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h\Documents\CRR 2018 Counts\Final Results by Line\Final Results Excel\"/>
    </mc:Choice>
  </mc:AlternateContent>
  <bookViews>
    <workbookView xWindow="-15" yWindow="180" windowWidth="18510" windowHeight="7530" tabRatio="784" activeTab="1"/>
  </bookViews>
  <sheets>
    <sheet name="Inbound" sheetId="1" r:id="rId1"/>
    <sheet name="Outbound" sheetId="2" r:id="rId2"/>
    <sheet name="Count Dates" sheetId="3" r:id="rId3"/>
  </sheets>
  <definedNames>
    <definedName name="GB_Inbound">Inbound!$A$3:$BJ$40</definedName>
    <definedName name="GB_Outbound">Outbound!$A$3:$BJ$40</definedName>
    <definedName name="_xlnm.Print_Area" localSheetId="0">Inbound!$A$3:$BJ$40</definedName>
    <definedName name="_xlnm.Print_Area" localSheetId="1">Outbound!$A$3:$BJ$40</definedName>
  </definedNames>
  <calcPr calcId="152511"/>
</workbook>
</file>

<file path=xl/calcChain.xml><?xml version="1.0" encoding="utf-8"?>
<calcChain xmlns="http://schemas.openxmlformats.org/spreadsheetml/2006/main">
  <c r="BE12" i="2" l="1"/>
  <c r="AH12" i="2"/>
  <c r="AH11" i="2" s="1"/>
  <c r="AF11" i="2" s="1"/>
  <c r="AG12" i="2"/>
  <c r="AF12" i="2"/>
  <c r="BB20" i="1"/>
  <c r="BJ20" i="1"/>
  <c r="BJ19" i="1"/>
  <c r="BB19" i="1"/>
  <c r="I26" i="1"/>
  <c r="H22" i="1"/>
  <c r="G22" i="1"/>
  <c r="H20" i="1"/>
  <c r="I19" i="1"/>
  <c r="H19" i="1"/>
  <c r="D22" i="1"/>
  <c r="C22" i="1"/>
  <c r="D20" i="1"/>
  <c r="E26" i="1" s="1"/>
  <c r="E19" i="1"/>
  <c r="D19" i="1"/>
  <c r="BF22" i="2" l="1"/>
  <c r="BF13" i="2"/>
  <c r="BE13" i="2"/>
  <c r="BF12" i="2"/>
  <c r="BF20" i="2"/>
  <c r="BF19" i="2"/>
  <c r="BE19" i="2"/>
  <c r="BF18" i="2"/>
  <c r="BE18" i="2"/>
  <c r="BF17" i="2"/>
  <c r="BE17" i="2"/>
  <c r="BF16" i="2"/>
  <c r="BE16" i="2"/>
  <c r="BF15" i="2"/>
  <c r="BE15" i="2"/>
  <c r="BF14" i="2"/>
  <c r="BE14" i="2"/>
  <c r="BE11" i="2"/>
  <c r="BI11" i="2" s="1"/>
  <c r="AJ22" i="2"/>
  <c r="AL18" i="2"/>
  <c r="AL17" i="2" s="1"/>
  <c r="AL16" i="2" s="1"/>
  <c r="AL15" i="2" s="1"/>
  <c r="AL14" i="2" s="1"/>
  <c r="AL13" i="2" s="1"/>
  <c r="AL12" i="2" s="1"/>
  <c r="AL11" i="2" s="1"/>
  <c r="AL19" i="2"/>
  <c r="AK22" i="2"/>
  <c r="BE22" i="2" l="1"/>
  <c r="BE27" i="2" s="1"/>
  <c r="BC22" i="2"/>
  <c r="BC11" i="2"/>
  <c r="BJ12" i="2" l="1"/>
  <c r="BJ22" i="2" s="1"/>
  <c r="BI12" i="2"/>
  <c r="BI22" i="2" l="1"/>
</calcChain>
</file>

<file path=xl/sharedStrings.xml><?xml version="1.0" encoding="utf-8"?>
<sst xmlns="http://schemas.openxmlformats.org/spreadsheetml/2006/main" count="538" uniqueCount="79">
  <si>
    <t>Greenbush</t>
  </si>
  <si>
    <t>North Scituate</t>
  </si>
  <si>
    <t>Cohasset</t>
  </si>
  <si>
    <t>Nantasket Junction</t>
  </si>
  <si>
    <t>West Hingham</t>
  </si>
  <si>
    <t>East Weymouth</t>
  </si>
  <si>
    <t>Weymouth Ldg/ East Braintree</t>
  </si>
  <si>
    <t>Quincy Center</t>
  </si>
  <si>
    <t>JFK/UMASS</t>
  </si>
  <si>
    <t>South Station</t>
  </si>
  <si>
    <t>Offs</t>
  </si>
  <si>
    <t>AM Peak</t>
  </si>
  <si>
    <t>Ons</t>
  </si>
  <si>
    <t>PM Peak</t>
  </si>
  <si>
    <t>Platform Counts</t>
  </si>
  <si>
    <t>Date</t>
  </si>
  <si>
    <t>On Board</t>
  </si>
  <si>
    <t>Inbound Train</t>
  </si>
  <si>
    <t>Outbound Train</t>
  </si>
  <si>
    <t>Train</t>
  </si>
  <si>
    <t>Station</t>
  </si>
  <si>
    <t>Total Riders</t>
  </si>
  <si>
    <t>Maximum Load</t>
  </si>
  <si>
    <t>Max. Load Point</t>
  </si>
  <si>
    <t>Weymouth Landing</t>
  </si>
  <si>
    <t>S Sta. Ons/Max. Load</t>
  </si>
  <si>
    <t xml:space="preserve">South Station </t>
  </si>
  <si>
    <t>Scheduled</t>
  </si>
  <si>
    <t>Time (AM)</t>
  </si>
  <si>
    <t>Time (PM)</t>
  </si>
  <si>
    <t>12:04 PM</t>
  </si>
  <si>
    <t>Notes:</t>
  </si>
  <si>
    <r>
      <t xml:space="preserve">     </t>
    </r>
    <r>
      <rPr>
        <sz val="10"/>
        <color theme="1"/>
        <rFont val="Calibri"/>
        <family val="2"/>
      </rPr>
      <t xml:space="preserve">“ </t>
    </r>
    <r>
      <rPr>
        <sz val="10"/>
        <color theme="1"/>
        <rFont val="Arial"/>
        <family val="2"/>
      </rPr>
      <t xml:space="preserve">f </t>
    </r>
    <r>
      <rPr>
        <sz val="10"/>
        <color theme="1"/>
        <rFont val="Calibri"/>
        <family val="2"/>
      </rPr>
      <t>”</t>
    </r>
    <r>
      <rPr>
        <sz val="10"/>
        <color theme="1"/>
        <rFont val="Arial"/>
        <family val="2"/>
      </rPr>
      <t xml:space="preserve"> before time indicates train stops only on request</t>
    </r>
  </si>
  <si>
    <t>Page GB-1</t>
  </si>
  <si>
    <t>Page GB-2</t>
  </si>
  <si>
    <t>Page GB-3</t>
  </si>
  <si>
    <t xml:space="preserve">         AM Peak</t>
  </si>
  <si>
    <t xml:space="preserve">         Midday</t>
  </si>
  <si>
    <t xml:space="preserve">        PM Peak</t>
  </si>
  <si>
    <t xml:space="preserve">         Evening</t>
  </si>
  <si>
    <t xml:space="preserve">         All Day </t>
  </si>
  <si>
    <t xml:space="preserve">    Trains 70–78</t>
  </si>
  <si>
    <t xml:space="preserve">     Trains 80–84</t>
  </si>
  <si>
    <t xml:space="preserve">     Trains 86–88</t>
  </si>
  <si>
    <t xml:space="preserve">     Trains 90–92</t>
  </si>
  <si>
    <t xml:space="preserve">     Trains 70–92</t>
  </si>
  <si>
    <t xml:space="preserve">WEEKDAY BOARDINGS, ALIGHTINGS, AND LOADS BY TRAIN AND STATION </t>
  </si>
  <si>
    <t xml:space="preserve">         SUMMARY BY TIME PERIOD</t>
  </si>
  <si>
    <r>
      <t xml:space="preserve">MBTA GREENBUSH LINE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INBOUND</t>
    </r>
  </si>
  <si>
    <t xml:space="preserve">    Trains 71–73</t>
  </si>
  <si>
    <t xml:space="preserve">     Trains 75–79</t>
  </si>
  <si>
    <t xml:space="preserve">     Trains 81–89</t>
  </si>
  <si>
    <t xml:space="preserve">     Trains 91–93</t>
  </si>
  <si>
    <t xml:space="preserve">     Trains 71–93</t>
  </si>
  <si>
    <t>Page GB-4</t>
  </si>
  <si>
    <t>Page GB-5</t>
  </si>
  <si>
    <t>Page GB-6</t>
  </si>
  <si>
    <r>
      <t xml:space="preserve">MBTA GREENBUSH LINE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OUTBOUND</t>
    </r>
  </si>
  <si>
    <t>Interzone Pct. = Percent of offs</t>
  </si>
  <si>
    <t xml:space="preserve">       before JFK/UMass</t>
  </si>
  <si>
    <t>S. Sta. Offs/Max. Load</t>
  </si>
  <si>
    <t>Interzone Pct.</t>
  </si>
  <si>
    <t xml:space="preserve">          AM Peak</t>
  </si>
  <si>
    <t xml:space="preserve">           Midday</t>
  </si>
  <si>
    <t xml:space="preserve">         PM Peak</t>
  </si>
  <si>
    <t xml:space="preserve">          All Day </t>
  </si>
  <si>
    <t>Interzone Pct. = Percent of ons</t>
  </si>
  <si>
    <t xml:space="preserve">      after JFK/UMass</t>
  </si>
  <si>
    <t xml:space="preserve">  INTERZONE PERCENT (Percent of Offs before JFK/UMass)</t>
  </si>
  <si>
    <t xml:space="preserve">    INTERZONE PERCENT (Percent of Ons after JFK/UMass)</t>
  </si>
  <si>
    <t xml:space="preserve">     Times are based on schedule effective 11/20/17</t>
  </si>
  <si>
    <t>JFK/UMass</t>
  </si>
  <si>
    <t>—</t>
  </si>
  <si>
    <r>
      <t xml:space="preserve"> </t>
    </r>
    <r>
      <rPr>
        <sz val="10"/>
        <color theme="1"/>
        <rFont val="Calibri"/>
        <family val="2"/>
      </rPr>
      <t>“</t>
    </r>
    <r>
      <rPr>
        <sz val="10"/>
        <color theme="1"/>
        <rFont val="Arial"/>
        <family val="2"/>
      </rPr>
      <t>—</t>
    </r>
    <r>
      <rPr>
        <sz val="10"/>
        <color theme="1"/>
        <rFont val="Calibri"/>
        <family val="2"/>
      </rPr>
      <t>”</t>
    </r>
    <r>
      <rPr>
        <sz val="10"/>
        <color theme="1"/>
        <rFont val="Arial"/>
        <family val="2"/>
      </rPr>
      <t xml:space="preserve"> indicates train does not serve this station, or item not applicable</t>
    </r>
  </si>
  <si>
    <t>Spring/Fall 2018 CTPS Commuter Rail Passenger Counts</t>
  </si>
  <si>
    <r>
      <t xml:space="preserve"> </t>
    </r>
    <r>
      <rPr>
        <sz val="10"/>
        <color theme="1"/>
        <rFont val="Arial"/>
        <family val="2"/>
      </rPr>
      <t>S. Sta. Offs/Max. Load</t>
    </r>
    <r>
      <rPr>
        <sz val="10"/>
        <color theme="1"/>
        <rFont val="Arial"/>
        <family val="2"/>
      </rPr>
      <t xml:space="preserve"> = South Station alightings/maximum load on train</t>
    </r>
  </si>
  <si>
    <t>Load</t>
  </si>
  <si>
    <t>S. Sta. Ons/Max. Load</t>
  </si>
  <si>
    <t>S. Sta. Ons/Max. Load = South Station boardings/maximum load on 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</si>
</sst>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h:mm;@"/>
    <numFmt numFmtId="165" formatCode="0.0%\ "/>
    <numFmt numFmtId="166" formatCode="0\ "/>
    <numFmt numFmtId="167" formatCode="#,##0\ "/>
    <numFmt numFmtId="168" formatCode="0.0%"/>
    <numFmt numFmtId="169" formatCode="[$-409]h:mm\ AM/PM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3" fillId="0" borderId="0" xfId="0" applyFont="1" applyBorder="1" applyAlignment="1"/>
    <xf numFmtId="0" fontId="3" fillId="0" borderId="0" xfId="0" applyFont="1"/>
    <xf numFmtId="3" fontId="3" fillId="0" borderId="0" xfId="0" applyNumberFormat="1" applyFont="1"/>
    <xf numFmtId="10" fontId="3" fillId="0" borderId="0" xfId="0" applyNumberFormat="1" applyFont="1"/>
    <xf numFmtId="1" fontId="3" fillId="0" borderId="0" xfId="0" applyNumberFormat="1" applyFont="1"/>
    <xf numFmtId="0" fontId="3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3" fillId="0" borderId="3" xfId="0" applyFont="1" applyBorder="1"/>
    <xf numFmtId="0" fontId="6" fillId="0" borderId="0" xfId="0" applyFont="1"/>
    <xf numFmtId="0" fontId="3" fillId="0" borderId="2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/>
    <xf numFmtId="0" fontId="6" fillId="0" borderId="6" xfId="0" applyFont="1" applyBorder="1" applyAlignment="1"/>
    <xf numFmtId="0" fontId="6" fillId="0" borderId="5" xfId="0" applyFont="1" applyFill="1" applyBorder="1" applyAlignment="1"/>
    <xf numFmtId="0" fontId="3" fillId="0" borderId="4" xfId="0" applyFont="1" applyBorder="1"/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6" fillId="0" borderId="8" xfId="0" applyFont="1" applyBorder="1" applyAlignment="1"/>
    <xf numFmtId="0" fontId="6" fillId="0" borderId="0" xfId="0" applyFont="1" applyBorder="1"/>
    <xf numFmtId="0" fontId="2" fillId="0" borderId="0" xfId="0" applyFont="1" applyBorder="1"/>
    <xf numFmtId="0" fontId="6" fillId="0" borderId="9" xfId="0" applyFont="1" applyBorder="1"/>
    <xf numFmtId="0" fontId="6" fillId="0" borderId="10" xfId="0" applyFont="1" applyBorder="1" applyAlignment="1"/>
    <xf numFmtId="0" fontId="6" fillId="0" borderId="11" xfId="0" applyFont="1" applyBorder="1" applyAlignment="1">
      <alignment horizontal="right"/>
    </xf>
    <xf numFmtId="166" fontId="6" fillId="0" borderId="7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 applyAlignment="1"/>
    <xf numFmtId="20" fontId="3" fillId="0" borderId="8" xfId="0" applyNumberFormat="1" applyFont="1" applyBorder="1" applyAlignment="1">
      <alignment wrapText="1"/>
    </xf>
    <xf numFmtId="0" fontId="3" fillId="0" borderId="8" xfId="0" applyFont="1" applyBorder="1"/>
    <xf numFmtId="0" fontId="3" fillId="0" borderId="9" xfId="0" applyFont="1" applyBorder="1" applyAlignment="1">
      <alignment horizontal="right"/>
    </xf>
    <xf numFmtId="0" fontId="0" fillId="0" borderId="10" xfId="0" applyBorder="1"/>
    <xf numFmtId="0" fontId="0" fillId="0" borderId="11" xfId="0" applyBorder="1"/>
    <xf numFmtId="20" fontId="3" fillId="0" borderId="8" xfId="0" quotePrefix="1" applyNumberFormat="1" applyFont="1" applyBorder="1" applyAlignment="1">
      <alignment horizontal="right" wrapText="1"/>
    </xf>
    <xf numFmtId="164" fontId="3" fillId="0" borderId="8" xfId="0" applyNumberFormat="1" applyFont="1" applyBorder="1"/>
    <xf numFmtId="0" fontId="3" fillId="0" borderId="0" xfId="0" quotePrefix="1" applyFont="1" applyBorder="1"/>
    <xf numFmtId="166" fontId="3" fillId="0" borderId="9" xfId="0" applyNumberFormat="1" applyFont="1" applyBorder="1"/>
    <xf numFmtId="0" fontId="3" fillId="0" borderId="0" xfId="0" applyFont="1" applyFill="1" applyBorder="1" applyAlignment="1">
      <alignment horizontal="left"/>
    </xf>
    <xf numFmtId="0" fontId="6" fillId="0" borderId="12" xfId="0" applyFont="1" applyBorder="1"/>
    <xf numFmtId="0" fontId="6" fillId="0" borderId="13" xfId="0" applyFont="1" applyBorder="1"/>
    <xf numFmtId="0" fontId="2" fillId="0" borderId="13" xfId="0" applyFont="1" applyBorder="1"/>
    <xf numFmtId="0" fontId="6" fillId="0" borderId="8" xfId="0" applyFont="1" applyBorder="1"/>
    <xf numFmtId="0" fontId="6" fillId="0" borderId="10" xfId="0" applyFont="1" applyBorder="1" applyAlignment="1">
      <alignment horizontal="right"/>
    </xf>
    <xf numFmtId="167" fontId="3" fillId="0" borderId="9" xfId="0" applyNumberFormat="1" applyFont="1" applyBorder="1"/>
    <xf numFmtId="3" fontId="3" fillId="0" borderId="12" xfId="0" applyNumberFormat="1" applyFont="1" applyBorder="1"/>
    <xf numFmtId="166" fontId="3" fillId="0" borderId="13" xfId="0" applyNumberFormat="1" applyFont="1" applyBorder="1"/>
    <xf numFmtId="3" fontId="3" fillId="0" borderId="8" xfId="0" applyNumberFormat="1" applyFont="1" applyBorder="1"/>
    <xf numFmtId="3" fontId="6" fillId="0" borderId="10" xfId="0" applyNumberFormat="1" applyFont="1" applyBorder="1"/>
    <xf numFmtId="166" fontId="6" fillId="0" borderId="7" xfId="0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2" xfId="0" applyFont="1" applyBorder="1"/>
    <xf numFmtId="0" fontId="3" fillId="0" borderId="14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6" xfId="0" applyFont="1" applyFill="1" applyBorder="1" applyAlignment="1"/>
    <xf numFmtId="166" fontId="0" fillId="0" borderId="0" xfId="0" applyNumberFormat="1"/>
    <xf numFmtId="3" fontId="0" fillId="0" borderId="0" xfId="0" applyNumberFormat="1"/>
    <xf numFmtId="0" fontId="5" fillId="0" borderId="5" xfId="0" applyFont="1" applyBorder="1"/>
    <xf numFmtId="0" fontId="0" fillId="0" borderId="8" xfId="0" applyBorder="1"/>
    <xf numFmtId="0" fontId="3" fillId="0" borderId="6" xfId="0" applyFont="1" applyBorder="1"/>
    <xf numFmtId="168" fontId="2" fillId="0" borderId="0" xfId="0" applyNumberFormat="1" applyFont="1"/>
    <xf numFmtId="0" fontId="2" fillId="0" borderId="0" xfId="0" applyFont="1"/>
    <xf numFmtId="0" fontId="6" fillId="0" borderId="14" xfId="0" applyFont="1" applyBorder="1"/>
    <xf numFmtId="168" fontId="0" fillId="0" borderId="2" xfId="0" applyNumberFormat="1" applyBorder="1"/>
    <xf numFmtId="165" fontId="3" fillId="0" borderId="3" xfId="0" applyNumberFormat="1" applyFont="1" applyBorder="1" applyAlignment="1"/>
    <xf numFmtId="165" fontId="3" fillId="0" borderId="2" xfId="0" applyNumberFormat="1" applyFont="1" applyBorder="1" applyAlignment="1"/>
    <xf numFmtId="167" fontId="0" fillId="0" borderId="3" xfId="0" applyNumberFormat="1" applyBorder="1"/>
    <xf numFmtId="166" fontId="3" fillId="0" borderId="0" xfId="0" applyNumberFormat="1" applyFont="1" applyBorder="1"/>
    <xf numFmtId="0" fontId="6" fillId="0" borderId="12" xfId="0" applyFont="1" applyBorder="1" applyAlignment="1"/>
    <xf numFmtId="0" fontId="2" fillId="0" borderId="14" xfId="0" applyFont="1" applyBorder="1"/>
    <xf numFmtId="168" fontId="3" fillId="0" borderId="9" xfId="0" applyNumberFormat="1" applyFont="1" applyBorder="1" applyAlignment="1">
      <alignment horizontal="right"/>
    </xf>
    <xf numFmtId="169" fontId="3" fillId="0" borderId="0" xfId="0" applyNumberFormat="1" applyFont="1"/>
    <xf numFmtId="166" fontId="6" fillId="0" borderId="9" xfId="0" applyNumberFormat="1" applyFont="1" applyBorder="1"/>
    <xf numFmtId="0" fontId="6" fillId="0" borderId="8" xfId="0" applyFont="1" applyBorder="1" applyAlignment="1">
      <alignment horizontal="right"/>
    </xf>
    <xf numFmtId="3" fontId="3" fillId="0" borderId="9" xfId="0" applyNumberFormat="1" applyFont="1" applyBorder="1"/>
    <xf numFmtId="3" fontId="6" fillId="0" borderId="7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164" fontId="3" fillId="0" borderId="12" xfId="0" applyNumberFormat="1" applyFont="1" applyBorder="1"/>
    <xf numFmtId="0" fontId="3" fillId="0" borderId="14" xfId="0" applyFont="1" applyBorder="1" applyAlignment="1">
      <alignment horizontal="right"/>
    </xf>
    <xf numFmtId="3" fontId="3" fillId="0" borderId="0" xfId="0" applyNumberFormat="1" applyFont="1" applyBorder="1"/>
    <xf numFmtId="3" fontId="6" fillId="0" borderId="11" xfId="0" applyNumberFormat="1" applyFont="1" applyBorder="1"/>
    <xf numFmtId="3" fontId="6" fillId="0" borderId="6" xfId="0" applyNumberFormat="1" applyFont="1" applyBorder="1"/>
    <xf numFmtId="166" fontId="6" fillId="0" borderId="0" xfId="0" applyNumberFormat="1" applyFont="1" applyBorder="1"/>
    <xf numFmtId="3" fontId="3" fillId="0" borderId="14" xfId="0" applyNumberFormat="1" applyFont="1" applyBorder="1"/>
    <xf numFmtId="166" fontId="3" fillId="0" borderId="14" xfId="0" applyNumberFormat="1" applyFont="1" applyBorder="1"/>
    <xf numFmtId="20" fontId="3" fillId="0" borderId="0" xfId="0" applyNumberFormat="1" applyFont="1" applyBorder="1" applyAlignment="1">
      <alignment wrapText="1"/>
    </xf>
    <xf numFmtId="20" fontId="3" fillId="0" borderId="12" xfId="0" applyNumberFormat="1" applyFont="1" applyBorder="1" applyAlignment="1">
      <alignment wrapText="1"/>
    </xf>
    <xf numFmtId="0" fontId="0" fillId="0" borderId="13" xfId="0" applyBorder="1"/>
    <xf numFmtId="0" fontId="0" fillId="0" borderId="9" xfId="0" applyBorder="1"/>
    <xf numFmtId="0" fontId="3" fillId="0" borderId="10" xfId="0" applyFont="1" applyBorder="1"/>
    <xf numFmtId="0" fontId="3" fillId="0" borderId="0" xfId="0" applyFont="1" applyFill="1" applyBorder="1" applyAlignment="1"/>
    <xf numFmtId="14" fontId="3" fillId="0" borderId="0" xfId="0" applyNumberFormat="1" applyFont="1"/>
    <xf numFmtId="168" fontId="3" fillId="0" borderId="7" xfId="0" applyNumberFormat="1" applyFont="1" applyBorder="1" applyAlignment="1">
      <alignment horizontal="right"/>
    </xf>
    <xf numFmtId="9" fontId="3" fillId="0" borderId="9" xfId="0" applyNumberFormat="1" applyFont="1" applyBorder="1" applyAlignment="1">
      <alignment horizontal="right"/>
    </xf>
    <xf numFmtId="166" fontId="3" fillId="0" borderId="13" xfId="0" applyNumberFormat="1" applyFont="1" applyBorder="1" applyAlignment="1">
      <alignment horizontal="right"/>
    </xf>
    <xf numFmtId="0" fontId="3" fillId="0" borderId="9" xfId="0" applyFont="1" applyBorder="1"/>
    <xf numFmtId="0" fontId="3" fillId="0" borderId="11" xfId="0" applyFont="1" applyBorder="1"/>
    <xf numFmtId="0" fontId="6" fillId="0" borderId="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P60"/>
  <sheetViews>
    <sheetView topLeftCell="A3" zoomScaleNormal="100" workbookViewId="0">
      <selection activeCell="A3" sqref="A3:BJ40"/>
    </sheetView>
  </sheetViews>
  <sheetFormatPr defaultRowHeight="15" x14ac:dyDescent="0.25"/>
  <cols>
    <col min="1" max="1" width="17.5703125" style="5" customWidth="1"/>
    <col min="2" max="2" width="9.7109375" style="5" customWidth="1"/>
    <col min="3" max="4" width="6.7109375" style="5" customWidth="1"/>
    <col min="5" max="5" width="7.85546875" style="5" customWidth="1"/>
    <col min="6" max="6" width="9.7109375" style="5" customWidth="1"/>
    <col min="7" max="9" width="6.7109375" style="5" customWidth="1"/>
    <col min="10" max="10" width="9.7109375" style="5" customWidth="1"/>
    <col min="11" max="12" width="6.7109375" style="5" customWidth="1"/>
    <col min="13" max="13" width="5.7109375" style="5" customWidth="1"/>
    <col min="14" max="14" width="9.7109375" style="5" customWidth="1"/>
    <col min="15" max="16" width="6.7109375" style="5" customWidth="1"/>
    <col min="17" max="17" width="6.28515625" style="5" customWidth="1"/>
    <col min="18" max="18" width="9.7109375" style="5" customWidth="1"/>
    <col min="19" max="20" width="6.7109375" style="5" customWidth="1"/>
    <col min="21" max="21" width="6.42578125" style="5" customWidth="1"/>
    <col min="22" max="22" width="17.5703125" style="5" customWidth="1"/>
    <col min="23" max="23" width="9.7109375" style="5" customWidth="1"/>
    <col min="24" max="26" width="6.7109375" style="5" customWidth="1"/>
    <col min="27" max="27" width="9.7109375" style="5" customWidth="1"/>
    <col min="28" max="30" width="6.7109375" style="5" customWidth="1"/>
    <col min="31" max="31" width="9.7109375" style="5" customWidth="1"/>
    <col min="32" max="34" width="6.7109375" style="5" customWidth="1"/>
    <col min="35" max="35" width="9.7109375" style="5" customWidth="1"/>
    <col min="36" max="38" width="6.7109375" style="5" customWidth="1"/>
    <col min="39" max="39" width="9.7109375" style="5" customWidth="1"/>
    <col min="40" max="42" width="6.7109375" style="5" customWidth="1"/>
    <col min="43" max="43" width="17.5703125" style="5" customWidth="1"/>
    <col min="44" max="44" width="9.7109375" style="5" customWidth="1"/>
    <col min="45" max="47" width="6.7109375" style="5" customWidth="1"/>
    <col min="48" max="48" width="9.7109375" style="5" customWidth="1"/>
    <col min="49" max="51" width="6.7109375" style="5" customWidth="1"/>
    <col min="52" max="52" width="0.85546875" style="5" customWidth="1"/>
    <col min="53" max="62" width="8.7109375" style="5" customWidth="1"/>
    <col min="63" max="63" width="9.140625" style="5"/>
    <col min="64" max="64" width="23.85546875" style="5" customWidth="1"/>
    <col min="65" max="75" width="9.140625" style="5"/>
    <col min="76" max="76" width="25.7109375" style="5" customWidth="1"/>
    <col min="77" max="91" width="9.140625" style="5"/>
    <col min="92" max="92" width="22.85546875" style="5" customWidth="1"/>
    <col min="93" max="94" width="9.140625" style="5"/>
  </cols>
  <sheetData>
    <row r="2" spans="1:94" x14ac:dyDescent="0.25">
      <c r="A2" s="1"/>
      <c r="B2" s="2"/>
      <c r="C2" s="2"/>
      <c r="D2" s="2"/>
      <c r="E2" s="2"/>
      <c r="F2" s="2"/>
      <c r="V2" s="1"/>
      <c r="AQ2" s="1"/>
    </row>
    <row r="3" spans="1:94" x14ac:dyDescent="0.25">
      <c r="A3" s="54"/>
      <c r="B3"/>
      <c r="C3"/>
      <c r="D3"/>
      <c r="E3"/>
      <c r="F3" s="4"/>
      <c r="G3" s="4"/>
      <c r="H3" s="4"/>
      <c r="I3" s="4"/>
      <c r="J3" s="55" t="s">
        <v>48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4"/>
      <c r="W3"/>
      <c r="X3"/>
      <c r="Y3"/>
      <c r="Z3"/>
      <c r="AA3" s="4"/>
      <c r="AB3" s="4"/>
      <c r="AC3" s="4"/>
      <c r="AD3" s="4"/>
      <c r="AE3" s="55" t="s">
        <v>48</v>
      </c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54"/>
      <c r="AR3"/>
      <c r="AS3"/>
      <c r="AT3"/>
      <c r="AU3"/>
      <c r="AV3" s="4"/>
      <c r="AW3" s="4"/>
      <c r="AX3" s="4"/>
      <c r="AY3" s="4"/>
      <c r="BA3" s="55" t="s">
        <v>48</v>
      </c>
      <c r="BB3" s="4"/>
      <c r="BC3" s="4"/>
      <c r="BD3" s="4"/>
      <c r="BE3" s="4"/>
    </row>
    <row r="4" spans="1:94" x14ac:dyDescent="0.25">
      <c r="A4" s="31"/>
      <c r="B4" s="1"/>
      <c r="C4" s="4"/>
      <c r="D4" s="4"/>
      <c r="E4"/>
      <c r="F4"/>
      <c r="H4" s="4"/>
      <c r="I4" s="4"/>
      <c r="J4" s="55" t="s">
        <v>46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1"/>
      <c r="W4" s="1"/>
      <c r="X4" s="4"/>
      <c r="Y4" s="4"/>
      <c r="Z4"/>
      <c r="AA4"/>
      <c r="AC4" s="4"/>
      <c r="AD4" s="4"/>
      <c r="AE4" s="55" t="s">
        <v>46</v>
      </c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31"/>
      <c r="AR4" s="1"/>
      <c r="AS4" s="4"/>
      <c r="AT4" s="4"/>
      <c r="AU4"/>
      <c r="AV4"/>
      <c r="AX4" s="4"/>
      <c r="AY4" s="4"/>
      <c r="BA4" s="55" t="s">
        <v>46</v>
      </c>
      <c r="BB4" s="4"/>
      <c r="BC4" s="4"/>
      <c r="BD4" s="4"/>
      <c r="BE4" s="4"/>
    </row>
    <row r="5" spans="1:94" x14ac:dyDescent="0.25">
      <c r="A5" s="31"/>
      <c r="B5" s="1"/>
      <c r="C5" s="4"/>
      <c r="D5" s="4"/>
      <c r="E5" s="32"/>
      <c r="F5"/>
      <c r="G5"/>
      <c r="H5" s="4"/>
      <c r="I5" s="4"/>
      <c r="J5" s="56" t="s">
        <v>74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31"/>
      <c r="W5" s="1"/>
      <c r="X5" s="4"/>
      <c r="Y5" s="4"/>
      <c r="Z5" s="32"/>
      <c r="AA5"/>
      <c r="AB5"/>
      <c r="AC5" s="4"/>
      <c r="AD5" s="4"/>
      <c r="AE5" s="56" t="s">
        <v>74</v>
      </c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31"/>
      <c r="AR5" s="1"/>
      <c r="AS5" s="4"/>
      <c r="AT5" s="4"/>
      <c r="AU5" s="32"/>
      <c r="AV5"/>
      <c r="AW5"/>
      <c r="AX5" s="4"/>
      <c r="AY5" s="4"/>
      <c r="BA5" s="56" t="s">
        <v>74</v>
      </c>
      <c r="BB5" s="4"/>
      <c r="BC5" s="4"/>
      <c r="BD5" s="4"/>
      <c r="BE5" s="4"/>
    </row>
    <row r="6" spans="1:94" ht="7.5" customHeight="1" x14ac:dyDescent="0.25">
      <c r="A6" s="2"/>
      <c r="B6" s="2"/>
      <c r="C6" s="2"/>
      <c r="D6" s="2"/>
      <c r="E6" s="2"/>
      <c r="F6" s="2"/>
      <c r="V6" s="2"/>
      <c r="AQ6" s="2"/>
    </row>
    <row r="7" spans="1:94" x14ac:dyDescent="0.25">
      <c r="A7" s="2"/>
      <c r="B7" s="2"/>
      <c r="C7" s="2"/>
      <c r="D7" s="2"/>
      <c r="E7" s="2"/>
      <c r="F7" s="2"/>
      <c r="V7" s="2"/>
      <c r="AQ7" s="2"/>
      <c r="BD7" s="25" t="s">
        <v>47</v>
      </c>
    </row>
    <row r="8" spans="1:94" x14ac:dyDescent="0.25">
      <c r="A8" s="16"/>
      <c r="B8" s="11"/>
      <c r="C8" s="10" t="s">
        <v>19</v>
      </c>
      <c r="D8" s="12">
        <v>70</v>
      </c>
      <c r="E8" s="13"/>
      <c r="F8" s="11"/>
      <c r="G8" s="10" t="s">
        <v>19</v>
      </c>
      <c r="H8" s="12">
        <v>72</v>
      </c>
      <c r="I8" s="13"/>
      <c r="J8" s="11"/>
      <c r="K8" s="10" t="s">
        <v>19</v>
      </c>
      <c r="L8" s="12">
        <v>74</v>
      </c>
      <c r="M8" s="13"/>
      <c r="N8" s="11"/>
      <c r="O8" s="10" t="s">
        <v>19</v>
      </c>
      <c r="P8" s="12">
        <v>76</v>
      </c>
      <c r="Q8" s="13"/>
      <c r="R8" s="11"/>
      <c r="S8" s="10" t="s">
        <v>19</v>
      </c>
      <c r="T8" s="12">
        <v>78</v>
      </c>
      <c r="U8" s="13"/>
      <c r="V8" s="16"/>
      <c r="W8" s="11"/>
      <c r="X8" s="10" t="s">
        <v>19</v>
      </c>
      <c r="Y8" s="12">
        <v>80</v>
      </c>
      <c r="Z8" s="13"/>
      <c r="AA8" s="11"/>
      <c r="AB8" s="10" t="s">
        <v>19</v>
      </c>
      <c r="AC8" s="12">
        <v>82</v>
      </c>
      <c r="AD8" s="13"/>
      <c r="AE8" s="11"/>
      <c r="AF8" s="10" t="s">
        <v>19</v>
      </c>
      <c r="AG8" s="12">
        <v>84</v>
      </c>
      <c r="AH8" s="13"/>
      <c r="AI8" s="11"/>
      <c r="AJ8" s="10" t="s">
        <v>19</v>
      </c>
      <c r="AK8" s="12">
        <v>86</v>
      </c>
      <c r="AL8" s="13"/>
      <c r="AM8" s="11"/>
      <c r="AN8" s="10" t="s">
        <v>19</v>
      </c>
      <c r="AO8" s="12">
        <v>88</v>
      </c>
      <c r="AP8" s="13"/>
      <c r="AQ8" s="16"/>
      <c r="AR8" s="11"/>
      <c r="AS8" s="10" t="s">
        <v>19</v>
      </c>
      <c r="AT8" s="12">
        <v>90</v>
      </c>
      <c r="AU8" s="13"/>
      <c r="AV8" s="11"/>
      <c r="AW8" s="10" t="s">
        <v>19</v>
      </c>
      <c r="AX8" s="12">
        <v>92</v>
      </c>
      <c r="AY8" s="13"/>
      <c r="BA8" s="43" t="s">
        <v>36</v>
      </c>
      <c r="BB8" s="44"/>
      <c r="BC8" s="43" t="s">
        <v>37</v>
      </c>
      <c r="BD8" s="44"/>
      <c r="BE8" s="43" t="s">
        <v>38</v>
      </c>
      <c r="BF8" s="44"/>
      <c r="BG8" s="43" t="s">
        <v>39</v>
      </c>
      <c r="BH8" s="44"/>
      <c r="BI8" s="43" t="s">
        <v>40</v>
      </c>
      <c r="BJ8" s="45"/>
    </row>
    <row r="9" spans="1:94" x14ac:dyDescent="0.25">
      <c r="A9" s="17"/>
      <c r="B9" s="24" t="s">
        <v>27</v>
      </c>
      <c r="C9" s="25"/>
      <c r="D9" s="26"/>
      <c r="E9" s="27"/>
      <c r="F9" s="24" t="s">
        <v>27</v>
      </c>
      <c r="G9" s="25"/>
      <c r="H9" s="26"/>
      <c r="I9" s="27"/>
      <c r="J9" s="24" t="s">
        <v>27</v>
      </c>
      <c r="K9" s="25"/>
      <c r="L9" s="26"/>
      <c r="M9" s="27"/>
      <c r="N9" s="24" t="s">
        <v>27</v>
      </c>
      <c r="O9" s="25"/>
      <c r="P9" s="26"/>
      <c r="Q9" s="27"/>
      <c r="R9" s="24" t="s">
        <v>27</v>
      </c>
      <c r="S9" s="25"/>
      <c r="T9" s="26"/>
      <c r="U9" s="27"/>
      <c r="V9" s="17"/>
      <c r="W9" s="75" t="s">
        <v>27</v>
      </c>
      <c r="X9" s="69"/>
      <c r="Y9" s="76"/>
      <c r="Z9" s="44"/>
      <c r="AA9" s="24" t="s">
        <v>27</v>
      </c>
      <c r="AB9" s="25"/>
      <c r="AC9" s="26"/>
      <c r="AD9" s="27"/>
      <c r="AE9" s="24" t="s">
        <v>27</v>
      </c>
      <c r="AF9" s="25"/>
      <c r="AG9" s="26"/>
      <c r="AH9" s="27"/>
      <c r="AI9" s="24" t="s">
        <v>27</v>
      </c>
      <c r="AJ9" s="25"/>
      <c r="AK9" s="26"/>
      <c r="AL9" s="27"/>
      <c r="AM9" s="24" t="s">
        <v>27</v>
      </c>
      <c r="AN9" s="25"/>
      <c r="AO9" s="26"/>
      <c r="AP9" s="27"/>
      <c r="AQ9" s="17"/>
      <c r="AR9" s="24" t="s">
        <v>27</v>
      </c>
      <c r="AS9" s="25"/>
      <c r="AT9" s="26"/>
      <c r="AU9" s="27"/>
      <c r="AV9" s="24" t="s">
        <v>27</v>
      </c>
      <c r="AW9" s="25"/>
      <c r="AX9" s="26"/>
      <c r="AY9" s="27"/>
      <c r="BA9" s="46" t="s">
        <v>41</v>
      </c>
      <c r="BB9" s="27"/>
      <c r="BC9" s="46" t="s">
        <v>42</v>
      </c>
      <c r="BD9" s="27"/>
      <c r="BE9" s="46" t="s">
        <v>43</v>
      </c>
      <c r="BF9" s="27"/>
      <c r="BG9" s="46" t="s">
        <v>44</v>
      </c>
      <c r="BH9" s="27"/>
      <c r="BI9" s="46" t="s">
        <v>45</v>
      </c>
      <c r="BJ9" s="27"/>
    </row>
    <row r="10" spans="1:94" x14ac:dyDescent="0.25">
      <c r="A10" s="18" t="s">
        <v>20</v>
      </c>
      <c r="B10" s="28" t="s">
        <v>28</v>
      </c>
      <c r="C10" s="29" t="s">
        <v>12</v>
      </c>
      <c r="D10" s="29" t="s">
        <v>10</v>
      </c>
      <c r="E10" s="106" t="s">
        <v>76</v>
      </c>
      <c r="F10" s="28" t="s">
        <v>28</v>
      </c>
      <c r="G10" s="29" t="s">
        <v>12</v>
      </c>
      <c r="H10" s="29" t="s">
        <v>10</v>
      </c>
      <c r="I10" s="106" t="s">
        <v>76</v>
      </c>
      <c r="J10" s="28" t="s">
        <v>28</v>
      </c>
      <c r="K10" s="29" t="s">
        <v>12</v>
      </c>
      <c r="L10" s="29" t="s">
        <v>10</v>
      </c>
      <c r="M10" s="106" t="s">
        <v>76</v>
      </c>
      <c r="N10" s="28" t="s">
        <v>28</v>
      </c>
      <c r="O10" s="29" t="s">
        <v>12</v>
      </c>
      <c r="P10" s="29" t="s">
        <v>10</v>
      </c>
      <c r="Q10" s="106" t="s">
        <v>76</v>
      </c>
      <c r="R10" s="28" t="s">
        <v>28</v>
      </c>
      <c r="S10" s="29" t="s">
        <v>12</v>
      </c>
      <c r="T10" s="29" t="s">
        <v>10</v>
      </c>
      <c r="U10" s="106" t="s">
        <v>76</v>
      </c>
      <c r="V10" s="18" t="s">
        <v>20</v>
      </c>
      <c r="W10" s="28" t="s">
        <v>28</v>
      </c>
      <c r="X10" s="29" t="s">
        <v>12</v>
      </c>
      <c r="Y10" s="29" t="s">
        <v>10</v>
      </c>
      <c r="Z10" s="106" t="s">
        <v>76</v>
      </c>
      <c r="AA10" s="28" t="s">
        <v>28</v>
      </c>
      <c r="AB10" s="29" t="s">
        <v>12</v>
      </c>
      <c r="AC10" s="29" t="s">
        <v>10</v>
      </c>
      <c r="AD10" s="106" t="s">
        <v>76</v>
      </c>
      <c r="AE10" s="28" t="s">
        <v>29</v>
      </c>
      <c r="AF10" s="29" t="s">
        <v>12</v>
      </c>
      <c r="AG10" s="29" t="s">
        <v>10</v>
      </c>
      <c r="AH10" s="106" t="s">
        <v>76</v>
      </c>
      <c r="AI10" s="28" t="s">
        <v>29</v>
      </c>
      <c r="AJ10" s="29" t="s">
        <v>12</v>
      </c>
      <c r="AK10" s="29" t="s">
        <v>10</v>
      </c>
      <c r="AL10" s="106" t="s">
        <v>76</v>
      </c>
      <c r="AM10" s="28" t="s">
        <v>29</v>
      </c>
      <c r="AN10" s="29" t="s">
        <v>12</v>
      </c>
      <c r="AO10" s="29" t="s">
        <v>10</v>
      </c>
      <c r="AP10" s="106" t="s">
        <v>76</v>
      </c>
      <c r="AQ10" s="18" t="s">
        <v>20</v>
      </c>
      <c r="AR10" s="28" t="s">
        <v>29</v>
      </c>
      <c r="AS10" s="29" t="s">
        <v>12</v>
      </c>
      <c r="AT10" s="29" t="s">
        <v>10</v>
      </c>
      <c r="AU10" s="106" t="s">
        <v>76</v>
      </c>
      <c r="AV10" s="28" t="s">
        <v>29</v>
      </c>
      <c r="AW10" s="29" t="s">
        <v>12</v>
      </c>
      <c r="AX10" s="29" t="s">
        <v>10</v>
      </c>
      <c r="AY10" s="106" t="s">
        <v>76</v>
      </c>
      <c r="BA10" s="47" t="s">
        <v>12</v>
      </c>
      <c r="BB10" s="30" t="s">
        <v>10</v>
      </c>
      <c r="BC10" s="47" t="s">
        <v>12</v>
      </c>
      <c r="BD10" s="30" t="s">
        <v>10</v>
      </c>
      <c r="BE10" s="47" t="s">
        <v>12</v>
      </c>
      <c r="BF10" s="30" t="s">
        <v>10</v>
      </c>
      <c r="BG10" s="47" t="s">
        <v>12</v>
      </c>
      <c r="BH10" s="30" t="s">
        <v>10</v>
      </c>
      <c r="BI10" s="47" t="s">
        <v>12</v>
      </c>
      <c r="BJ10" s="30" t="s">
        <v>10</v>
      </c>
    </row>
    <row r="11" spans="1:94" x14ac:dyDescent="0.25">
      <c r="A11" s="21" t="s">
        <v>0</v>
      </c>
      <c r="B11" s="33">
        <v>0.23611111111111113</v>
      </c>
      <c r="C11" s="31">
        <v>37</v>
      </c>
      <c r="D11" s="83" t="s">
        <v>72</v>
      </c>
      <c r="E11" s="87">
        <v>37</v>
      </c>
      <c r="F11" s="33">
        <v>0.27569444444444446</v>
      </c>
      <c r="G11" s="31">
        <v>119</v>
      </c>
      <c r="H11" s="83" t="s">
        <v>72</v>
      </c>
      <c r="I11" s="87">
        <v>119</v>
      </c>
      <c r="J11" s="33">
        <v>0.29375000000000001</v>
      </c>
      <c r="K11" s="31">
        <v>111</v>
      </c>
      <c r="L11" s="83" t="s">
        <v>72</v>
      </c>
      <c r="M11" s="87">
        <v>111</v>
      </c>
      <c r="N11" s="33">
        <v>0.3263888888888889</v>
      </c>
      <c r="O11" s="31">
        <v>110</v>
      </c>
      <c r="P11" s="83" t="s">
        <v>72</v>
      </c>
      <c r="Q11" s="87">
        <v>110</v>
      </c>
      <c r="R11" s="33">
        <v>0.36805555555555558</v>
      </c>
      <c r="S11" s="31">
        <v>31</v>
      </c>
      <c r="T11" s="83" t="s">
        <v>72</v>
      </c>
      <c r="U11" s="84">
        <v>31</v>
      </c>
      <c r="V11" s="21" t="s">
        <v>0</v>
      </c>
      <c r="W11" s="33">
        <v>0.44097222222222227</v>
      </c>
      <c r="X11" s="74">
        <v>11</v>
      </c>
      <c r="Y11" s="83" t="s">
        <v>72</v>
      </c>
      <c r="Z11" s="87">
        <v>11</v>
      </c>
      <c r="AA11" s="33">
        <v>0.49305555555555558</v>
      </c>
      <c r="AB11" s="31">
        <v>4</v>
      </c>
      <c r="AC11" s="83" t="s">
        <v>72</v>
      </c>
      <c r="AD11" s="87">
        <v>4</v>
      </c>
      <c r="AE11" s="39">
        <v>9.0972222222222232E-2</v>
      </c>
      <c r="AF11" s="31">
        <v>6</v>
      </c>
      <c r="AG11" s="83" t="s">
        <v>72</v>
      </c>
      <c r="AH11" s="87">
        <v>6</v>
      </c>
      <c r="AI11" s="39">
        <v>0.15763888888888888</v>
      </c>
      <c r="AJ11" s="31">
        <v>3</v>
      </c>
      <c r="AK11" s="83" t="s">
        <v>72</v>
      </c>
      <c r="AL11" s="87">
        <v>3</v>
      </c>
      <c r="AM11" s="39">
        <v>0.22222222222222221</v>
      </c>
      <c r="AN11" s="31">
        <v>4</v>
      </c>
      <c r="AO11" s="83" t="s">
        <v>72</v>
      </c>
      <c r="AP11" s="84">
        <v>4</v>
      </c>
      <c r="AQ11" s="21" t="s">
        <v>0</v>
      </c>
      <c r="AR11" s="39">
        <v>0.29513888888888884</v>
      </c>
      <c r="AS11" s="31">
        <v>2</v>
      </c>
      <c r="AT11" s="83" t="s">
        <v>72</v>
      </c>
      <c r="AU11" s="87">
        <v>2</v>
      </c>
      <c r="AV11" s="86">
        <v>0.34027777777777773</v>
      </c>
      <c r="AW11" s="58">
        <v>3</v>
      </c>
      <c r="AX11" s="87" t="s">
        <v>72</v>
      </c>
      <c r="AY11" s="84">
        <v>3</v>
      </c>
      <c r="BA11" s="49">
        <v>408</v>
      </c>
      <c r="BB11" s="103" t="s">
        <v>72</v>
      </c>
      <c r="BC11" s="49">
        <v>21</v>
      </c>
      <c r="BD11" s="84" t="s">
        <v>72</v>
      </c>
      <c r="BE11" s="49">
        <v>7</v>
      </c>
      <c r="BF11" s="84" t="s">
        <v>72</v>
      </c>
      <c r="BG11" s="49">
        <v>5</v>
      </c>
      <c r="BH11" s="84" t="s">
        <v>72</v>
      </c>
      <c r="BI11" s="49">
        <v>441</v>
      </c>
      <c r="BJ11" s="84" t="s">
        <v>72</v>
      </c>
      <c r="BL11" s="2"/>
      <c r="BX11" s="2"/>
      <c r="BY11" s="6"/>
      <c r="BZ11" s="6"/>
      <c r="CA11" s="6"/>
      <c r="CN11" s="2"/>
      <c r="CO11" s="6"/>
    </row>
    <row r="12" spans="1:94" x14ac:dyDescent="0.25">
      <c r="A12" s="21" t="s">
        <v>1</v>
      </c>
      <c r="B12" s="33">
        <v>0.24097222222222223</v>
      </c>
      <c r="C12" s="31">
        <v>45</v>
      </c>
      <c r="D12" s="31">
        <v>0</v>
      </c>
      <c r="E12" s="35">
        <v>82</v>
      </c>
      <c r="F12" s="33">
        <v>0.28055555555555556</v>
      </c>
      <c r="G12" s="31">
        <v>100</v>
      </c>
      <c r="H12" s="31">
        <v>0</v>
      </c>
      <c r="I12" s="35">
        <v>219</v>
      </c>
      <c r="J12" s="33">
        <v>0.2986111111111111</v>
      </c>
      <c r="K12" s="31">
        <v>71</v>
      </c>
      <c r="L12" s="31">
        <v>0</v>
      </c>
      <c r="M12" s="35">
        <v>182</v>
      </c>
      <c r="N12" s="33">
        <v>0.33124999999999999</v>
      </c>
      <c r="O12" s="31">
        <v>78</v>
      </c>
      <c r="P12" s="31">
        <v>1</v>
      </c>
      <c r="Q12" s="35">
        <v>187</v>
      </c>
      <c r="R12" s="33">
        <v>0.37291666666666662</v>
      </c>
      <c r="S12" s="31">
        <v>26</v>
      </c>
      <c r="T12" s="31">
        <v>0</v>
      </c>
      <c r="U12" s="35">
        <v>57</v>
      </c>
      <c r="V12" s="21" t="s">
        <v>1</v>
      </c>
      <c r="W12" s="33">
        <v>0.4458333333333333</v>
      </c>
      <c r="X12" s="74">
        <v>5</v>
      </c>
      <c r="Y12" s="74">
        <v>0</v>
      </c>
      <c r="Z12" s="35">
        <v>16</v>
      </c>
      <c r="AA12" s="33">
        <v>0.49791666666666662</v>
      </c>
      <c r="AB12" s="31">
        <v>6</v>
      </c>
      <c r="AC12" s="31">
        <v>0</v>
      </c>
      <c r="AD12" s="35">
        <v>10</v>
      </c>
      <c r="AE12" s="39">
        <v>9.5833333333333326E-2</v>
      </c>
      <c r="AF12" s="31">
        <v>1</v>
      </c>
      <c r="AG12" s="31">
        <v>0</v>
      </c>
      <c r="AH12" s="35">
        <v>7</v>
      </c>
      <c r="AI12" s="39">
        <v>0.16249999999999998</v>
      </c>
      <c r="AJ12" s="31">
        <v>3</v>
      </c>
      <c r="AK12" s="31">
        <v>0</v>
      </c>
      <c r="AL12" s="35">
        <v>6</v>
      </c>
      <c r="AM12" s="39">
        <v>0.2270833333333333</v>
      </c>
      <c r="AN12" s="31">
        <v>1</v>
      </c>
      <c r="AO12" s="31">
        <v>0</v>
      </c>
      <c r="AP12" s="35">
        <v>5</v>
      </c>
      <c r="AQ12" s="21" t="s">
        <v>1</v>
      </c>
      <c r="AR12" s="39">
        <v>0.30000000000000004</v>
      </c>
      <c r="AS12" s="31">
        <v>0</v>
      </c>
      <c r="AT12" s="31">
        <v>1</v>
      </c>
      <c r="AU12" s="35">
        <v>1</v>
      </c>
      <c r="AV12" s="39">
        <v>0.34513888888888888</v>
      </c>
      <c r="AW12" s="31">
        <v>0</v>
      </c>
      <c r="AX12" s="31">
        <v>0</v>
      </c>
      <c r="AY12" s="35">
        <v>3</v>
      </c>
      <c r="BA12" s="51">
        <v>320</v>
      </c>
      <c r="BB12" s="104">
        <v>1</v>
      </c>
      <c r="BC12" s="51">
        <v>12</v>
      </c>
      <c r="BD12" s="104">
        <v>0</v>
      </c>
      <c r="BE12" s="51">
        <v>4</v>
      </c>
      <c r="BF12" s="104">
        <v>0</v>
      </c>
      <c r="BG12" s="51">
        <v>0</v>
      </c>
      <c r="BH12" s="104">
        <v>1</v>
      </c>
      <c r="BI12" s="51">
        <v>336</v>
      </c>
      <c r="BJ12" s="104">
        <v>2</v>
      </c>
      <c r="BL12" s="2"/>
      <c r="BX12" s="2"/>
      <c r="BY12" s="6"/>
      <c r="BZ12" s="6"/>
      <c r="CA12" s="6"/>
      <c r="CB12" s="7"/>
      <c r="CC12" s="6"/>
      <c r="CD12" s="6"/>
      <c r="CN12" s="2"/>
      <c r="CO12" s="6"/>
      <c r="CP12" s="6"/>
    </row>
    <row r="13" spans="1:94" x14ac:dyDescent="0.25">
      <c r="A13" s="21" t="s">
        <v>2</v>
      </c>
      <c r="B13" s="33">
        <v>0.24583333333333335</v>
      </c>
      <c r="C13" s="31">
        <v>41</v>
      </c>
      <c r="D13" s="31">
        <v>0</v>
      </c>
      <c r="E13" s="35">
        <v>123</v>
      </c>
      <c r="F13" s="33">
        <v>0.28541666666666665</v>
      </c>
      <c r="G13" s="31">
        <v>77</v>
      </c>
      <c r="H13" s="31">
        <v>0</v>
      </c>
      <c r="I13" s="35">
        <v>296</v>
      </c>
      <c r="J13" s="33">
        <v>0.3034722222222222</v>
      </c>
      <c r="K13" s="31">
        <v>93</v>
      </c>
      <c r="L13" s="31">
        <v>0</v>
      </c>
      <c r="M13" s="35">
        <v>275</v>
      </c>
      <c r="N13" s="33">
        <v>0.33611111111111108</v>
      </c>
      <c r="O13" s="31">
        <v>99</v>
      </c>
      <c r="P13" s="31">
        <v>0</v>
      </c>
      <c r="Q13" s="35">
        <v>286</v>
      </c>
      <c r="R13" s="33">
        <v>0.37777777777777777</v>
      </c>
      <c r="S13" s="31">
        <v>21</v>
      </c>
      <c r="T13" s="31">
        <v>0</v>
      </c>
      <c r="U13" s="35">
        <v>78</v>
      </c>
      <c r="V13" s="21" t="s">
        <v>2</v>
      </c>
      <c r="W13" s="33">
        <v>0.45</v>
      </c>
      <c r="X13" s="74">
        <v>4</v>
      </c>
      <c r="Y13" s="74">
        <v>0</v>
      </c>
      <c r="Z13" s="35">
        <v>20</v>
      </c>
      <c r="AA13" s="38" t="s">
        <v>30</v>
      </c>
      <c r="AB13" s="31">
        <v>5</v>
      </c>
      <c r="AC13" s="31">
        <v>1</v>
      </c>
      <c r="AD13" s="35">
        <v>14</v>
      </c>
      <c r="AE13" s="39">
        <v>0.10069444444444442</v>
      </c>
      <c r="AF13" s="31">
        <v>3</v>
      </c>
      <c r="AG13" s="31">
        <v>0</v>
      </c>
      <c r="AH13" s="35">
        <v>10</v>
      </c>
      <c r="AI13" s="39">
        <v>0.16736111111111107</v>
      </c>
      <c r="AJ13" s="31">
        <v>4</v>
      </c>
      <c r="AK13" s="31">
        <v>0</v>
      </c>
      <c r="AL13" s="35">
        <v>10</v>
      </c>
      <c r="AM13" s="39">
        <v>0.23472222222222217</v>
      </c>
      <c r="AN13" s="31">
        <v>2</v>
      </c>
      <c r="AO13" s="31">
        <v>0</v>
      </c>
      <c r="AP13" s="35">
        <v>7</v>
      </c>
      <c r="AQ13" s="21" t="s">
        <v>2</v>
      </c>
      <c r="AR13" s="39">
        <v>0.30694444444444446</v>
      </c>
      <c r="AS13" s="31">
        <v>0</v>
      </c>
      <c r="AT13" s="31">
        <v>0</v>
      </c>
      <c r="AU13" s="35">
        <v>1</v>
      </c>
      <c r="AV13" s="39">
        <v>0.34930555555555554</v>
      </c>
      <c r="AW13" s="31">
        <v>1</v>
      </c>
      <c r="AX13" s="31">
        <v>0</v>
      </c>
      <c r="AY13" s="35">
        <v>4</v>
      </c>
      <c r="BA13" s="51">
        <v>331</v>
      </c>
      <c r="BB13" s="104">
        <v>0</v>
      </c>
      <c r="BC13" s="51">
        <v>12</v>
      </c>
      <c r="BD13" s="104">
        <v>1</v>
      </c>
      <c r="BE13" s="51">
        <v>6</v>
      </c>
      <c r="BF13" s="104">
        <v>0</v>
      </c>
      <c r="BG13" s="51">
        <v>1</v>
      </c>
      <c r="BH13" s="104">
        <v>0</v>
      </c>
      <c r="BI13" s="51">
        <v>350</v>
      </c>
      <c r="BJ13" s="104">
        <v>1</v>
      </c>
      <c r="BL13" s="2"/>
      <c r="BX13" s="2"/>
      <c r="BY13" s="6"/>
      <c r="BZ13" s="6"/>
      <c r="CA13" s="6"/>
      <c r="CB13" s="7"/>
      <c r="CC13" s="8"/>
      <c r="CD13" s="8"/>
      <c r="CN13" s="2"/>
      <c r="CO13" s="6"/>
      <c r="CP13" s="6"/>
    </row>
    <row r="14" spans="1:94" ht="15" customHeight="1" x14ac:dyDescent="0.25">
      <c r="A14" s="22" t="s">
        <v>3</v>
      </c>
      <c r="B14" s="33">
        <v>0.24861111111111112</v>
      </c>
      <c r="C14" s="31">
        <v>22</v>
      </c>
      <c r="D14" s="31">
        <v>0</v>
      </c>
      <c r="E14" s="35">
        <v>145</v>
      </c>
      <c r="F14" s="33">
        <v>0.28819444444444448</v>
      </c>
      <c r="G14" s="31">
        <v>48</v>
      </c>
      <c r="H14" s="31">
        <v>0</v>
      </c>
      <c r="I14" s="35">
        <v>344</v>
      </c>
      <c r="J14" s="33">
        <v>0.30624999999999997</v>
      </c>
      <c r="K14" s="31">
        <v>55</v>
      </c>
      <c r="L14" s="31">
        <v>0</v>
      </c>
      <c r="M14" s="35">
        <v>330</v>
      </c>
      <c r="N14" s="33">
        <v>0.33888888888888885</v>
      </c>
      <c r="O14" s="31">
        <v>60</v>
      </c>
      <c r="P14" s="31">
        <v>0</v>
      </c>
      <c r="Q14" s="35">
        <v>346</v>
      </c>
      <c r="R14" s="33">
        <v>0.38055555555555554</v>
      </c>
      <c r="S14" s="31">
        <v>19</v>
      </c>
      <c r="T14" s="31">
        <v>0</v>
      </c>
      <c r="U14" s="35">
        <v>97</v>
      </c>
      <c r="V14" s="22" t="s">
        <v>3</v>
      </c>
      <c r="W14" s="33">
        <v>0.45208333333333334</v>
      </c>
      <c r="X14" s="74">
        <v>1</v>
      </c>
      <c r="Y14" s="74">
        <v>0</v>
      </c>
      <c r="Z14" s="35">
        <v>21</v>
      </c>
      <c r="AA14" s="33">
        <v>0.50555555555555554</v>
      </c>
      <c r="AB14" s="31">
        <v>1</v>
      </c>
      <c r="AC14" s="31">
        <v>0</v>
      </c>
      <c r="AD14" s="35">
        <v>15</v>
      </c>
      <c r="AE14" s="39">
        <v>0.10277777777777775</v>
      </c>
      <c r="AF14" s="31">
        <v>0</v>
      </c>
      <c r="AG14" s="31">
        <v>0</v>
      </c>
      <c r="AH14" s="35">
        <v>10</v>
      </c>
      <c r="AI14" s="39">
        <v>0.16944444444444443</v>
      </c>
      <c r="AJ14" s="31">
        <v>2</v>
      </c>
      <c r="AK14" s="31">
        <v>0</v>
      </c>
      <c r="AL14" s="35">
        <v>12</v>
      </c>
      <c r="AM14" s="39">
        <v>0.23750000000000004</v>
      </c>
      <c r="AN14" s="31">
        <v>7</v>
      </c>
      <c r="AO14" s="31">
        <v>0</v>
      </c>
      <c r="AP14" s="35">
        <v>14</v>
      </c>
      <c r="AQ14" s="22" t="s">
        <v>3</v>
      </c>
      <c r="AR14" s="39">
        <v>0.30972222222222223</v>
      </c>
      <c r="AS14" s="31">
        <v>2</v>
      </c>
      <c r="AT14" s="31">
        <v>0</v>
      </c>
      <c r="AU14" s="35">
        <v>3</v>
      </c>
      <c r="AV14" s="39">
        <v>0.35138888888888892</v>
      </c>
      <c r="AW14" s="31">
        <v>0</v>
      </c>
      <c r="AX14" s="31">
        <v>0</v>
      </c>
      <c r="AY14" s="35">
        <v>4</v>
      </c>
      <c r="BA14" s="51">
        <v>204</v>
      </c>
      <c r="BB14" s="104">
        <v>0</v>
      </c>
      <c r="BC14" s="51">
        <v>2</v>
      </c>
      <c r="BD14" s="104">
        <v>0</v>
      </c>
      <c r="BE14" s="51">
        <v>9</v>
      </c>
      <c r="BF14" s="104">
        <v>0</v>
      </c>
      <c r="BG14" s="51">
        <v>2</v>
      </c>
      <c r="BH14" s="104">
        <v>0</v>
      </c>
      <c r="BI14" s="51">
        <v>217</v>
      </c>
      <c r="BJ14" s="104">
        <v>0</v>
      </c>
      <c r="BL14" s="9"/>
      <c r="BX14" s="9"/>
      <c r="BY14" s="6"/>
      <c r="BZ14" s="6"/>
      <c r="CA14" s="6"/>
      <c r="CB14" s="7"/>
      <c r="CC14" s="8"/>
      <c r="CD14" s="8"/>
      <c r="CE14" s="8"/>
      <c r="CN14" s="9"/>
      <c r="CO14" s="6"/>
      <c r="CP14" s="6"/>
    </row>
    <row r="15" spans="1:94" x14ac:dyDescent="0.25">
      <c r="A15" s="21" t="s">
        <v>4</v>
      </c>
      <c r="B15" s="33">
        <v>0.25208333333333333</v>
      </c>
      <c r="C15" s="31">
        <v>37</v>
      </c>
      <c r="D15" s="31">
        <v>0</v>
      </c>
      <c r="E15" s="35">
        <v>182</v>
      </c>
      <c r="F15" s="33">
        <v>0.29166666666666669</v>
      </c>
      <c r="G15" s="31">
        <v>94</v>
      </c>
      <c r="H15" s="31">
        <v>0</v>
      </c>
      <c r="I15" s="35">
        <v>438</v>
      </c>
      <c r="J15" s="33">
        <v>0.30972222222222223</v>
      </c>
      <c r="K15" s="31">
        <v>91</v>
      </c>
      <c r="L15" s="31">
        <v>0</v>
      </c>
      <c r="M15" s="35">
        <v>421</v>
      </c>
      <c r="N15" s="33">
        <v>0.34236111111111112</v>
      </c>
      <c r="O15" s="31">
        <v>68</v>
      </c>
      <c r="P15" s="31">
        <v>0</v>
      </c>
      <c r="Q15" s="35">
        <v>414</v>
      </c>
      <c r="R15" s="33">
        <v>0.3840277777777778</v>
      </c>
      <c r="S15" s="31">
        <v>21</v>
      </c>
      <c r="T15" s="31">
        <v>0</v>
      </c>
      <c r="U15" s="35">
        <v>118</v>
      </c>
      <c r="V15" s="21" t="s">
        <v>4</v>
      </c>
      <c r="W15" s="33">
        <v>0.45555555555555555</v>
      </c>
      <c r="X15" s="74">
        <v>4</v>
      </c>
      <c r="Y15" s="74">
        <v>0</v>
      </c>
      <c r="Z15" s="35">
        <v>25</v>
      </c>
      <c r="AA15" s="33">
        <v>0.50902777777777775</v>
      </c>
      <c r="AB15" s="31">
        <v>2</v>
      </c>
      <c r="AC15" s="31">
        <v>0</v>
      </c>
      <c r="AD15" s="35">
        <v>17</v>
      </c>
      <c r="AE15" s="39">
        <v>0.10624999999999996</v>
      </c>
      <c r="AF15" s="31">
        <v>1</v>
      </c>
      <c r="AG15" s="31">
        <v>0</v>
      </c>
      <c r="AH15" s="35">
        <v>11</v>
      </c>
      <c r="AI15" s="39">
        <v>0.17291666666666669</v>
      </c>
      <c r="AJ15" s="31">
        <v>2</v>
      </c>
      <c r="AK15" s="31">
        <v>0</v>
      </c>
      <c r="AL15" s="35">
        <v>14</v>
      </c>
      <c r="AM15" s="39">
        <v>0.24097222222222225</v>
      </c>
      <c r="AN15" s="31">
        <v>2</v>
      </c>
      <c r="AO15" s="31">
        <v>0</v>
      </c>
      <c r="AP15" s="35">
        <v>16</v>
      </c>
      <c r="AQ15" s="21" t="s">
        <v>4</v>
      </c>
      <c r="AR15" s="39">
        <v>0.31319444444444444</v>
      </c>
      <c r="AS15" s="31">
        <v>1</v>
      </c>
      <c r="AT15" s="31">
        <v>0</v>
      </c>
      <c r="AU15" s="35">
        <v>4</v>
      </c>
      <c r="AV15" s="39">
        <v>0.35486111111111113</v>
      </c>
      <c r="AW15" s="31">
        <v>2</v>
      </c>
      <c r="AX15" s="31">
        <v>0</v>
      </c>
      <c r="AY15" s="35">
        <v>6</v>
      </c>
      <c r="BA15" s="51">
        <v>311</v>
      </c>
      <c r="BB15" s="104">
        <v>0</v>
      </c>
      <c r="BC15" s="51">
        <v>7</v>
      </c>
      <c r="BD15" s="104">
        <v>0</v>
      </c>
      <c r="BE15" s="51">
        <v>4</v>
      </c>
      <c r="BF15" s="104">
        <v>0</v>
      </c>
      <c r="BG15" s="51">
        <v>3</v>
      </c>
      <c r="BH15" s="104">
        <v>0</v>
      </c>
      <c r="BI15" s="51">
        <v>325</v>
      </c>
      <c r="BJ15" s="104">
        <v>0</v>
      </c>
      <c r="BL15" s="2"/>
      <c r="BX15" s="2"/>
      <c r="BY15" s="6"/>
      <c r="BZ15" s="6"/>
      <c r="CA15" s="6"/>
      <c r="CB15" s="7"/>
      <c r="CC15" s="8"/>
      <c r="CD15" s="8"/>
      <c r="CE15" s="8"/>
      <c r="CF15" s="8"/>
      <c r="CN15" s="2"/>
      <c r="CO15" s="6"/>
      <c r="CP15" s="6"/>
    </row>
    <row r="16" spans="1:94" x14ac:dyDescent="0.25">
      <c r="A16" s="21" t="s">
        <v>5</v>
      </c>
      <c r="B16" s="33">
        <v>0.25486111111111109</v>
      </c>
      <c r="C16" s="31">
        <v>83</v>
      </c>
      <c r="D16" s="31">
        <v>1</v>
      </c>
      <c r="E16" s="35">
        <v>264</v>
      </c>
      <c r="F16" s="33">
        <v>0.29444444444444445</v>
      </c>
      <c r="G16" s="31">
        <v>160</v>
      </c>
      <c r="H16" s="31">
        <v>0</v>
      </c>
      <c r="I16" s="35">
        <v>598</v>
      </c>
      <c r="J16" s="33">
        <v>0.3125</v>
      </c>
      <c r="K16" s="31">
        <v>169</v>
      </c>
      <c r="L16" s="31">
        <v>1</v>
      </c>
      <c r="M16" s="35">
        <v>589</v>
      </c>
      <c r="N16" s="33">
        <v>0.34513888888888888</v>
      </c>
      <c r="O16" s="31">
        <v>118</v>
      </c>
      <c r="P16" s="31">
        <v>0</v>
      </c>
      <c r="Q16" s="35">
        <v>532</v>
      </c>
      <c r="R16" s="33">
        <v>0.38680555555555557</v>
      </c>
      <c r="S16" s="31">
        <v>19</v>
      </c>
      <c r="T16" s="31">
        <v>0</v>
      </c>
      <c r="U16" s="35">
        <v>137</v>
      </c>
      <c r="V16" s="21" t="s">
        <v>5</v>
      </c>
      <c r="W16" s="33">
        <v>0.4604166666666667</v>
      </c>
      <c r="X16" s="74">
        <v>10</v>
      </c>
      <c r="Y16" s="74">
        <v>0</v>
      </c>
      <c r="Z16" s="35">
        <v>35</v>
      </c>
      <c r="AA16" s="33">
        <v>0.51180555555555551</v>
      </c>
      <c r="AB16" s="31">
        <v>7</v>
      </c>
      <c r="AC16" s="31">
        <v>0</v>
      </c>
      <c r="AD16" s="35">
        <v>24</v>
      </c>
      <c r="AE16" s="39">
        <v>0.10902777777777772</v>
      </c>
      <c r="AF16" s="31">
        <v>3</v>
      </c>
      <c r="AG16" s="31">
        <v>0</v>
      </c>
      <c r="AH16" s="35">
        <v>14</v>
      </c>
      <c r="AI16" s="39">
        <v>0.17500000000000002</v>
      </c>
      <c r="AJ16" s="31">
        <v>8</v>
      </c>
      <c r="AK16" s="31">
        <v>2</v>
      </c>
      <c r="AL16" s="35">
        <v>20</v>
      </c>
      <c r="AM16" s="39">
        <v>0.24513888888888891</v>
      </c>
      <c r="AN16" s="31">
        <v>2</v>
      </c>
      <c r="AO16" s="31">
        <v>0</v>
      </c>
      <c r="AP16" s="35">
        <v>18</v>
      </c>
      <c r="AQ16" s="21" t="s">
        <v>5</v>
      </c>
      <c r="AR16" s="39">
        <v>0.31597222222222221</v>
      </c>
      <c r="AS16" s="31">
        <v>4</v>
      </c>
      <c r="AT16" s="31">
        <v>0</v>
      </c>
      <c r="AU16" s="35">
        <v>8</v>
      </c>
      <c r="AV16" s="39">
        <v>0.35694444444444445</v>
      </c>
      <c r="AW16" s="31">
        <v>1</v>
      </c>
      <c r="AX16" s="31">
        <v>0</v>
      </c>
      <c r="AY16" s="35">
        <v>7</v>
      </c>
      <c r="BA16" s="51">
        <v>549</v>
      </c>
      <c r="BB16" s="104">
        <v>2</v>
      </c>
      <c r="BC16" s="51">
        <v>20</v>
      </c>
      <c r="BD16" s="104">
        <v>0</v>
      </c>
      <c r="BE16" s="51">
        <v>10</v>
      </c>
      <c r="BF16" s="104">
        <v>2</v>
      </c>
      <c r="BG16" s="51">
        <v>5</v>
      </c>
      <c r="BH16" s="104">
        <v>0</v>
      </c>
      <c r="BI16" s="51">
        <v>584</v>
      </c>
      <c r="BJ16" s="104">
        <v>4</v>
      </c>
      <c r="BL16" s="2"/>
      <c r="BX16" s="2"/>
      <c r="BY16" s="6"/>
      <c r="BZ16" s="6"/>
      <c r="CA16" s="6"/>
      <c r="CB16" s="7"/>
      <c r="CC16" s="8"/>
      <c r="CD16" s="8"/>
      <c r="CE16" s="8"/>
      <c r="CF16" s="8"/>
      <c r="CG16" s="8"/>
      <c r="CN16" s="2"/>
      <c r="CO16" s="6"/>
      <c r="CP16" s="6"/>
    </row>
    <row r="17" spans="1:94" ht="15" customHeight="1" x14ac:dyDescent="0.25">
      <c r="A17" s="22" t="s">
        <v>24</v>
      </c>
      <c r="B17" s="33">
        <v>0.2590277777777778</v>
      </c>
      <c r="C17" s="31">
        <v>87</v>
      </c>
      <c r="D17" s="31">
        <v>0</v>
      </c>
      <c r="E17" s="35">
        <v>351</v>
      </c>
      <c r="F17" s="33">
        <v>0.2986111111111111</v>
      </c>
      <c r="G17" s="31">
        <v>129</v>
      </c>
      <c r="H17" s="31">
        <v>2</v>
      </c>
      <c r="I17" s="35">
        <v>725</v>
      </c>
      <c r="J17" s="33">
        <v>0.31666666666666665</v>
      </c>
      <c r="K17" s="31">
        <v>127</v>
      </c>
      <c r="L17" s="31">
        <v>0</v>
      </c>
      <c r="M17" s="35">
        <v>716</v>
      </c>
      <c r="N17" s="33">
        <v>0.34930555555555554</v>
      </c>
      <c r="O17" s="31">
        <v>125</v>
      </c>
      <c r="P17" s="31">
        <v>0</v>
      </c>
      <c r="Q17" s="35">
        <v>657</v>
      </c>
      <c r="R17" s="33">
        <v>0.39097222222222222</v>
      </c>
      <c r="S17" s="31">
        <v>13</v>
      </c>
      <c r="T17" s="31">
        <v>1</v>
      </c>
      <c r="U17" s="35">
        <v>149</v>
      </c>
      <c r="V17" s="22" t="s">
        <v>24</v>
      </c>
      <c r="W17" s="33">
        <v>0.46458333333333335</v>
      </c>
      <c r="X17" s="74">
        <v>2</v>
      </c>
      <c r="Y17" s="74">
        <v>2</v>
      </c>
      <c r="Z17" s="35">
        <v>35</v>
      </c>
      <c r="AA17" s="33">
        <v>0.51597222222222217</v>
      </c>
      <c r="AB17" s="31">
        <v>4</v>
      </c>
      <c r="AC17" s="31">
        <v>0</v>
      </c>
      <c r="AD17" s="35">
        <v>28</v>
      </c>
      <c r="AE17" s="39">
        <v>0.11319444444444449</v>
      </c>
      <c r="AF17" s="31">
        <v>4</v>
      </c>
      <c r="AG17" s="31">
        <v>0</v>
      </c>
      <c r="AH17" s="35">
        <v>18</v>
      </c>
      <c r="AI17" s="39">
        <v>0.17916666666666667</v>
      </c>
      <c r="AJ17" s="31">
        <v>4</v>
      </c>
      <c r="AK17" s="31">
        <v>0</v>
      </c>
      <c r="AL17" s="35">
        <v>24</v>
      </c>
      <c r="AM17" s="39">
        <v>0.24930555555555556</v>
      </c>
      <c r="AN17" s="31">
        <v>1</v>
      </c>
      <c r="AO17" s="31">
        <v>1</v>
      </c>
      <c r="AP17" s="35">
        <v>18</v>
      </c>
      <c r="AQ17" s="22" t="s">
        <v>24</v>
      </c>
      <c r="AR17" s="39">
        <v>0.32013888888888897</v>
      </c>
      <c r="AS17" s="31">
        <v>1</v>
      </c>
      <c r="AT17" s="31">
        <v>0</v>
      </c>
      <c r="AU17" s="35">
        <v>9</v>
      </c>
      <c r="AV17" s="39">
        <v>0.3611111111111111</v>
      </c>
      <c r="AW17" s="31">
        <v>0</v>
      </c>
      <c r="AX17" s="31">
        <v>0</v>
      </c>
      <c r="AY17" s="35">
        <v>7</v>
      </c>
      <c r="BA17" s="51">
        <v>481</v>
      </c>
      <c r="BB17" s="104">
        <v>3</v>
      </c>
      <c r="BC17" s="51">
        <v>10</v>
      </c>
      <c r="BD17" s="104">
        <v>2</v>
      </c>
      <c r="BE17" s="51">
        <v>5</v>
      </c>
      <c r="BF17" s="104">
        <v>1</v>
      </c>
      <c r="BG17" s="51">
        <v>1</v>
      </c>
      <c r="BH17" s="104">
        <v>0</v>
      </c>
      <c r="BI17" s="51">
        <v>497</v>
      </c>
      <c r="BJ17" s="104">
        <v>6</v>
      </c>
      <c r="BL17" s="9"/>
      <c r="BX17" s="9"/>
      <c r="BY17" s="6"/>
      <c r="BZ17" s="6"/>
      <c r="CA17" s="6"/>
      <c r="CB17" s="7"/>
      <c r="CC17" s="8"/>
      <c r="CD17" s="8"/>
      <c r="CE17" s="8"/>
      <c r="CF17" s="8"/>
      <c r="CG17" s="8"/>
      <c r="CH17" s="8"/>
      <c r="CN17" s="9"/>
      <c r="CO17" s="6"/>
      <c r="CP17" s="6"/>
    </row>
    <row r="18" spans="1:94" x14ac:dyDescent="0.25">
      <c r="A18" s="21" t="s">
        <v>7</v>
      </c>
      <c r="B18" s="33">
        <v>0.26527777777777778</v>
      </c>
      <c r="C18" s="31">
        <v>3</v>
      </c>
      <c r="D18" s="31">
        <v>8</v>
      </c>
      <c r="E18" s="35">
        <v>346</v>
      </c>
      <c r="F18" s="83" t="s">
        <v>72</v>
      </c>
      <c r="G18" s="83" t="s">
        <v>72</v>
      </c>
      <c r="H18" s="83" t="s">
        <v>72</v>
      </c>
      <c r="I18" s="35">
        <v>725</v>
      </c>
      <c r="J18" s="33">
        <v>0.32361111111111113</v>
      </c>
      <c r="K18" s="31">
        <v>24</v>
      </c>
      <c r="L18" s="31">
        <v>3</v>
      </c>
      <c r="M18" s="35">
        <v>737</v>
      </c>
      <c r="N18" s="33">
        <v>0.35555555555555557</v>
      </c>
      <c r="O18" s="31">
        <v>148</v>
      </c>
      <c r="P18" s="31">
        <v>6</v>
      </c>
      <c r="Q18" s="35">
        <v>799</v>
      </c>
      <c r="R18" s="33">
        <v>0.3972222222222222</v>
      </c>
      <c r="S18" s="31">
        <v>23</v>
      </c>
      <c r="T18" s="31">
        <v>2</v>
      </c>
      <c r="U18" s="35">
        <v>170</v>
      </c>
      <c r="V18" s="21" t="s">
        <v>7</v>
      </c>
      <c r="W18" s="33">
        <v>0.47083333333333338</v>
      </c>
      <c r="X18" s="74">
        <v>5</v>
      </c>
      <c r="Y18" s="74">
        <v>2</v>
      </c>
      <c r="Z18" s="35">
        <v>38</v>
      </c>
      <c r="AA18" s="33">
        <v>0.52222222222222225</v>
      </c>
      <c r="AB18" s="31">
        <v>3</v>
      </c>
      <c r="AC18" s="31">
        <v>2</v>
      </c>
      <c r="AD18" s="35">
        <v>29</v>
      </c>
      <c r="AE18" s="39">
        <v>0.11944444444444446</v>
      </c>
      <c r="AF18" s="31">
        <v>0</v>
      </c>
      <c r="AG18" s="31">
        <v>1</v>
      </c>
      <c r="AH18" s="35">
        <v>17</v>
      </c>
      <c r="AI18" s="39">
        <v>0.18611111111111112</v>
      </c>
      <c r="AJ18" s="31">
        <v>0</v>
      </c>
      <c r="AK18" s="31">
        <v>2</v>
      </c>
      <c r="AL18" s="35">
        <v>22</v>
      </c>
      <c r="AM18" s="85" t="s">
        <v>72</v>
      </c>
      <c r="AN18" s="83" t="s">
        <v>72</v>
      </c>
      <c r="AO18" s="83" t="s">
        <v>72</v>
      </c>
      <c r="AP18" s="35">
        <v>18</v>
      </c>
      <c r="AQ18" s="21" t="s">
        <v>7</v>
      </c>
      <c r="AR18" s="39">
        <v>0.32847222222222228</v>
      </c>
      <c r="AS18" s="31">
        <v>0</v>
      </c>
      <c r="AT18" s="31">
        <v>1</v>
      </c>
      <c r="AU18" s="35">
        <v>8</v>
      </c>
      <c r="AV18" s="39">
        <v>0.36736111111111108</v>
      </c>
      <c r="AW18" s="31">
        <v>0</v>
      </c>
      <c r="AX18" s="31">
        <v>1</v>
      </c>
      <c r="AY18" s="35">
        <v>6</v>
      </c>
      <c r="BA18" s="51">
        <v>198</v>
      </c>
      <c r="BB18" s="104">
        <v>19</v>
      </c>
      <c r="BC18" s="51">
        <v>8</v>
      </c>
      <c r="BD18" s="104">
        <v>5</v>
      </c>
      <c r="BE18" s="51">
        <v>0</v>
      </c>
      <c r="BF18" s="104">
        <v>2</v>
      </c>
      <c r="BG18" s="51">
        <v>0</v>
      </c>
      <c r="BH18" s="104">
        <v>2</v>
      </c>
      <c r="BI18" s="51">
        <v>206</v>
      </c>
      <c r="BJ18" s="104">
        <v>28</v>
      </c>
      <c r="BL18" s="2"/>
      <c r="BX18" s="2"/>
      <c r="BY18" s="6"/>
      <c r="BZ18" s="6"/>
      <c r="CA18" s="6"/>
      <c r="CB18" s="7"/>
      <c r="CC18" s="8"/>
      <c r="CD18" s="8"/>
      <c r="CE18" s="8"/>
      <c r="CF18" s="8"/>
      <c r="CG18" s="8"/>
      <c r="CH18" s="8"/>
      <c r="CI18" s="8"/>
      <c r="CN18" s="2"/>
      <c r="CO18" s="6"/>
      <c r="CP18" s="6"/>
    </row>
    <row r="19" spans="1:94" x14ac:dyDescent="0.25">
      <c r="A19" s="21" t="s">
        <v>71</v>
      </c>
      <c r="B19" s="33">
        <v>0.27083333333333331</v>
      </c>
      <c r="C19" s="31">
        <v>0</v>
      </c>
      <c r="D19" s="31">
        <f>23+47</f>
        <v>70</v>
      </c>
      <c r="E19" s="35">
        <f>323-47</f>
        <v>276</v>
      </c>
      <c r="F19" s="33">
        <v>0.31111111111111112</v>
      </c>
      <c r="G19" s="31">
        <v>1</v>
      </c>
      <c r="H19" s="31">
        <f>23+194</f>
        <v>217</v>
      </c>
      <c r="I19" s="35">
        <f>703-194</f>
        <v>509</v>
      </c>
      <c r="J19" s="83" t="s">
        <v>72</v>
      </c>
      <c r="K19" s="83" t="s">
        <v>72</v>
      </c>
      <c r="L19" s="83" t="s">
        <v>72</v>
      </c>
      <c r="M19" s="35">
        <v>737</v>
      </c>
      <c r="N19" s="83" t="s">
        <v>72</v>
      </c>
      <c r="O19" s="83" t="s">
        <v>72</v>
      </c>
      <c r="P19" s="83" t="s">
        <v>72</v>
      </c>
      <c r="Q19" s="35">
        <v>799</v>
      </c>
      <c r="R19" s="85" t="s">
        <v>72</v>
      </c>
      <c r="S19" s="83" t="s">
        <v>72</v>
      </c>
      <c r="T19" s="83" t="s">
        <v>72</v>
      </c>
      <c r="U19" s="35">
        <v>170</v>
      </c>
      <c r="V19" s="21" t="s">
        <v>71</v>
      </c>
      <c r="W19" s="83" t="s">
        <v>72</v>
      </c>
      <c r="X19" s="83" t="s">
        <v>72</v>
      </c>
      <c r="Y19" s="83" t="s">
        <v>72</v>
      </c>
      <c r="Z19" s="35">
        <v>38</v>
      </c>
      <c r="AA19" s="83" t="s">
        <v>72</v>
      </c>
      <c r="AB19" s="83" t="s">
        <v>72</v>
      </c>
      <c r="AC19" s="83" t="s">
        <v>72</v>
      </c>
      <c r="AD19" s="35">
        <v>29</v>
      </c>
      <c r="AE19" s="83" t="s">
        <v>72</v>
      </c>
      <c r="AF19" s="83" t="s">
        <v>72</v>
      </c>
      <c r="AG19" s="83" t="s">
        <v>72</v>
      </c>
      <c r="AH19" s="35">
        <v>17</v>
      </c>
      <c r="AI19" s="83" t="s">
        <v>72</v>
      </c>
      <c r="AJ19" s="83" t="s">
        <v>72</v>
      </c>
      <c r="AK19" s="83" t="s">
        <v>72</v>
      </c>
      <c r="AL19" s="35">
        <v>22</v>
      </c>
      <c r="AM19" s="85" t="s">
        <v>72</v>
      </c>
      <c r="AN19" s="83" t="s">
        <v>72</v>
      </c>
      <c r="AO19" s="83" t="s">
        <v>72</v>
      </c>
      <c r="AP19" s="35">
        <v>18</v>
      </c>
      <c r="AQ19" s="21" t="s">
        <v>71</v>
      </c>
      <c r="AR19" s="83" t="s">
        <v>72</v>
      </c>
      <c r="AS19" s="83" t="s">
        <v>72</v>
      </c>
      <c r="AT19" s="83" t="s">
        <v>72</v>
      </c>
      <c r="AU19" s="35">
        <v>8</v>
      </c>
      <c r="AV19" s="83" t="s">
        <v>72</v>
      </c>
      <c r="AW19" s="83" t="s">
        <v>72</v>
      </c>
      <c r="AX19" s="83" t="s">
        <v>72</v>
      </c>
      <c r="AY19" s="35">
        <v>6</v>
      </c>
      <c r="BA19" s="51">
        <v>1</v>
      </c>
      <c r="BB19" s="104">
        <f>46+47+194</f>
        <v>287</v>
      </c>
      <c r="BC19" s="51">
        <v>0</v>
      </c>
      <c r="BD19" s="104">
        <v>0</v>
      </c>
      <c r="BE19" s="51">
        <v>0</v>
      </c>
      <c r="BF19" s="104">
        <v>0</v>
      </c>
      <c r="BG19" s="51">
        <v>0</v>
      </c>
      <c r="BH19" s="104">
        <v>0</v>
      </c>
      <c r="BI19" s="51">
        <v>1</v>
      </c>
      <c r="BJ19" s="104">
        <f>46+47+194</f>
        <v>287</v>
      </c>
      <c r="BL19" s="2"/>
      <c r="BX19" s="2"/>
      <c r="BY19" s="6"/>
      <c r="BZ19" s="6"/>
      <c r="CA19" s="6"/>
      <c r="CB19" s="7"/>
      <c r="CC19" s="8"/>
      <c r="CD19" s="8"/>
      <c r="CE19" s="8"/>
      <c r="CF19" s="8"/>
      <c r="CG19" s="8"/>
      <c r="CH19" s="8"/>
      <c r="CI19" s="8"/>
      <c r="CJ19" s="8"/>
      <c r="CN19" s="2"/>
    </row>
    <row r="20" spans="1:94" x14ac:dyDescent="0.25">
      <c r="A20" s="21" t="s">
        <v>9</v>
      </c>
      <c r="B20" s="33">
        <v>0.27638888888888885</v>
      </c>
      <c r="C20" s="83" t="s">
        <v>72</v>
      </c>
      <c r="D20" s="31">
        <f>E19</f>
        <v>276</v>
      </c>
      <c r="E20" s="83" t="s">
        <v>72</v>
      </c>
      <c r="F20" s="33">
        <v>0.31666666666666665</v>
      </c>
      <c r="G20" s="83" t="s">
        <v>72</v>
      </c>
      <c r="H20" s="31">
        <f>703-194</f>
        <v>509</v>
      </c>
      <c r="I20" s="83" t="s">
        <v>72</v>
      </c>
      <c r="J20" s="33">
        <v>0.3354166666666667</v>
      </c>
      <c r="K20" s="83" t="s">
        <v>72</v>
      </c>
      <c r="L20" s="31">
        <v>737</v>
      </c>
      <c r="M20" s="83" t="s">
        <v>72</v>
      </c>
      <c r="N20" s="33">
        <v>0.36736111111111108</v>
      </c>
      <c r="O20" s="83" t="s">
        <v>72</v>
      </c>
      <c r="P20" s="31">
        <v>799</v>
      </c>
      <c r="Q20" s="83" t="s">
        <v>72</v>
      </c>
      <c r="R20" s="33">
        <v>0.40902777777777777</v>
      </c>
      <c r="S20" s="83" t="s">
        <v>72</v>
      </c>
      <c r="T20" s="31">
        <v>170</v>
      </c>
      <c r="U20" s="35" t="s">
        <v>72</v>
      </c>
      <c r="V20" s="21" t="s">
        <v>9</v>
      </c>
      <c r="W20" s="33">
        <v>0.48194444444444445</v>
      </c>
      <c r="X20" s="83" t="s">
        <v>72</v>
      </c>
      <c r="Y20" s="74">
        <v>38</v>
      </c>
      <c r="Z20" s="83" t="s">
        <v>72</v>
      </c>
      <c r="AA20" s="33">
        <v>0.53333333333333333</v>
      </c>
      <c r="AB20" s="83" t="s">
        <v>72</v>
      </c>
      <c r="AC20" s="31">
        <v>29</v>
      </c>
      <c r="AD20" s="83" t="s">
        <v>72</v>
      </c>
      <c r="AE20" s="39">
        <v>0.13124999999999998</v>
      </c>
      <c r="AF20" s="83" t="s">
        <v>72</v>
      </c>
      <c r="AG20" s="31">
        <v>17</v>
      </c>
      <c r="AH20" s="83" t="s">
        <v>72</v>
      </c>
      <c r="AI20" s="39">
        <v>0.1986111111111111</v>
      </c>
      <c r="AJ20" s="83" t="s">
        <v>72</v>
      </c>
      <c r="AK20" s="31">
        <v>22</v>
      </c>
      <c r="AL20" s="83" t="s">
        <v>72</v>
      </c>
      <c r="AM20" s="39">
        <v>0.27361111111111108</v>
      </c>
      <c r="AN20" s="83" t="s">
        <v>72</v>
      </c>
      <c r="AO20" s="74">
        <v>18</v>
      </c>
      <c r="AP20" s="35" t="s">
        <v>72</v>
      </c>
      <c r="AQ20" s="21" t="s">
        <v>9</v>
      </c>
      <c r="AR20" s="39">
        <v>0.33819444444444446</v>
      </c>
      <c r="AS20" s="83" t="s">
        <v>72</v>
      </c>
      <c r="AT20" s="31">
        <v>8</v>
      </c>
      <c r="AU20" s="83" t="s">
        <v>72</v>
      </c>
      <c r="AV20" s="39">
        <v>0.37986111111111115</v>
      </c>
      <c r="AW20" s="83" t="s">
        <v>72</v>
      </c>
      <c r="AX20" s="31">
        <v>6</v>
      </c>
      <c r="AY20" s="35" t="s">
        <v>72</v>
      </c>
      <c r="BA20" s="85" t="s">
        <v>72</v>
      </c>
      <c r="BB20" s="81">
        <f>2732-47-194</f>
        <v>2491</v>
      </c>
      <c r="BC20" s="85" t="s">
        <v>72</v>
      </c>
      <c r="BD20" s="81">
        <v>84</v>
      </c>
      <c r="BE20" s="85" t="s">
        <v>72</v>
      </c>
      <c r="BF20" s="81">
        <v>40</v>
      </c>
      <c r="BG20" s="85" t="s">
        <v>72</v>
      </c>
      <c r="BH20" s="81">
        <v>14</v>
      </c>
      <c r="BI20" s="85" t="s">
        <v>72</v>
      </c>
      <c r="BJ20" s="81">
        <f>2870-47-194</f>
        <v>2629</v>
      </c>
      <c r="BL20" s="2"/>
      <c r="BX20" s="2"/>
      <c r="BY20" s="6"/>
      <c r="BZ20" s="6"/>
      <c r="CA20" s="6"/>
      <c r="CB20" s="7"/>
      <c r="CN20" s="2"/>
    </row>
    <row r="21" spans="1:94" ht="7.5" customHeight="1" x14ac:dyDescent="0.25">
      <c r="A21" s="17"/>
      <c r="B21" s="34"/>
      <c r="C21" s="31"/>
      <c r="D21" s="31"/>
      <c r="E21" s="41"/>
      <c r="F21" s="34"/>
      <c r="G21" s="31"/>
      <c r="H21" s="31"/>
      <c r="I21" s="41"/>
      <c r="J21" s="34"/>
      <c r="K21" s="31"/>
      <c r="L21" s="31"/>
      <c r="M21" s="41"/>
      <c r="N21" s="34"/>
      <c r="O21" s="31"/>
      <c r="P21" s="31"/>
      <c r="Q21" s="41"/>
      <c r="R21" s="34"/>
      <c r="S21" s="31"/>
      <c r="T21" s="31"/>
      <c r="U21" s="41"/>
      <c r="V21" s="17"/>
      <c r="W21" s="34"/>
      <c r="X21" s="31"/>
      <c r="Y21" s="31"/>
      <c r="Z21" s="41"/>
      <c r="AA21" s="34"/>
      <c r="AB21" s="31"/>
      <c r="AC21" s="31"/>
      <c r="AD21" s="41"/>
      <c r="AE21" s="34"/>
      <c r="AF21" s="31"/>
      <c r="AG21" s="31"/>
      <c r="AH21" s="41"/>
      <c r="AI21" s="34"/>
      <c r="AJ21" s="31"/>
      <c r="AK21" s="31"/>
      <c r="AL21" s="41"/>
      <c r="AM21" s="34"/>
      <c r="AN21" s="31"/>
      <c r="AO21" s="31"/>
      <c r="AP21" s="41"/>
      <c r="AQ21" s="17"/>
      <c r="AR21" s="34"/>
      <c r="AS21" s="31"/>
      <c r="AT21" s="31"/>
      <c r="AU21" s="41"/>
      <c r="AV21" s="34"/>
      <c r="AW21" s="31"/>
      <c r="AX21" s="31"/>
      <c r="AY21" s="41"/>
      <c r="BA21" s="51"/>
      <c r="BB21" s="48"/>
      <c r="BC21" s="51"/>
      <c r="BD21" s="41"/>
      <c r="BE21" s="51"/>
      <c r="BF21" s="41"/>
      <c r="BG21" s="51"/>
      <c r="BH21" s="41"/>
      <c r="BI21" s="51"/>
      <c r="BJ21" s="48"/>
      <c r="BY21" s="6"/>
      <c r="BZ21" s="6"/>
      <c r="CA21" s="6"/>
    </row>
    <row r="22" spans="1:94" x14ac:dyDescent="0.25">
      <c r="A22" s="19" t="s">
        <v>21</v>
      </c>
      <c r="B22" s="59"/>
      <c r="C22" s="60">
        <f>SUM(C11:C21)</f>
        <v>355</v>
      </c>
      <c r="D22" s="60">
        <f>SUM(D11:D21)</f>
        <v>355</v>
      </c>
      <c r="E22" s="53"/>
      <c r="F22" s="59"/>
      <c r="G22" s="60">
        <f>SUM(G11:G20)</f>
        <v>728</v>
      </c>
      <c r="H22" s="60">
        <f>SUM(H11:H20)</f>
        <v>728</v>
      </c>
      <c r="I22" s="53"/>
      <c r="J22" s="59"/>
      <c r="K22" s="60">
        <v>741</v>
      </c>
      <c r="L22" s="60">
        <v>741</v>
      </c>
      <c r="M22" s="53"/>
      <c r="N22" s="59"/>
      <c r="O22" s="60">
        <v>806</v>
      </c>
      <c r="P22" s="60">
        <v>806</v>
      </c>
      <c r="Q22" s="53"/>
      <c r="R22" s="59"/>
      <c r="S22" s="60">
        <v>173</v>
      </c>
      <c r="T22" s="60">
        <v>173</v>
      </c>
      <c r="U22" s="53"/>
      <c r="V22" s="61" t="s">
        <v>21</v>
      </c>
      <c r="W22" s="59"/>
      <c r="X22" s="60">
        <v>42</v>
      </c>
      <c r="Y22" s="60">
        <v>42</v>
      </c>
      <c r="Z22" s="53"/>
      <c r="AA22" s="59"/>
      <c r="AB22" s="60">
        <v>32</v>
      </c>
      <c r="AC22" s="60">
        <v>32</v>
      </c>
      <c r="AD22" s="53"/>
      <c r="AE22" s="59"/>
      <c r="AF22" s="60">
        <v>18</v>
      </c>
      <c r="AG22" s="60">
        <v>18</v>
      </c>
      <c r="AH22" s="53"/>
      <c r="AI22" s="59"/>
      <c r="AJ22" s="60">
        <v>26</v>
      </c>
      <c r="AK22" s="60">
        <v>26</v>
      </c>
      <c r="AL22" s="53"/>
      <c r="AM22" s="59"/>
      <c r="AN22" s="60">
        <v>19</v>
      </c>
      <c r="AO22" s="60">
        <v>19</v>
      </c>
      <c r="AP22" s="53"/>
      <c r="AQ22" s="61" t="s">
        <v>21</v>
      </c>
      <c r="AR22" s="59"/>
      <c r="AS22" s="60">
        <v>10</v>
      </c>
      <c r="AT22" s="60">
        <v>10</v>
      </c>
      <c r="AU22" s="53"/>
      <c r="AV22" s="59"/>
      <c r="AW22" s="60">
        <v>7</v>
      </c>
      <c r="AX22" s="60">
        <v>7</v>
      </c>
      <c r="AY22" s="53"/>
      <c r="AZ22" s="14"/>
      <c r="BA22" s="52">
        <v>2803</v>
      </c>
      <c r="BB22" s="82">
        <v>2803</v>
      </c>
      <c r="BC22" s="52">
        <v>92</v>
      </c>
      <c r="BD22" s="82">
        <v>92</v>
      </c>
      <c r="BE22" s="52">
        <v>45</v>
      </c>
      <c r="BF22" s="82">
        <v>45</v>
      </c>
      <c r="BG22" s="52">
        <v>17</v>
      </c>
      <c r="BH22" s="82">
        <v>17</v>
      </c>
      <c r="BI22" s="52">
        <v>2957</v>
      </c>
      <c r="BJ22" s="82">
        <v>2957</v>
      </c>
      <c r="BY22" s="6"/>
      <c r="BZ22" s="6"/>
      <c r="CA22" s="6"/>
    </row>
    <row r="23" spans="1:94" x14ac:dyDescent="0.25">
      <c r="A23" s="20"/>
      <c r="B23" s="34"/>
      <c r="C23" s="31"/>
      <c r="D23" s="31"/>
      <c r="E23" s="41"/>
      <c r="F23" s="34"/>
      <c r="G23" s="31"/>
      <c r="H23" s="31"/>
      <c r="I23" s="41"/>
      <c r="J23" s="34"/>
      <c r="K23" s="31"/>
      <c r="L23" s="31"/>
      <c r="M23" s="41"/>
      <c r="N23" s="34"/>
      <c r="O23" s="31"/>
      <c r="P23" s="31"/>
      <c r="Q23" s="41"/>
      <c r="R23" s="34"/>
      <c r="S23" s="31"/>
      <c r="T23" s="31"/>
      <c r="U23" s="41"/>
      <c r="V23" s="17"/>
      <c r="W23" s="34"/>
      <c r="X23" s="31"/>
      <c r="Y23" s="31"/>
      <c r="Z23" s="41"/>
      <c r="AA23" s="34"/>
      <c r="AB23" s="31"/>
      <c r="AC23" s="31"/>
      <c r="AD23" s="41"/>
      <c r="AE23" s="34"/>
      <c r="AF23" s="31"/>
      <c r="AG23" s="31"/>
      <c r="AH23" s="41"/>
      <c r="AI23" s="34"/>
      <c r="AJ23" s="31"/>
      <c r="AK23" s="31"/>
      <c r="AL23" s="41"/>
      <c r="AM23" s="34"/>
      <c r="AN23" s="31"/>
      <c r="AO23" s="31"/>
      <c r="AP23" s="41"/>
      <c r="AQ23" s="17"/>
      <c r="AR23" s="34"/>
      <c r="AS23" s="31"/>
      <c r="AT23" s="31"/>
      <c r="AU23" s="41"/>
      <c r="AV23" s="34"/>
      <c r="AW23" s="31"/>
      <c r="AX23" s="31"/>
      <c r="AY23" s="41"/>
      <c r="BA23" s="6"/>
      <c r="BB23" s="6"/>
      <c r="BI23" s="6"/>
      <c r="BJ23" s="6"/>
      <c r="CA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O23" s="6"/>
      <c r="CP23" s="6"/>
    </row>
    <row r="24" spans="1:94" x14ac:dyDescent="0.25">
      <c r="A24" s="17" t="s">
        <v>22</v>
      </c>
      <c r="B24" s="34"/>
      <c r="C24" s="31"/>
      <c r="D24" s="31"/>
      <c r="E24" s="104">
        <v>351</v>
      </c>
      <c r="F24" s="34"/>
      <c r="G24" s="31"/>
      <c r="H24" s="31"/>
      <c r="I24" s="104">
        <v>725</v>
      </c>
      <c r="J24" s="34"/>
      <c r="K24" s="31"/>
      <c r="L24" s="31"/>
      <c r="M24" s="104">
        <v>737</v>
      </c>
      <c r="N24" s="34"/>
      <c r="O24" s="31"/>
      <c r="P24" s="31"/>
      <c r="Q24" s="104">
        <v>799</v>
      </c>
      <c r="R24" s="34"/>
      <c r="S24" s="31"/>
      <c r="T24" s="31"/>
      <c r="U24" s="104">
        <v>170</v>
      </c>
      <c r="V24" s="17" t="s">
        <v>22</v>
      </c>
      <c r="W24" s="34"/>
      <c r="X24" s="31"/>
      <c r="Y24" s="31"/>
      <c r="Z24" s="104">
        <v>38</v>
      </c>
      <c r="AA24" s="34"/>
      <c r="AB24" s="31"/>
      <c r="AC24" s="31"/>
      <c r="AD24" s="104">
        <v>29</v>
      </c>
      <c r="AE24" s="34"/>
      <c r="AF24" s="31"/>
      <c r="AG24" s="31"/>
      <c r="AH24" s="104">
        <v>18</v>
      </c>
      <c r="AI24" s="34"/>
      <c r="AJ24" s="31"/>
      <c r="AK24" s="31"/>
      <c r="AL24" s="104">
        <v>24</v>
      </c>
      <c r="AM24" s="34"/>
      <c r="AN24" s="31"/>
      <c r="AO24" s="31"/>
      <c r="AP24" s="104">
        <v>18</v>
      </c>
      <c r="AQ24" s="17" t="s">
        <v>22</v>
      </c>
      <c r="AR24" s="34"/>
      <c r="AS24" s="31"/>
      <c r="AT24" s="31"/>
      <c r="AU24" s="104">
        <v>9</v>
      </c>
      <c r="AV24" s="34"/>
      <c r="AW24" s="31"/>
      <c r="AX24" s="31"/>
      <c r="AY24" s="104">
        <v>7</v>
      </c>
      <c r="CA24" s="6"/>
      <c r="CC24" s="8"/>
      <c r="CD24" s="8"/>
      <c r="CE24" s="8"/>
      <c r="CF24" s="8"/>
      <c r="CG24" s="8"/>
      <c r="CH24" s="8"/>
      <c r="CI24" s="8"/>
      <c r="CJ24" s="8"/>
      <c r="CK24" s="8"/>
      <c r="CL24" s="6"/>
    </row>
    <row r="25" spans="1:94" x14ac:dyDescent="0.25">
      <c r="A25" s="17" t="s">
        <v>23</v>
      </c>
      <c r="B25" s="34"/>
      <c r="C25" s="31"/>
      <c r="D25" s="31"/>
      <c r="E25" s="35" t="s">
        <v>24</v>
      </c>
      <c r="F25" s="34"/>
      <c r="G25" s="31"/>
      <c r="H25" s="31"/>
      <c r="I25" s="35" t="s">
        <v>7</v>
      </c>
      <c r="J25" s="34"/>
      <c r="K25" s="31"/>
      <c r="L25" s="31"/>
      <c r="M25" s="35" t="s">
        <v>7</v>
      </c>
      <c r="N25" s="34"/>
      <c r="O25" s="31"/>
      <c r="P25" s="31"/>
      <c r="Q25" s="35" t="s">
        <v>7</v>
      </c>
      <c r="R25" s="34"/>
      <c r="S25" s="31"/>
      <c r="T25" s="31"/>
      <c r="U25" s="35" t="s">
        <v>7</v>
      </c>
      <c r="V25" s="17" t="s">
        <v>23</v>
      </c>
      <c r="W25" s="34"/>
      <c r="X25" s="31"/>
      <c r="Y25" s="31"/>
      <c r="Z25" s="35" t="s">
        <v>7</v>
      </c>
      <c r="AA25" s="34"/>
      <c r="AB25" s="31"/>
      <c r="AC25" s="31"/>
      <c r="AD25" s="35" t="s">
        <v>7</v>
      </c>
      <c r="AE25" s="34"/>
      <c r="AF25" s="31"/>
      <c r="AG25" s="31"/>
      <c r="AH25" s="35" t="s">
        <v>24</v>
      </c>
      <c r="AI25" s="34"/>
      <c r="AJ25" s="31"/>
      <c r="AK25" s="31"/>
      <c r="AL25" s="35" t="s">
        <v>24</v>
      </c>
      <c r="AM25" s="34"/>
      <c r="AN25" s="31"/>
      <c r="AO25" s="31"/>
      <c r="AP25" s="35" t="s">
        <v>24</v>
      </c>
      <c r="AQ25" s="17" t="s">
        <v>23</v>
      </c>
      <c r="AR25" s="34"/>
      <c r="AS25" s="31"/>
      <c r="AT25" s="31"/>
      <c r="AU25" s="35" t="s">
        <v>24</v>
      </c>
      <c r="AV25" s="34"/>
      <c r="AW25" s="31"/>
      <c r="AX25" s="31"/>
      <c r="AY25" s="35" t="s">
        <v>24</v>
      </c>
      <c r="BA25"/>
      <c r="BB25"/>
      <c r="BC25" s="67" t="s">
        <v>68</v>
      </c>
      <c r="BD25"/>
      <c r="BE25" s="68"/>
      <c r="BF25" s="68"/>
      <c r="BG25" s="68"/>
      <c r="BH25"/>
      <c r="BI25"/>
      <c r="BJ25"/>
      <c r="CA25" s="6"/>
      <c r="CC25" s="6"/>
      <c r="CD25" s="6"/>
      <c r="CE25" s="6"/>
      <c r="CF25" s="6"/>
      <c r="CG25" s="6"/>
      <c r="CH25" s="6"/>
      <c r="CI25" s="6"/>
      <c r="CJ25" s="6"/>
      <c r="CK25" s="6"/>
      <c r="CL25" s="6"/>
    </row>
    <row r="26" spans="1:94" x14ac:dyDescent="0.25">
      <c r="A26" s="64" t="s">
        <v>60</v>
      </c>
      <c r="B26" s="34"/>
      <c r="C26" s="31"/>
      <c r="D26" s="31"/>
      <c r="E26" s="77">
        <f>D20/E24</f>
        <v>0.78632478632478631</v>
      </c>
      <c r="F26" s="34"/>
      <c r="G26" s="31"/>
      <c r="H26" s="31"/>
      <c r="I26" s="77">
        <f>H20/I24</f>
        <v>0.70206896551724141</v>
      </c>
      <c r="J26" s="34"/>
      <c r="K26" s="31"/>
      <c r="L26" s="31"/>
      <c r="M26" s="102">
        <v>1</v>
      </c>
      <c r="N26" s="34"/>
      <c r="O26" s="31"/>
      <c r="P26" s="31"/>
      <c r="Q26" s="102">
        <v>1</v>
      </c>
      <c r="R26" s="34"/>
      <c r="S26" s="31"/>
      <c r="T26" s="31"/>
      <c r="U26" s="102">
        <v>1</v>
      </c>
      <c r="V26" s="64" t="s">
        <v>60</v>
      </c>
      <c r="W26" s="34"/>
      <c r="X26" s="31"/>
      <c r="Y26" s="31"/>
      <c r="Z26" s="102">
        <v>1</v>
      </c>
      <c r="AA26" s="34"/>
      <c r="AB26" s="31"/>
      <c r="AC26" s="31"/>
      <c r="AD26" s="102">
        <v>1</v>
      </c>
      <c r="AE26" s="34"/>
      <c r="AF26" s="31"/>
      <c r="AG26" s="31"/>
      <c r="AH26" s="77">
        <v>0.94444444444444442</v>
      </c>
      <c r="AI26" s="34"/>
      <c r="AJ26" s="31"/>
      <c r="AK26" s="31"/>
      <c r="AL26" s="77">
        <v>0.91666666666666663</v>
      </c>
      <c r="AM26" s="34"/>
      <c r="AN26" s="31"/>
      <c r="AO26" s="31"/>
      <c r="AP26" s="102">
        <v>1</v>
      </c>
      <c r="AQ26" s="64" t="s">
        <v>60</v>
      </c>
      <c r="AR26" s="34"/>
      <c r="AS26" s="31"/>
      <c r="AT26" s="31"/>
      <c r="AU26" s="77">
        <v>0.88888888888888884</v>
      </c>
      <c r="AV26" s="34"/>
      <c r="AW26" s="31"/>
      <c r="AX26" s="31"/>
      <c r="AY26" s="77">
        <v>0.8571428571428571</v>
      </c>
      <c r="AZ26"/>
      <c r="BA26" s="43" t="s">
        <v>62</v>
      </c>
      <c r="BB26" s="44"/>
      <c r="BC26" s="43" t="s">
        <v>63</v>
      </c>
      <c r="BD26" s="44"/>
      <c r="BE26" s="43" t="s">
        <v>64</v>
      </c>
      <c r="BF26" s="44"/>
      <c r="BG26" s="43" t="s">
        <v>39</v>
      </c>
      <c r="BH26" s="44"/>
      <c r="BI26" s="69" t="s">
        <v>65</v>
      </c>
      <c r="BJ26" s="45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</row>
    <row r="27" spans="1:94" x14ac:dyDescent="0.25">
      <c r="A27" s="66" t="s">
        <v>61</v>
      </c>
      <c r="B27" s="98"/>
      <c r="C27" s="105"/>
      <c r="D27" s="105"/>
      <c r="E27" s="101">
        <v>2.5352112676056339E-2</v>
      </c>
      <c r="F27" s="98"/>
      <c r="G27" s="105"/>
      <c r="H27" s="105"/>
      <c r="I27" s="101">
        <v>2.7472527472527475E-3</v>
      </c>
      <c r="J27" s="98"/>
      <c r="K27" s="105"/>
      <c r="L27" s="105"/>
      <c r="M27" s="101">
        <v>5.3981106612685558E-3</v>
      </c>
      <c r="N27" s="98"/>
      <c r="O27" s="105"/>
      <c r="P27" s="105"/>
      <c r="Q27" s="101">
        <v>8.6848635235732014E-3</v>
      </c>
      <c r="R27" s="98"/>
      <c r="S27" s="105"/>
      <c r="T27" s="105"/>
      <c r="U27" s="101">
        <v>1.7341040462427744E-2</v>
      </c>
      <c r="V27" s="66" t="s">
        <v>61</v>
      </c>
      <c r="W27" s="98"/>
      <c r="X27" s="105"/>
      <c r="Y27" s="105"/>
      <c r="Z27" s="101">
        <v>9.5238095238095233E-2</v>
      </c>
      <c r="AA27" s="98"/>
      <c r="AB27" s="105"/>
      <c r="AC27" s="105"/>
      <c r="AD27" s="101">
        <v>9.375E-2</v>
      </c>
      <c r="AE27" s="98"/>
      <c r="AF27" s="105"/>
      <c r="AG27" s="105"/>
      <c r="AH27" s="101">
        <v>5.5555555555555552E-2</v>
      </c>
      <c r="AI27" s="98"/>
      <c r="AJ27" s="105"/>
      <c r="AK27" s="105"/>
      <c r="AL27" s="101">
        <v>0.15384615384615385</v>
      </c>
      <c r="AM27" s="98"/>
      <c r="AN27" s="105"/>
      <c r="AO27" s="105"/>
      <c r="AP27" s="101">
        <v>5.2631578947368418E-2</v>
      </c>
      <c r="AQ27" s="66" t="s">
        <v>61</v>
      </c>
      <c r="AR27" s="98"/>
      <c r="AS27" s="105"/>
      <c r="AT27" s="105"/>
      <c r="AU27" s="101">
        <v>0.2</v>
      </c>
      <c r="AV27" s="98"/>
      <c r="AW27" s="105"/>
      <c r="AX27" s="105"/>
      <c r="AY27" s="101">
        <v>0.14285714285714285</v>
      </c>
      <c r="AZ27"/>
      <c r="BA27" s="70"/>
      <c r="BB27" s="71">
        <v>8.9190153407063856E-3</v>
      </c>
      <c r="BC27" s="70"/>
      <c r="BD27" s="71">
        <v>8.6956521739130432E-2</v>
      </c>
      <c r="BE27" s="70"/>
      <c r="BF27" s="71">
        <v>0.1111111111111111</v>
      </c>
      <c r="BG27" s="70"/>
      <c r="BH27" s="71">
        <v>0.17647058823529413</v>
      </c>
      <c r="BI27" s="70"/>
      <c r="BJ27" s="71">
        <v>1.3865404125803178E-2</v>
      </c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</row>
    <row r="28" spans="1:94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</row>
    <row r="29" spans="1:94" x14ac:dyDescent="0.25">
      <c r="A29" s="23" t="s">
        <v>31</v>
      </c>
      <c r="B29" s="5" t="s">
        <v>70</v>
      </c>
      <c r="C29" s="3"/>
      <c r="D29" s="3"/>
      <c r="E29" s="3"/>
      <c r="F29" s="3"/>
      <c r="G29" s="3"/>
      <c r="H29"/>
      <c r="I29" s="42" t="s">
        <v>73</v>
      </c>
      <c r="J29"/>
      <c r="K29" s="3"/>
      <c r="L29" s="3"/>
      <c r="M29" s="3"/>
      <c r="N29" s="3"/>
      <c r="O29" s="3"/>
      <c r="P29" s="3"/>
      <c r="Q29" s="3"/>
      <c r="U29" s="23" t="s">
        <v>58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</row>
    <row r="30" spans="1:94" x14ac:dyDescent="0.25">
      <c r="A30"/>
      <c r="B30" s="42" t="s">
        <v>32</v>
      </c>
      <c r="C30"/>
      <c r="D30"/>
      <c r="E30"/>
      <c r="F30"/>
      <c r="G30"/>
      <c r="H30"/>
      <c r="I30" s="1" t="s">
        <v>75</v>
      </c>
      <c r="J30"/>
      <c r="K30"/>
      <c r="L30"/>
      <c r="M30"/>
      <c r="N30"/>
      <c r="O30"/>
      <c r="P30"/>
      <c r="Q30"/>
      <c r="U30" s="23" t="s">
        <v>59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</row>
    <row r="31" spans="1:94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</row>
    <row r="32" spans="1:94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</row>
    <row r="33" spans="1:94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</row>
    <row r="34" spans="1:94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</row>
    <row r="35" spans="1:94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</row>
    <row r="36" spans="1:94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</row>
    <row r="37" spans="1:94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</row>
    <row r="38" spans="1:94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</row>
    <row r="39" spans="1:94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</row>
    <row r="40" spans="1:94" x14ac:dyDescent="0.25">
      <c r="J40" s="5" t="s">
        <v>33</v>
      </c>
      <c r="AE40" s="5" t="s">
        <v>34</v>
      </c>
      <c r="BA40" s="5" t="s">
        <v>35</v>
      </c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</row>
    <row r="41" spans="1:94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</row>
    <row r="42" spans="1:94" x14ac:dyDescent="0.25">
      <c r="A42"/>
      <c r="B42"/>
      <c r="C42"/>
      <c r="D42"/>
      <c r="E42" s="62"/>
      <c r="F42"/>
      <c r="G42"/>
      <c r="H42"/>
      <c r="I42" s="62"/>
      <c r="J42"/>
      <c r="K42"/>
      <c r="L42"/>
      <c r="M42" s="62"/>
      <c r="N42"/>
      <c r="O42"/>
      <c r="P42"/>
      <c r="Q42" s="62"/>
      <c r="R42"/>
      <c r="S42"/>
      <c r="T42"/>
      <c r="U42" s="62"/>
      <c r="V42"/>
      <c r="W42"/>
      <c r="X42"/>
      <c r="Y42"/>
      <c r="Z42" s="62"/>
      <c r="AA42"/>
      <c r="AB42"/>
      <c r="AC42"/>
      <c r="AD42" s="62"/>
      <c r="AE42"/>
      <c r="AF42"/>
      <c r="AG42"/>
      <c r="AH42" s="62"/>
      <c r="AI42"/>
      <c r="AJ42"/>
      <c r="AK42"/>
      <c r="AL42" s="62"/>
      <c r="AM42"/>
      <c r="AN42"/>
      <c r="AO42"/>
      <c r="AP42" s="62"/>
      <c r="AQ42"/>
      <c r="AR42"/>
      <c r="AS42"/>
      <c r="AT42"/>
      <c r="AU42" s="62"/>
      <c r="AV42"/>
      <c r="AW42"/>
      <c r="AX42"/>
      <c r="AY42" s="6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</row>
    <row r="43" spans="1:94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 s="63"/>
      <c r="BJ43" s="6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</row>
    <row r="44" spans="1:94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</row>
    <row r="45" spans="1:94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</row>
    <row r="46" spans="1:94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</row>
    <row r="47" spans="1:94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</row>
    <row r="48" spans="1:94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</row>
    <row r="49" spans="1:94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</row>
    <row r="50" spans="1:94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</row>
    <row r="51" spans="1:94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</row>
    <row r="52" spans="1:94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</row>
    <row r="53" spans="1:94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</row>
    <row r="54" spans="1:94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</row>
    <row r="55" spans="1:94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</row>
    <row r="56" spans="1:94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</row>
    <row r="57" spans="1:94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</row>
    <row r="58" spans="1:94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</row>
    <row r="59" spans="1:94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</row>
    <row r="60" spans="1:94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</row>
  </sheetData>
  <printOptions horizontalCentered="1"/>
  <pageMargins left="0.45" right="0.45" top="0.5" bottom="0.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7"/>
  <sheetViews>
    <sheetView tabSelected="1" topLeftCell="A3" zoomScaleNormal="100" workbookViewId="0">
      <selection activeCell="A3" sqref="A3"/>
    </sheetView>
  </sheetViews>
  <sheetFormatPr defaultRowHeight="15" x14ac:dyDescent="0.25"/>
  <cols>
    <col min="1" max="1" width="17.5703125" style="5" customWidth="1"/>
    <col min="2" max="2" width="9.7109375" style="5" customWidth="1"/>
    <col min="3" max="5" width="6.7109375" style="5" customWidth="1"/>
    <col min="6" max="6" width="9.7109375" style="5" customWidth="1"/>
    <col min="7" max="9" width="6.7109375" style="5" customWidth="1"/>
    <col min="10" max="10" width="9.7109375" style="5" customWidth="1"/>
    <col min="11" max="13" width="6.7109375" style="5" customWidth="1"/>
    <col min="14" max="14" width="9.7109375" style="5" customWidth="1"/>
    <col min="15" max="17" width="6.7109375" style="5" customWidth="1"/>
    <col min="18" max="18" width="9.7109375" style="5" customWidth="1"/>
    <col min="19" max="21" width="6.7109375" style="5" customWidth="1"/>
    <col min="22" max="22" width="17.5703125" style="5" customWidth="1"/>
    <col min="23" max="23" width="9.7109375" style="5" customWidth="1"/>
    <col min="24" max="26" width="6.7109375" style="5" customWidth="1"/>
    <col min="27" max="27" width="9.7109375" style="5" customWidth="1"/>
    <col min="28" max="30" width="6.7109375" style="5" customWidth="1"/>
    <col min="31" max="31" width="9.7109375" style="5" customWidth="1"/>
    <col min="32" max="34" width="6.7109375" style="5" customWidth="1"/>
    <col min="35" max="35" width="9.7109375" style="5" customWidth="1"/>
    <col min="36" max="38" width="6.7109375" style="5" customWidth="1"/>
    <col min="39" max="39" width="9.7109375" style="5" customWidth="1"/>
    <col min="40" max="42" width="6.7109375" style="5" customWidth="1"/>
    <col min="43" max="43" width="17.5703125" style="5" customWidth="1"/>
    <col min="44" max="44" width="9.7109375" style="5" customWidth="1"/>
    <col min="45" max="47" width="6.7109375" style="5" customWidth="1"/>
    <col min="48" max="48" width="9.7109375" style="5" customWidth="1"/>
    <col min="49" max="51" width="6.7109375" style="5" customWidth="1"/>
    <col min="52" max="52" width="0.85546875" style="5" customWidth="1"/>
    <col min="53" max="62" width="8.7109375" style="5" customWidth="1"/>
    <col min="63" max="63" width="10.28515625" style="5" customWidth="1"/>
    <col min="64" max="64" width="9.7109375" style="5" customWidth="1"/>
    <col min="65" max="72" width="9.7109375" customWidth="1"/>
    <col min="73" max="73" width="10.140625" customWidth="1"/>
    <col min="75" max="75" width="4.85546875" customWidth="1"/>
    <col min="82" max="82" width="25.7109375" customWidth="1"/>
    <col min="99" max="99" width="21.28515625" customWidth="1"/>
  </cols>
  <sheetData>
    <row r="1" spans="1:62" x14ac:dyDescent="0.25">
      <c r="A1" s="1"/>
      <c r="V1" s="1"/>
      <c r="AQ1" s="1"/>
    </row>
    <row r="2" spans="1:62" x14ac:dyDescent="0.25">
      <c r="R2" s="33"/>
      <c r="T2" s="78"/>
    </row>
    <row r="3" spans="1:62" x14ac:dyDescent="0.25">
      <c r="A3" s="54"/>
      <c r="B3"/>
      <c r="C3"/>
      <c r="D3"/>
      <c r="E3"/>
      <c r="F3" s="4"/>
      <c r="G3" s="4"/>
      <c r="H3" s="4"/>
      <c r="I3" s="4"/>
      <c r="J3" s="55" t="s">
        <v>57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4"/>
      <c r="W3"/>
      <c r="X3"/>
      <c r="Y3"/>
      <c r="Z3"/>
      <c r="AA3" s="4"/>
      <c r="AB3" s="4"/>
      <c r="AC3" s="4"/>
      <c r="AD3" s="4"/>
      <c r="AE3" s="55" t="s">
        <v>57</v>
      </c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54"/>
      <c r="AR3"/>
      <c r="AS3"/>
      <c r="AT3"/>
      <c r="AU3"/>
      <c r="AV3" s="4"/>
      <c r="AW3" s="4"/>
      <c r="AX3" s="4"/>
      <c r="AY3" s="4"/>
      <c r="BA3" s="55" t="s">
        <v>57</v>
      </c>
      <c r="BB3" s="4"/>
      <c r="BC3" s="4"/>
      <c r="BD3" s="4"/>
      <c r="BE3" s="4"/>
    </row>
    <row r="4" spans="1:62" x14ac:dyDescent="0.25">
      <c r="A4" s="31"/>
      <c r="B4" s="1"/>
      <c r="C4" s="4"/>
      <c r="D4" s="4"/>
      <c r="E4"/>
      <c r="F4"/>
      <c r="H4" s="4"/>
      <c r="I4" s="4"/>
      <c r="J4" s="55" t="s">
        <v>46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1"/>
      <c r="W4" s="1"/>
      <c r="X4" s="4"/>
      <c r="Y4" s="4"/>
      <c r="Z4"/>
      <c r="AA4"/>
      <c r="AC4" s="4"/>
      <c r="AD4" s="4"/>
      <c r="AE4" s="55" t="s">
        <v>46</v>
      </c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31"/>
      <c r="AR4" s="1"/>
      <c r="AS4" s="4"/>
      <c r="AT4" s="4"/>
      <c r="AU4"/>
      <c r="AV4"/>
      <c r="AX4" s="4"/>
      <c r="AY4" s="4"/>
      <c r="BA4" s="55" t="s">
        <v>46</v>
      </c>
      <c r="BB4" s="4"/>
      <c r="BC4" s="4"/>
      <c r="BD4" s="4"/>
      <c r="BE4" s="4"/>
    </row>
    <row r="5" spans="1:62" x14ac:dyDescent="0.25">
      <c r="A5" s="31"/>
      <c r="B5" s="1"/>
      <c r="C5" s="4"/>
      <c r="D5" s="4"/>
      <c r="E5" s="32"/>
      <c r="F5"/>
      <c r="G5"/>
      <c r="H5" s="4"/>
      <c r="I5" s="4"/>
      <c r="J5" s="56" t="s">
        <v>74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31"/>
      <c r="W5" s="1"/>
      <c r="X5" s="4"/>
      <c r="Y5" s="4"/>
      <c r="Z5" s="32"/>
      <c r="AA5"/>
      <c r="AB5"/>
      <c r="AC5" s="4"/>
      <c r="AD5" s="4"/>
      <c r="AE5" s="56" t="s">
        <v>74</v>
      </c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31"/>
      <c r="AR5" s="1"/>
      <c r="AS5" s="4"/>
      <c r="AT5" s="4"/>
      <c r="AU5" s="32"/>
      <c r="AV5"/>
      <c r="AW5"/>
      <c r="AX5" s="4"/>
      <c r="AY5" s="4"/>
      <c r="BA5" s="56" t="s">
        <v>74</v>
      </c>
      <c r="BB5" s="4"/>
      <c r="BC5" s="4"/>
      <c r="BD5" s="4"/>
      <c r="BE5" s="4"/>
    </row>
    <row r="6" spans="1:62" ht="7.5" customHeight="1" x14ac:dyDescent="0.25">
      <c r="A6" s="2"/>
      <c r="B6" s="2"/>
      <c r="C6" s="2"/>
      <c r="D6" s="2"/>
      <c r="E6" s="2"/>
      <c r="F6" s="2"/>
      <c r="V6" s="2"/>
      <c r="AQ6" s="2"/>
    </row>
    <row r="7" spans="1:62" x14ac:dyDescent="0.25">
      <c r="A7" s="2"/>
      <c r="B7" s="2"/>
      <c r="C7" s="2"/>
      <c r="D7" s="2"/>
      <c r="E7" s="2"/>
      <c r="F7" s="2"/>
      <c r="V7" s="2"/>
      <c r="AQ7" s="2"/>
      <c r="BD7" s="25" t="s">
        <v>47</v>
      </c>
    </row>
    <row r="8" spans="1:62" x14ac:dyDescent="0.25">
      <c r="A8" s="16"/>
      <c r="B8" s="15"/>
      <c r="C8" s="10" t="s">
        <v>19</v>
      </c>
      <c r="D8" s="12">
        <v>71</v>
      </c>
      <c r="E8" s="13"/>
      <c r="F8" s="15"/>
      <c r="G8" s="10" t="s">
        <v>19</v>
      </c>
      <c r="H8" s="12">
        <v>73</v>
      </c>
      <c r="I8" s="13"/>
      <c r="J8" s="15"/>
      <c r="K8" s="10" t="s">
        <v>19</v>
      </c>
      <c r="L8" s="12">
        <v>75</v>
      </c>
      <c r="M8" s="13"/>
      <c r="N8" s="15"/>
      <c r="O8" s="10" t="s">
        <v>19</v>
      </c>
      <c r="P8" s="12">
        <v>77</v>
      </c>
      <c r="Q8" s="13"/>
      <c r="R8" s="15"/>
      <c r="S8" s="10" t="s">
        <v>19</v>
      </c>
      <c r="T8" s="12">
        <v>79</v>
      </c>
      <c r="U8" s="13"/>
      <c r="V8" s="16"/>
      <c r="W8" s="15"/>
      <c r="X8" s="10" t="s">
        <v>19</v>
      </c>
      <c r="Y8" s="12">
        <v>81</v>
      </c>
      <c r="Z8" s="13"/>
      <c r="AA8" s="15"/>
      <c r="AB8" s="10" t="s">
        <v>19</v>
      </c>
      <c r="AC8" s="12">
        <v>83</v>
      </c>
      <c r="AD8" s="13"/>
      <c r="AE8" s="15"/>
      <c r="AF8" s="10" t="s">
        <v>19</v>
      </c>
      <c r="AG8" s="12">
        <v>85</v>
      </c>
      <c r="AH8" s="13"/>
      <c r="AI8" s="15"/>
      <c r="AJ8" s="10" t="s">
        <v>19</v>
      </c>
      <c r="AK8" s="12">
        <v>87</v>
      </c>
      <c r="AL8" s="13"/>
      <c r="AM8" s="15"/>
      <c r="AN8" s="10" t="s">
        <v>19</v>
      </c>
      <c r="AO8" s="12">
        <v>89</v>
      </c>
      <c r="AP8" s="13"/>
      <c r="AQ8" s="16"/>
      <c r="AR8" s="15"/>
      <c r="AS8" s="10" t="s">
        <v>19</v>
      </c>
      <c r="AT8" s="12">
        <v>91</v>
      </c>
      <c r="AU8" s="13"/>
      <c r="AV8" s="15"/>
      <c r="AW8" s="10" t="s">
        <v>19</v>
      </c>
      <c r="AX8" s="12">
        <v>93</v>
      </c>
      <c r="AY8" s="13"/>
      <c r="BA8" s="43" t="s">
        <v>36</v>
      </c>
      <c r="BB8" s="44"/>
      <c r="BC8" s="43" t="s">
        <v>37</v>
      </c>
      <c r="BD8" s="44"/>
      <c r="BE8" s="43" t="s">
        <v>38</v>
      </c>
      <c r="BF8" s="44"/>
      <c r="BG8" s="43" t="s">
        <v>39</v>
      </c>
      <c r="BH8" s="44"/>
      <c r="BI8" s="43" t="s">
        <v>40</v>
      </c>
      <c r="BJ8" s="45"/>
    </row>
    <row r="9" spans="1:62" x14ac:dyDescent="0.25">
      <c r="A9" s="17"/>
      <c r="B9" s="24" t="s">
        <v>27</v>
      </c>
      <c r="C9" s="25"/>
      <c r="D9" s="26"/>
      <c r="E9" s="27"/>
      <c r="F9" s="24" t="s">
        <v>27</v>
      </c>
      <c r="G9" s="25"/>
      <c r="H9" s="26"/>
      <c r="I9" s="27"/>
      <c r="J9" s="24" t="s">
        <v>27</v>
      </c>
      <c r="K9" s="25"/>
      <c r="L9" s="26"/>
      <c r="M9" s="27"/>
      <c r="N9" s="24" t="s">
        <v>27</v>
      </c>
      <c r="O9" s="25"/>
      <c r="P9" s="26"/>
      <c r="Q9" s="27"/>
      <c r="R9" s="24" t="s">
        <v>27</v>
      </c>
      <c r="S9" s="25"/>
      <c r="T9" s="26"/>
      <c r="U9" s="27"/>
      <c r="V9" s="17"/>
      <c r="W9" s="24" t="s">
        <v>27</v>
      </c>
      <c r="X9" s="25"/>
      <c r="Y9" s="26"/>
      <c r="Z9" s="27"/>
      <c r="AA9" s="24" t="s">
        <v>27</v>
      </c>
      <c r="AB9" s="25"/>
      <c r="AC9" s="26"/>
      <c r="AD9" s="27"/>
      <c r="AE9" s="24" t="s">
        <v>27</v>
      </c>
      <c r="AF9" s="25"/>
      <c r="AG9" s="26"/>
      <c r="AH9" s="27"/>
      <c r="AI9" s="24" t="s">
        <v>27</v>
      </c>
      <c r="AJ9" s="25"/>
      <c r="AK9" s="26"/>
      <c r="AL9" s="27"/>
      <c r="AM9" s="24" t="s">
        <v>27</v>
      </c>
      <c r="AN9" s="25"/>
      <c r="AO9" s="26"/>
      <c r="AP9" s="27"/>
      <c r="AQ9" s="17"/>
      <c r="AR9" s="24" t="s">
        <v>27</v>
      </c>
      <c r="AS9" s="25"/>
      <c r="AT9" s="26"/>
      <c r="AU9" s="27"/>
      <c r="AV9" s="24" t="s">
        <v>27</v>
      </c>
      <c r="AW9" s="25"/>
      <c r="AX9" s="26"/>
      <c r="AY9" s="27"/>
      <c r="BA9" s="46" t="s">
        <v>49</v>
      </c>
      <c r="BB9" s="27"/>
      <c r="BC9" s="46" t="s">
        <v>50</v>
      </c>
      <c r="BD9" s="27"/>
      <c r="BE9" s="46" t="s">
        <v>51</v>
      </c>
      <c r="BF9" s="27"/>
      <c r="BG9" s="46" t="s">
        <v>52</v>
      </c>
      <c r="BH9" s="27"/>
      <c r="BI9" s="46" t="s">
        <v>53</v>
      </c>
      <c r="BJ9" s="27"/>
    </row>
    <row r="10" spans="1:62" x14ac:dyDescent="0.25">
      <c r="A10" s="18" t="s">
        <v>20</v>
      </c>
      <c r="B10" s="28" t="s">
        <v>28</v>
      </c>
      <c r="C10" s="29" t="s">
        <v>12</v>
      </c>
      <c r="D10" s="29" t="s">
        <v>10</v>
      </c>
      <c r="E10" s="106" t="s">
        <v>76</v>
      </c>
      <c r="F10" s="28" t="s">
        <v>28</v>
      </c>
      <c r="G10" s="29" t="s">
        <v>12</v>
      </c>
      <c r="H10" s="29" t="s">
        <v>10</v>
      </c>
      <c r="I10" s="106" t="s">
        <v>76</v>
      </c>
      <c r="J10" s="28" t="s">
        <v>28</v>
      </c>
      <c r="K10" s="29" t="s">
        <v>12</v>
      </c>
      <c r="L10" s="29" t="s">
        <v>10</v>
      </c>
      <c r="M10" s="106" t="s">
        <v>76</v>
      </c>
      <c r="N10" s="28" t="s">
        <v>29</v>
      </c>
      <c r="O10" s="29" t="s">
        <v>12</v>
      </c>
      <c r="P10" s="29" t="s">
        <v>10</v>
      </c>
      <c r="Q10" s="106" t="s">
        <v>76</v>
      </c>
      <c r="R10" s="28" t="s">
        <v>29</v>
      </c>
      <c r="S10" s="29" t="s">
        <v>12</v>
      </c>
      <c r="T10" s="29" t="s">
        <v>10</v>
      </c>
      <c r="U10" s="106" t="s">
        <v>76</v>
      </c>
      <c r="V10" s="18" t="s">
        <v>20</v>
      </c>
      <c r="W10" s="28" t="s">
        <v>29</v>
      </c>
      <c r="X10" s="29" t="s">
        <v>12</v>
      </c>
      <c r="Y10" s="29" t="s">
        <v>10</v>
      </c>
      <c r="Z10" s="106" t="s">
        <v>76</v>
      </c>
      <c r="AA10" s="28" t="s">
        <v>29</v>
      </c>
      <c r="AB10" s="29" t="s">
        <v>12</v>
      </c>
      <c r="AC10" s="29" t="s">
        <v>10</v>
      </c>
      <c r="AD10" s="106" t="s">
        <v>76</v>
      </c>
      <c r="AE10" s="28" t="s">
        <v>29</v>
      </c>
      <c r="AF10" s="29" t="s">
        <v>12</v>
      </c>
      <c r="AG10" s="29" t="s">
        <v>10</v>
      </c>
      <c r="AH10" s="106" t="s">
        <v>76</v>
      </c>
      <c r="AI10" s="28" t="s">
        <v>29</v>
      </c>
      <c r="AJ10" s="29" t="s">
        <v>12</v>
      </c>
      <c r="AK10" s="29" t="s">
        <v>10</v>
      </c>
      <c r="AL10" s="106" t="s">
        <v>76</v>
      </c>
      <c r="AM10" s="28" t="s">
        <v>29</v>
      </c>
      <c r="AN10" s="29" t="s">
        <v>12</v>
      </c>
      <c r="AO10" s="29" t="s">
        <v>10</v>
      </c>
      <c r="AP10" s="106" t="s">
        <v>76</v>
      </c>
      <c r="AQ10" s="18" t="s">
        <v>20</v>
      </c>
      <c r="AR10" s="28" t="s">
        <v>29</v>
      </c>
      <c r="AS10" s="29" t="s">
        <v>12</v>
      </c>
      <c r="AT10" s="29" t="s">
        <v>10</v>
      </c>
      <c r="AU10" s="106" t="s">
        <v>76</v>
      </c>
      <c r="AV10" s="28" t="s">
        <v>29</v>
      </c>
      <c r="AW10" s="29" t="s">
        <v>12</v>
      </c>
      <c r="AX10" s="29" t="s">
        <v>10</v>
      </c>
      <c r="AY10" s="106" t="s">
        <v>76</v>
      </c>
      <c r="BA10" s="80" t="s">
        <v>12</v>
      </c>
      <c r="BB10" s="30" t="s">
        <v>10</v>
      </c>
      <c r="BC10" s="80" t="s">
        <v>12</v>
      </c>
      <c r="BD10" s="30" t="s">
        <v>10</v>
      </c>
      <c r="BE10" s="80" t="s">
        <v>12</v>
      </c>
      <c r="BF10" s="30" t="s">
        <v>10</v>
      </c>
      <c r="BG10" s="80" t="s">
        <v>12</v>
      </c>
      <c r="BH10" s="30" t="s">
        <v>10</v>
      </c>
      <c r="BI10" s="80" t="s">
        <v>12</v>
      </c>
      <c r="BJ10" s="30" t="s">
        <v>10</v>
      </c>
    </row>
    <row r="11" spans="1:62" x14ac:dyDescent="0.25">
      <c r="A11" s="21" t="s">
        <v>9</v>
      </c>
      <c r="B11" s="95">
        <v>0.28750000000000003</v>
      </c>
      <c r="C11" s="58">
        <v>10</v>
      </c>
      <c r="D11" s="87" t="s">
        <v>72</v>
      </c>
      <c r="E11" s="96">
        <v>10</v>
      </c>
      <c r="F11" s="94">
        <v>0.3923611111111111</v>
      </c>
      <c r="G11" s="31">
        <v>8</v>
      </c>
      <c r="H11" s="83" t="s">
        <v>72</v>
      </c>
      <c r="I11" s="96">
        <v>8</v>
      </c>
      <c r="J11" s="33">
        <v>0.4375</v>
      </c>
      <c r="K11" s="31">
        <v>6</v>
      </c>
      <c r="L11" s="83" t="s">
        <v>72</v>
      </c>
      <c r="M11" s="96">
        <v>6</v>
      </c>
      <c r="N11" s="33">
        <v>0.52847222222222223</v>
      </c>
      <c r="O11" s="31">
        <v>36</v>
      </c>
      <c r="P11" s="83" t="s">
        <v>72</v>
      </c>
      <c r="Q11" s="96">
        <v>36</v>
      </c>
      <c r="R11" s="39">
        <v>0.1020833333333333</v>
      </c>
      <c r="S11" s="74">
        <v>114</v>
      </c>
      <c r="T11" s="83" t="s">
        <v>72</v>
      </c>
      <c r="U11" s="96">
        <v>114</v>
      </c>
      <c r="V11" s="21" t="s">
        <v>9</v>
      </c>
      <c r="W11" s="39">
        <v>0.16805555555555554</v>
      </c>
      <c r="X11" s="31">
        <v>364</v>
      </c>
      <c r="Y11" s="83" t="s">
        <v>72</v>
      </c>
      <c r="Z11" s="96">
        <v>364</v>
      </c>
      <c r="AA11" s="39">
        <v>0.20277777777777783</v>
      </c>
      <c r="AB11" s="31">
        <v>650</v>
      </c>
      <c r="AC11" s="83" t="s">
        <v>72</v>
      </c>
      <c r="AD11" s="96">
        <v>650</v>
      </c>
      <c r="AE11" s="39">
        <v>0.22222222222222221</v>
      </c>
      <c r="AF11" s="31">
        <f>AH11</f>
        <v>719</v>
      </c>
      <c r="AG11" s="83" t="s">
        <v>72</v>
      </c>
      <c r="AH11" s="96">
        <f>AH12+AG12-AF12</f>
        <v>719</v>
      </c>
      <c r="AI11" s="39">
        <v>0.23958333333333337</v>
      </c>
      <c r="AJ11" s="31">
        <v>562</v>
      </c>
      <c r="AK11" s="83" t="s">
        <v>72</v>
      </c>
      <c r="AL11" s="96">
        <f>AL12</f>
        <v>562</v>
      </c>
      <c r="AM11" s="39">
        <v>0.2763888888888888</v>
      </c>
      <c r="AN11" s="31">
        <v>371</v>
      </c>
      <c r="AO11" s="83" t="s">
        <v>72</v>
      </c>
      <c r="AP11" s="96">
        <v>371</v>
      </c>
      <c r="AQ11" s="21" t="s">
        <v>9</v>
      </c>
      <c r="AR11" s="39">
        <v>0.35069444444444442</v>
      </c>
      <c r="AS11" s="31">
        <v>113</v>
      </c>
      <c r="AT11" s="83" t="s">
        <v>72</v>
      </c>
      <c r="AU11" s="96">
        <v>113</v>
      </c>
      <c r="AV11" s="39">
        <v>0.41666666666666674</v>
      </c>
      <c r="AW11" s="31">
        <v>37</v>
      </c>
      <c r="AX11" s="83" t="s">
        <v>72</v>
      </c>
      <c r="AY11" s="96">
        <v>37</v>
      </c>
      <c r="BA11" s="49">
        <v>18</v>
      </c>
      <c r="BB11" s="84" t="s">
        <v>72</v>
      </c>
      <c r="BC11" s="49">
        <f>K11+O11+S11</f>
        <v>156</v>
      </c>
      <c r="BD11" s="87" t="s">
        <v>72</v>
      </c>
      <c r="BE11" s="49">
        <f>SUM(X11+AB11+AF11+AJ11+AN11)</f>
        <v>2666</v>
      </c>
      <c r="BF11" s="84" t="s">
        <v>72</v>
      </c>
      <c r="BG11" s="92">
        <v>150</v>
      </c>
      <c r="BH11" s="84" t="s">
        <v>72</v>
      </c>
      <c r="BI11" s="49">
        <f>BA11+BC11+BE11+BG11</f>
        <v>2990</v>
      </c>
      <c r="BJ11" s="84" t="s">
        <v>72</v>
      </c>
    </row>
    <row r="12" spans="1:62" x14ac:dyDescent="0.25">
      <c r="A12" s="21" t="s">
        <v>71</v>
      </c>
      <c r="B12" s="85" t="s">
        <v>72</v>
      </c>
      <c r="C12" s="83" t="s">
        <v>72</v>
      </c>
      <c r="D12" s="83" t="s">
        <v>72</v>
      </c>
      <c r="E12" s="97">
        <v>10</v>
      </c>
      <c r="F12" s="83" t="s">
        <v>72</v>
      </c>
      <c r="G12" s="83" t="s">
        <v>72</v>
      </c>
      <c r="H12" s="83" t="s">
        <v>72</v>
      </c>
      <c r="I12" s="97">
        <v>8</v>
      </c>
      <c r="J12" s="83" t="s">
        <v>72</v>
      </c>
      <c r="K12" s="83" t="s">
        <v>72</v>
      </c>
      <c r="L12" s="83" t="s">
        <v>72</v>
      </c>
      <c r="M12" s="97">
        <v>6</v>
      </c>
      <c r="N12" s="83" t="s">
        <v>72</v>
      </c>
      <c r="O12" s="83" t="s">
        <v>72</v>
      </c>
      <c r="P12" s="83" t="s">
        <v>72</v>
      </c>
      <c r="Q12" s="97">
        <v>36</v>
      </c>
      <c r="R12" s="83" t="s">
        <v>72</v>
      </c>
      <c r="S12" s="83" t="s">
        <v>72</v>
      </c>
      <c r="T12" s="83" t="s">
        <v>72</v>
      </c>
      <c r="U12" s="97">
        <v>114</v>
      </c>
      <c r="V12" s="21" t="s">
        <v>71</v>
      </c>
      <c r="W12" s="39">
        <v>0.17222222222222225</v>
      </c>
      <c r="X12" s="40">
        <v>74</v>
      </c>
      <c r="Y12" s="40">
        <v>0</v>
      </c>
      <c r="Z12" s="97">
        <v>438</v>
      </c>
      <c r="AA12" s="83" t="s">
        <v>72</v>
      </c>
      <c r="AB12" s="83" t="s">
        <v>72</v>
      </c>
      <c r="AC12" s="83" t="s">
        <v>72</v>
      </c>
      <c r="AD12" s="97">
        <v>650</v>
      </c>
      <c r="AE12" s="39">
        <v>0.22638888888888886</v>
      </c>
      <c r="AF12" s="40">
        <f>22+19</f>
        <v>41</v>
      </c>
      <c r="AG12" s="40">
        <f>2+3</f>
        <v>5</v>
      </c>
      <c r="AH12" s="97">
        <f>AH13+AG13-AF13</f>
        <v>755</v>
      </c>
      <c r="AI12" s="83" t="s">
        <v>72</v>
      </c>
      <c r="AJ12" s="83" t="s">
        <v>72</v>
      </c>
      <c r="AK12" s="83" t="s">
        <v>72</v>
      </c>
      <c r="AL12" s="97">
        <f>AL13-AJ13+AK13</f>
        <v>562</v>
      </c>
      <c r="AM12" s="83" t="s">
        <v>72</v>
      </c>
      <c r="AN12" s="83" t="s">
        <v>72</v>
      </c>
      <c r="AO12" s="83" t="s">
        <v>72</v>
      </c>
      <c r="AP12" s="97">
        <v>371</v>
      </c>
      <c r="AQ12" s="21" t="s">
        <v>71</v>
      </c>
      <c r="AR12" s="83" t="s">
        <v>72</v>
      </c>
      <c r="AS12" s="83" t="s">
        <v>72</v>
      </c>
      <c r="AT12" s="83" t="s">
        <v>72</v>
      </c>
      <c r="AU12" s="97">
        <v>113</v>
      </c>
      <c r="AV12" s="83" t="s">
        <v>72</v>
      </c>
      <c r="AW12" s="83" t="s">
        <v>72</v>
      </c>
      <c r="AX12" s="83" t="s">
        <v>72</v>
      </c>
      <c r="AY12" s="97">
        <v>37</v>
      </c>
      <c r="BA12" s="51">
        <v>0</v>
      </c>
      <c r="BB12" s="81">
        <v>0</v>
      </c>
      <c r="BC12" s="51">
        <v>0</v>
      </c>
      <c r="BD12" s="88">
        <v>0</v>
      </c>
      <c r="BE12" s="51">
        <f>X12+AF12</f>
        <v>115</v>
      </c>
      <c r="BF12" s="81">
        <f>Y12+AG12</f>
        <v>5</v>
      </c>
      <c r="BG12" s="88">
        <v>0</v>
      </c>
      <c r="BH12" s="88">
        <v>0</v>
      </c>
      <c r="BI12" s="51">
        <f t="shared" ref="BI12:BJ12" si="0">BA12+BC12+BE12+BG12</f>
        <v>115</v>
      </c>
      <c r="BJ12" s="81">
        <f t="shared" si="0"/>
        <v>5</v>
      </c>
    </row>
    <row r="13" spans="1:62" ht="15" customHeight="1" x14ac:dyDescent="0.25">
      <c r="A13" s="21" t="s">
        <v>7</v>
      </c>
      <c r="B13" s="85" t="s">
        <v>72</v>
      </c>
      <c r="C13" s="83" t="s">
        <v>72</v>
      </c>
      <c r="D13" s="83" t="s">
        <v>72</v>
      </c>
      <c r="E13" s="97">
        <v>10</v>
      </c>
      <c r="F13" s="94">
        <v>0.40138888888888885</v>
      </c>
      <c r="G13" s="40">
        <v>5</v>
      </c>
      <c r="H13" s="40">
        <v>2</v>
      </c>
      <c r="I13" s="97">
        <v>11</v>
      </c>
      <c r="J13" s="33">
        <v>0.4465277777777778</v>
      </c>
      <c r="K13" s="40">
        <v>3</v>
      </c>
      <c r="L13" s="40">
        <v>0</v>
      </c>
      <c r="M13" s="97">
        <v>9</v>
      </c>
      <c r="N13" s="33">
        <v>0.53749999999999998</v>
      </c>
      <c r="O13" s="40">
        <v>1</v>
      </c>
      <c r="P13" s="40">
        <v>4</v>
      </c>
      <c r="Q13" s="97">
        <v>33</v>
      </c>
      <c r="R13" s="39">
        <v>0.1111111111111111</v>
      </c>
      <c r="S13" s="40">
        <v>4</v>
      </c>
      <c r="T13" s="40">
        <v>4</v>
      </c>
      <c r="U13" s="97">
        <v>114</v>
      </c>
      <c r="V13" s="21" t="s">
        <v>7</v>
      </c>
      <c r="W13" s="83" t="s">
        <v>72</v>
      </c>
      <c r="X13" s="83" t="s">
        <v>72</v>
      </c>
      <c r="Y13" s="83" t="s">
        <v>72</v>
      </c>
      <c r="Z13" s="97">
        <v>438</v>
      </c>
      <c r="AA13" s="39">
        <v>0.21180555555555555</v>
      </c>
      <c r="AB13" s="40">
        <v>8</v>
      </c>
      <c r="AC13" s="40">
        <v>53</v>
      </c>
      <c r="AD13" s="97">
        <v>605</v>
      </c>
      <c r="AE13" s="39">
        <v>0.24513888888888888</v>
      </c>
      <c r="AF13" s="40">
        <v>1</v>
      </c>
      <c r="AG13" s="40">
        <v>66</v>
      </c>
      <c r="AH13" s="97">
        <v>690</v>
      </c>
      <c r="AI13" s="39">
        <v>0.24861111111111112</v>
      </c>
      <c r="AJ13" s="40">
        <v>7</v>
      </c>
      <c r="AK13" s="40">
        <v>50</v>
      </c>
      <c r="AL13" s="97">
        <f t="shared" ref="AL13:AL17" si="1">AL14+AK14-AJ14</f>
        <v>519</v>
      </c>
      <c r="AM13" s="39">
        <v>0.28541666666666665</v>
      </c>
      <c r="AN13" s="40">
        <v>7</v>
      </c>
      <c r="AO13" s="40">
        <v>41</v>
      </c>
      <c r="AP13" s="97">
        <v>337</v>
      </c>
      <c r="AQ13" s="21" t="s">
        <v>7</v>
      </c>
      <c r="AR13" s="39">
        <v>0.35972222222222222</v>
      </c>
      <c r="AS13" s="40">
        <v>1</v>
      </c>
      <c r="AT13" s="40">
        <v>5</v>
      </c>
      <c r="AU13" s="97">
        <v>109</v>
      </c>
      <c r="AV13" s="39">
        <v>0.42569444444444443</v>
      </c>
      <c r="AW13" s="40">
        <v>0</v>
      </c>
      <c r="AX13" s="40">
        <v>1</v>
      </c>
      <c r="AY13" s="97">
        <v>36</v>
      </c>
      <c r="BA13" s="51">
        <v>5</v>
      </c>
      <c r="BB13" s="81">
        <v>2</v>
      </c>
      <c r="BC13" s="51">
        <v>8</v>
      </c>
      <c r="BD13" s="88">
        <v>8</v>
      </c>
      <c r="BE13" s="51">
        <f>SUM(AB13+AF13+AJ13+AN13)</f>
        <v>23</v>
      </c>
      <c r="BF13" s="81">
        <f>SUM(AC13+AG13+AK13+AO13)</f>
        <v>210</v>
      </c>
      <c r="BG13" s="88">
        <v>1</v>
      </c>
      <c r="BH13" s="88">
        <v>6</v>
      </c>
      <c r="BI13" s="51">
        <v>37</v>
      </c>
      <c r="BJ13" s="81">
        <v>226</v>
      </c>
    </row>
    <row r="14" spans="1:62" ht="15" customHeight="1" x14ac:dyDescent="0.25">
      <c r="A14" s="22" t="s">
        <v>24</v>
      </c>
      <c r="B14" s="33">
        <v>0.3034722222222222</v>
      </c>
      <c r="C14" s="31">
        <v>4</v>
      </c>
      <c r="D14" s="31">
        <v>0</v>
      </c>
      <c r="E14" s="97">
        <v>14</v>
      </c>
      <c r="F14" s="94">
        <v>0.40763888888888888</v>
      </c>
      <c r="G14" s="31">
        <v>1</v>
      </c>
      <c r="H14" s="31">
        <v>2</v>
      </c>
      <c r="I14" s="97">
        <v>10</v>
      </c>
      <c r="J14" s="33">
        <v>0.45277777777777778</v>
      </c>
      <c r="K14" s="31">
        <v>1</v>
      </c>
      <c r="L14" s="31">
        <v>0</v>
      </c>
      <c r="M14" s="97">
        <v>10</v>
      </c>
      <c r="N14" s="39">
        <v>4.3749999999999956E-2</v>
      </c>
      <c r="O14" s="31">
        <v>0</v>
      </c>
      <c r="P14" s="31">
        <v>3</v>
      </c>
      <c r="Q14" s="97">
        <v>30</v>
      </c>
      <c r="R14" s="39">
        <v>0.11736111111111114</v>
      </c>
      <c r="S14" s="31">
        <v>0</v>
      </c>
      <c r="T14" s="31">
        <v>19</v>
      </c>
      <c r="U14" s="97">
        <v>95</v>
      </c>
      <c r="V14" s="22" t="s">
        <v>24</v>
      </c>
      <c r="W14" s="39">
        <v>0.18333333333333335</v>
      </c>
      <c r="X14" s="31">
        <v>4</v>
      </c>
      <c r="Y14" s="31">
        <v>94</v>
      </c>
      <c r="Z14" s="97">
        <v>348</v>
      </c>
      <c r="AA14" s="39">
        <v>0.21805555555555556</v>
      </c>
      <c r="AB14" s="31">
        <v>0</v>
      </c>
      <c r="AC14" s="31">
        <v>108</v>
      </c>
      <c r="AD14" s="97">
        <v>497</v>
      </c>
      <c r="AE14" s="39">
        <v>0.23750000000000004</v>
      </c>
      <c r="AF14" s="31">
        <v>0</v>
      </c>
      <c r="AG14" s="31">
        <v>134</v>
      </c>
      <c r="AH14" s="97">
        <v>556</v>
      </c>
      <c r="AI14" s="39">
        <v>0.25486111111111109</v>
      </c>
      <c r="AJ14" s="31">
        <v>0</v>
      </c>
      <c r="AK14" s="31">
        <v>116</v>
      </c>
      <c r="AL14" s="97">
        <f t="shared" si="1"/>
        <v>403</v>
      </c>
      <c r="AM14" s="39">
        <v>0.29166666666666674</v>
      </c>
      <c r="AN14" s="31">
        <v>0</v>
      </c>
      <c r="AO14" s="31">
        <v>42</v>
      </c>
      <c r="AP14" s="97">
        <v>295</v>
      </c>
      <c r="AQ14" s="22" t="s">
        <v>24</v>
      </c>
      <c r="AR14" s="39">
        <v>0.3659722222222222</v>
      </c>
      <c r="AS14" s="31">
        <v>0</v>
      </c>
      <c r="AT14" s="31">
        <v>15</v>
      </c>
      <c r="AU14" s="97">
        <v>94</v>
      </c>
      <c r="AV14" s="39">
        <v>0.43194444444444446</v>
      </c>
      <c r="AW14" s="31">
        <v>0</v>
      </c>
      <c r="AX14" s="31">
        <v>9</v>
      </c>
      <c r="AY14" s="97">
        <v>27</v>
      </c>
      <c r="BA14" s="51">
        <v>5</v>
      </c>
      <c r="BB14" s="81">
        <v>2</v>
      </c>
      <c r="BC14" s="51">
        <v>1</v>
      </c>
      <c r="BD14" s="88">
        <v>22</v>
      </c>
      <c r="BE14" s="51">
        <f t="shared" ref="BE14:BE19" si="2">SUM(X14+AB14+AF14+AJ14+AN14)</f>
        <v>4</v>
      </c>
      <c r="BF14" s="81">
        <f t="shared" ref="BF14:BF19" si="3">SUM(Y14+AC14+AG14+AK14+AO14)</f>
        <v>494</v>
      </c>
      <c r="BG14" s="88">
        <v>0</v>
      </c>
      <c r="BH14" s="88">
        <v>24</v>
      </c>
      <c r="BI14" s="51">
        <v>10</v>
      </c>
      <c r="BJ14" s="81">
        <v>542</v>
      </c>
    </row>
    <row r="15" spans="1:62" x14ac:dyDescent="0.25">
      <c r="A15" s="21" t="s">
        <v>5</v>
      </c>
      <c r="B15" s="33">
        <v>0.30694444444444441</v>
      </c>
      <c r="C15" s="31">
        <v>1</v>
      </c>
      <c r="D15" s="31">
        <v>2</v>
      </c>
      <c r="E15" s="97">
        <v>13</v>
      </c>
      <c r="F15" s="94">
        <v>0.41180555555555554</v>
      </c>
      <c r="G15" s="31">
        <v>0</v>
      </c>
      <c r="H15" s="31">
        <v>2</v>
      </c>
      <c r="I15" s="97">
        <v>8</v>
      </c>
      <c r="J15" s="33">
        <v>0.45694444444444443</v>
      </c>
      <c r="K15" s="31">
        <v>0</v>
      </c>
      <c r="L15" s="31">
        <v>1</v>
      </c>
      <c r="M15" s="97">
        <v>9</v>
      </c>
      <c r="N15" s="39">
        <v>4.7222222222222276E-2</v>
      </c>
      <c r="O15" s="31">
        <v>0</v>
      </c>
      <c r="P15" s="31">
        <v>6</v>
      </c>
      <c r="Q15" s="97">
        <v>24</v>
      </c>
      <c r="R15" s="39">
        <v>0.12152777777777779</v>
      </c>
      <c r="S15" s="31">
        <v>0</v>
      </c>
      <c r="T15" s="31">
        <v>20</v>
      </c>
      <c r="U15" s="97">
        <v>75</v>
      </c>
      <c r="V15" s="21" t="s">
        <v>5</v>
      </c>
      <c r="W15" s="39">
        <v>0.1875</v>
      </c>
      <c r="X15" s="31">
        <v>0</v>
      </c>
      <c r="Y15" s="31">
        <v>98</v>
      </c>
      <c r="Z15" s="97">
        <v>250</v>
      </c>
      <c r="AA15" s="39">
        <v>0.22222222222222221</v>
      </c>
      <c r="AB15" s="31">
        <v>2</v>
      </c>
      <c r="AC15" s="31">
        <v>159</v>
      </c>
      <c r="AD15" s="97">
        <v>340</v>
      </c>
      <c r="AE15" s="39">
        <v>0.24166666666666667</v>
      </c>
      <c r="AF15" s="31">
        <v>0</v>
      </c>
      <c r="AG15" s="31">
        <v>171</v>
      </c>
      <c r="AH15" s="97">
        <v>385</v>
      </c>
      <c r="AI15" s="39">
        <v>0.25902777777777786</v>
      </c>
      <c r="AJ15" s="31">
        <v>0</v>
      </c>
      <c r="AK15" s="31">
        <v>106</v>
      </c>
      <c r="AL15" s="97">
        <f t="shared" si="1"/>
        <v>297</v>
      </c>
      <c r="AM15" s="39">
        <v>0.29583333333333339</v>
      </c>
      <c r="AN15" s="31">
        <v>0</v>
      </c>
      <c r="AO15" s="31">
        <v>104</v>
      </c>
      <c r="AP15" s="97">
        <v>191</v>
      </c>
      <c r="AQ15" s="21" t="s">
        <v>5</v>
      </c>
      <c r="AR15" s="39">
        <v>0.37013888888888885</v>
      </c>
      <c r="AS15" s="31">
        <v>0</v>
      </c>
      <c r="AT15" s="31">
        <v>21</v>
      </c>
      <c r="AU15" s="97">
        <v>73</v>
      </c>
      <c r="AV15" s="39">
        <v>0.43611111111111112</v>
      </c>
      <c r="AW15" s="31">
        <v>0</v>
      </c>
      <c r="AX15" s="31">
        <v>5</v>
      </c>
      <c r="AY15" s="97">
        <v>22</v>
      </c>
      <c r="BA15" s="51">
        <v>1</v>
      </c>
      <c r="BB15" s="81">
        <v>4</v>
      </c>
      <c r="BC15" s="51">
        <v>0</v>
      </c>
      <c r="BD15" s="88">
        <v>27</v>
      </c>
      <c r="BE15" s="51">
        <f t="shared" si="2"/>
        <v>2</v>
      </c>
      <c r="BF15" s="81">
        <f t="shared" si="3"/>
        <v>638</v>
      </c>
      <c r="BG15" s="88">
        <v>0</v>
      </c>
      <c r="BH15" s="88">
        <v>26</v>
      </c>
      <c r="BI15" s="51">
        <v>3</v>
      </c>
      <c r="BJ15" s="81">
        <v>695</v>
      </c>
    </row>
    <row r="16" spans="1:62" x14ac:dyDescent="0.25">
      <c r="A16" s="21" t="s">
        <v>4</v>
      </c>
      <c r="B16" s="33">
        <v>0.3125</v>
      </c>
      <c r="C16" s="31">
        <v>0</v>
      </c>
      <c r="D16" s="31">
        <v>3</v>
      </c>
      <c r="E16" s="97">
        <v>10</v>
      </c>
      <c r="F16" s="94">
        <v>0.4145833333333333</v>
      </c>
      <c r="G16" s="31">
        <v>0</v>
      </c>
      <c r="H16" s="31">
        <v>1</v>
      </c>
      <c r="I16" s="97">
        <v>7</v>
      </c>
      <c r="J16" s="33">
        <v>0.4604166666666667</v>
      </c>
      <c r="K16" s="31">
        <v>0</v>
      </c>
      <c r="L16" s="31">
        <v>2</v>
      </c>
      <c r="M16" s="97">
        <v>7</v>
      </c>
      <c r="N16" s="39">
        <v>5.0694444444444486E-2</v>
      </c>
      <c r="O16" s="31">
        <v>0</v>
      </c>
      <c r="P16" s="31">
        <v>4</v>
      </c>
      <c r="Q16" s="97">
        <v>20</v>
      </c>
      <c r="R16" s="39">
        <v>0.12430555555555556</v>
      </c>
      <c r="S16" s="31">
        <v>0</v>
      </c>
      <c r="T16" s="31">
        <v>16</v>
      </c>
      <c r="U16" s="97">
        <v>59</v>
      </c>
      <c r="V16" s="21" t="s">
        <v>4</v>
      </c>
      <c r="W16" s="39">
        <v>0.19027777777777777</v>
      </c>
      <c r="X16" s="31">
        <v>0</v>
      </c>
      <c r="Y16" s="31">
        <v>45</v>
      </c>
      <c r="Z16" s="97">
        <v>205</v>
      </c>
      <c r="AA16" s="39">
        <v>0.22500000000000001</v>
      </c>
      <c r="AB16" s="31">
        <v>0</v>
      </c>
      <c r="AC16" s="31">
        <v>69</v>
      </c>
      <c r="AD16" s="97">
        <v>271</v>
      </c>
      <c r="AE16" s="39">
        <v>0.24444444444444446</v>
      </c>
      <c r="AF16" s="31">
        <v>0</v>
      </c>
      <c r="AG16" s="31">
        <v>83</v>
      </c>
      <c r="AH16" s="97">
        <v>302</v>
      </c>
      <c r="AI16" s="39">
        <v>0.26180555555555557</v>
      </c>
      <c r="AJ16" s="31">
        <v>0</v>
      </c>
      <c r="AK16" s="31">
        <v>93</v>
      </c>
      <c r="AL16" s="97">
        <f t="shared" si="1"/>
        <v>204</v>
      </c>
      <c r="AM16" s="39">
        <v>0.2986111111111111</v>
      </c>
      <c r="AN16" s="31">
        <v>0</v>
      </c>
      <c r="AO16" s="31">
        <v>51</v>
      </c>
      <c r="AP16" s="97">
        <v>140</v>
      </c>
      <c r="AQ16" s="21" t="s">
        <v>4</v>
      </c>
      <c r="AR16" s="39">
        <v>0.37222222222222223</v>
      </c>
      <c r="AS16" s="31">
        <v>0</v>
      </c>
      <c r="AT16" s="31">
        <v>10</v>
      </c>
      <c r="AU16" s="97">
        <v>63</v>
      </c>
      <c r="AV16" s="39">
        <v>0.43888888888888888</v>
      </c>
      <c r="AW16" s="31">
        <v>0</v>
      </c>
      <c r="AX16" s="31">
        <v>4</v>
      </c>
      <c r="AY16" s="97">
        <v>18</v>
      </c>
      <c r="BA16" s="51">
        <v>0</v>
      </c>
      <c r="BB16" s="81">
        <v>4</v>
      </c>
      <c r="BC16" s="51">
        <v>0</v>
      </c>
      <c r="BD16" s="88">
        <v>22</v>
      </c>
      <c r="BE16" s="51">
        <f t="shared" si="2"/>
        <v>0</v>
      </c>
      <c r="BF16" s="81">
        <f t="shared" si="3"/>
        <v>341</v>
      </c>
      <c r="BG16" s="88">
        <v>0</v>
      </c>
      <c r="BH16" s="88">
        <v>14</v>
      </c>
      <c r="BI16" s="51">
        <v>0</v>
      </c>
      <c r="BJ16" s="81">
        <v>381</v>
      </c>
    </row>
    <row r="17" spans="1:64" x14ac:dyDescent="0.25">
      <c r="A17" s="22" t="s">
        <v>3</v>
      </c>
      <c r="B17" s="33">
        <v>0.31527777777777777</v>
      </c>
      <c r="C17" s="31">
        <v>1</v>
      </c>
      <c r="D17" s="31">
        <v>2</v>
      </c>
      <c r="E17" s="97">
        <v>9</v>
      </c>
      <c r="F17" s="94">
        <v>0.41805555555555557</v>
      </c>
      <c r="G17" s="31">
        <v>0</v>
      </c>
      <c r="H17" s="31">
        <v>0</v>
      </c>
      <c r="I17" s="97">
        <v>7</v>
      </c>
      <c r="J17" s="33">
        <v>0.46319444444444446</v>
      </c>
      <c r="K17" s="31">
        <v>0</v>
      </c>
      <c r="L17" s="31">
        <v>1</v>
      </c>
      <c r="M17" s="97">
        <v>6</v>
      </c>
      <c r="N17" s="39">
        <v>5.3472222222222254E-2</v>
      </c>
      <c r="O17" s="31">
        <v>0</v>
      </c>
      <c r="P17" s="31">
        <v>3</v>
      </c>
      <c r="Q17" s="97">
        <v>17</v>
      </c>
      <c r="R17" s="39">
        <v>0.12777777777777777</v>
      </c>
      <c r="S17" s="31">
        <v>0</v>
      </c>
      <c r="T17" s="31">
        <v>8</v>
      </c>
      <c r="U17" s="97">
        <v>51</v>
      </c>
      <c r="V17" s="22" t="s">
        <v>3</v>
      </c>
      <c r="W17" s="39">
        <v>0.19375000000000001</v>
      </c>
      <c r="X17" s="31">
        <v>0</v>
      </c>
      <c r="Y17" s="31">
        <v>45</v>
      </c>
      <c r="Z17" s="97">
        <v>160</v>
      </c>
      <c r="AA17" s="39">
        <v>0.22847222222222219</v>
      </c>
      <c r="AB17" s="31">
        <v>0</v>
      </c>
      <c r="AC17" s="31">
        <v>56</v>
      </c>
      <c r="AD17" s="97">
        <v>215</v>
      </c>
      <c r="AE17" s="39">
        <v>0.24791666666666667</v>
      </c>
      <c r="AF17" s="31">
        <v>0</v>
      </c>
      <c r="AG17" s="31">
        <v>73</v>
      </c>
      <c r="AH17" s="97">
        <v>229</v>
      </c>
      <c r="AI17" s="39">
        <v>0.26527777777777772</v>
      </c>
      <c r="AJ17" s="31">
        <v>0</v>
      </c>
      <c r="AK17" s="31">
        <v>46</v>
      </c>
      <c r="AL17" s="97">
        <f t="shared" si="1"/>
        <v>158</v>
      </c>
      <c r="AM17" s="39">
        <v>0.30208333333333326</v>
      </c>
      <c r="AN17" s="31">
        <v>0</v>
      </c>
      <c r="AO17" s="31">
        <v>23</v>
      </c>
      <c r="AP17" s="97">
        <v>117</v>
      </c>
      <c r="AQ17" s="22" t="s">
        <v>3</v>
      </c>
      <c r="AR17" s="39">
        <v>0.375</v>
      </c>
      <c r="AS17" s="31">
        <v>0</v>
      </c>
      <c r="AT17" s="31">
        <v>24</v>
      </c>
      <c r="AU17" s="97">
        <v>39</v>
      </c>
      <c r="AV17" s="39">
        <v>0.4423611111111112</v>
      </c>
      <c r="AW17" s="31">
        <v>0</v>
      </c>
      <c r="AX17" s="31">
        <v>6</v>
      </c>
      <c r="AY17" s="97">
        <v>12</v>
      </c>
      <c r="BA17" s="51">
        <v>1</v>
      </c>
      <c r="BB17" s="81">
        <v>2</v>
      </c>
      <c r="BC17" s="51">
        <v>0</v>
      </c>
      <c r="BD17" s="88">
        <v>12</v>
      </c>
      <c r="BE17" s="51">
        <f t="shared" si="2"/>
        <v>0</v>
      </c>
      <c r="BF17" s="81">
        <f t="shared" si="3"/>
        <v>243</v>
      </c>
      <c r="BG17" s="88">
        <v>0</v>
      </c>
      <c r="BH17" s="88">
        <v>30</v>
      </c>
      <c r="BI17" s="51">
        <v>1</v>
      </c>
      <c r="BJ17" s="81">
        <v>287</v>
      </c>
    </row>
    <row r="18" spans="1:64" x14ac:dyDescent="0.25">
      <c r="A18" s="21" t="s">
        <v>2</v>
      </c>
      <c r="B18" s="33">
        <v>0.31736111111111115</v>
      </c>
      <c r="C18" s="31">
        <v>1</v>
      </c>
      <c r="D18" s="31">
        <v>1</v>
      </c>
      <c r="E18" s="97">
        <v>9</v>
      </c>
      <c r="F18" s="94">
        <v>0.4201388888888889</v>
      </c>
      <c r="G18" s="31">
        <v>0</v>
      </c>
      <c r="H18" s="31">
        <v>4</v>
      </c>
      <c r="I18" s="97">
        <v>3</v>
      </c>
      <c r="J18" s="33">
        <v>0.46527777777777773</v>
      </c>
      <c r="K18" s="31">
        <v>0</v>
      </c>
      <c r="L18" s="31">
        <v>1</v>
      </c>
      <c r="M18" s="97">
        <v>5</v>
      </c>
      <c r="N18" s="39">
        <v>5.555555555555558E-2</v>
      </c>
      <c r="O18" s="31">
        <v>0</v>
      </c>
      <c r="P18" s="31">
        <v>7</v>
      </c>
      <c r="Q18" s="97">
        <v>10</v>
      </c>
      <c r="R18" s="39">
        <v>0.13055555555555554</v>
      </c>
      <c r="S18" s="31">
        <v>0</v>
      </c>
      <c r="T18" s="31">
        <v>15</v>
      </c>
      <c r="U18" s="97">
        <v>36</v>
      </c>
      <c r="V18" s="21" t="s">
        <v>2</v>
      </c>
      <c r="W18" s="39">
        <v>0.19652777777777777</v>
      </c>
      <c r="X18" s="31">
        <v>0</v>
      </c>
      <c r="Y18" s="31">
        <v>43</v>
      </c>
      <c r="Z18" s="97">
        <v>117</v>
      </c>
      <c r="AA18" s="39">
        <v>0.23124999999999998</v>
      </c>
      <c r="AB18" s="31">
        <v>0</v>
      </c>
      <c r="AC18" s="31">
        <v>69</v>
      </c>
      <c r="AD18" s="97">
        <v>146</v>
      </c>
      <c r="AE18" s="39">
        <v>0.25</v>
      </c>
      <c r="AF18" s="31">
        <v>0</v>
      </c>
      <c r="AG18" s="31">
        <v>87</v>
      </c>
      <c r="AH18" s="97">
        <v>142</v>
      </c>
      <c r="AI18" s="39">
        <v>0.26736111111111116</v>
      </c>
      <c r="AJ18" s="31">
        <v>0</v>
      </c>
      <c r="AK18" s="31">
        <v>43</v>
      </c>
      <c r="AL18" s="97">
        <f>AL19+AK19-AJ19</f>
        <v>115</v>
      </c>
      <c r="AM18" s="39">
        <v>0.30486111111111108</v>
      </c>
      <c r="AN18" s="31">
        <v>0</v>
      </c>
      <c r="AO18" s="31">
        <v>34</v>
      </c>
      <c r="AP18" s="97">
        <v>83</v>
      </c>
      <c r="AQ18" s="21" t="s">
        <v>2</v>
      </c>
      <c r="AR18" s="39">
        <v>0.37708333333333338</v>
      </c>
      <c r="AS18" s="31">
        <v>0</v>
      </c>
      <c r="AT18" s="31">
        <v>11</v>
      </c>
      <c r="AU18" s="97">
        <v>28</v>
      </c>
      <c r="AV18" s="39">
        <v>0.44444444444444442</v>
      </c>
      <c r="AW18" s="31">
        <v>0</v>
      </c>
      <c r="AX18" s="31">
        <v>6</v>
      </c>
      <c r="AY18" s="97">
        <v>6</v>
      </c>
      <c r="BA18" s="51">
        <v>1</v>
      </c>
      <c r="BB18" s="81">
        <v>5</v>
      </c>
      <c r="BC18" s="51">
        <v>0</v>
      </c>
      <c r="BD18" s="88">
        <v>23</v>
      </c>
      <c r="BE18" s="51">
        <f t="shared" si="2"/>
        <v>0</v>
      </c>
      <c r="BF18" s="81">
        <f t="shared" si="3"/>
        <v>276</v>
      </c>
      <c r="BG18" s="88">
        <v>0</v>
      </c>
      <c r="BH18" s="88">
        <v>17</v>
      </c>
      <c r="BI18" s="51">
        <v>1</v>
      </c>
      <c r="BJ18" s="81">
        <v>321</v>
      </c>
    </row>
    <row r="19" spans="1:64" x14ac:dyDescent="0.25">
      <c r="A19" s="21" t="s">
        <v>1</v>
      </c>
      <c r="B19" s="33">
        <v>0.32291666666666669</v>
      </c>
      <c r="C19" s="31">
        <v>0</v>
      </c>
      <c r="D19" s="31">
        <v>2</v>
      </c>
      <c r="E19" s="97">
        <v>7</v>
      </c>
      <c r="F19" s="94">
        <v>0.42569444444444443</v>
      </c>
      <c r="G19" s="31">
        <v>0</v>
      </c>
      <c r="H19" s="31">
        <v>1</v>
      </c>
      <c r="I19" s="97">
        <v>2</v>
      </c>
      <c r="J19" s="33">
        <v>0.47083333333333338</v>
      </c>
      <c r="K19" s="31">
        <v>0</v>
      </c>
      <c r="L19" s="31">
        <v>2</v>
      </c>
      <c r="M19" s="97">
        <v>3</v>
      </c>
      <c r="N19" s="39">
        <v>6.1111111111111116E-2</v>
      </c>
      <c r="O19" s="31">
        <v>0</v>
      </c>
      <c r="P19" s="31">
        <v>4</v>
      </c>
      <c r="Q19" s="97">
        <v>6</v>
      </c>
      <c r="R19" s="39">
        <v>0.13541666666666663</v>
      </c>
      <c r="S19" s="31">
        <v>0</v>
      </c>
      <c r="T19" s="31">
        <v>16</v>
      </c>
      <c r="U19" s="97">
        <v>20</v>
      </c>
      <c r="V19" s="21" t="s">
        <v>1</v>
      </c>
      <c r="W19" s="39">
        <v>0.20208333333333331</v>
      </c>
      <c r="X19" s="31">
        <v>0</v>
      </c>
      <c r="Y19" s="31">
        <v>46</v>
      </c>
      <c r="Z19" s="97">
        <v>71</v>
      </c>
      <c r="AA19" s="39">
        <v>0.23680555555555557</v>
      </c>
      <c r="AB19" s="31">
        <v>0</v>
      </c>
      <c r="AC19" s="31">
        <v>62</v>
      </c>
      <c r="AD19" s="97">
        <v>84</v>
      </c>
      <c r="AE19" s="39">
        <v>0.25555555555555554</v>
      </c>
      <c r="AF19" s="31">
        <v>0</v>
      </c>
      <c r="AG19" s="31">
        <v>65</v>
      </c>
      <c r="AH19" s="97">
        <v>77</v>
      </c>
      <c r="AI19" s="39">
        <v>0.2729166666666667</v>
      </c>
      <c r="AJ19" s="31">
        <v>0</v>
      </c>
      <c r="AK19" s="31">
        <v>48</v>
      </c>
      <c r="AL19" s="97">
        <f>AK20</f>
        <v>67</v>
      </c>
      <c r="AM19" s="39">
        <v>0.31041666666666667</v>
      </c>
      <c r="AN19" s="31">
        <v>0</v>
      </c>
      <c r="AO19" s="31">
        <v>42</v>
      </c>
      <c r="AP19" s="97">
        <v>41</v>
      </c>
      <c r="AQ19" s="21" t="s">
        <v>1</v>
      </c>
      <c r="AR19" s="39">
        <v>0.3833333333333333</v>
      </c>
      <c r="AS19" s="31">
        <v>0</v>
      </c>
      <c r="AT19" s="31">
        <v>16</v>
      </c>
      <c r="AU19" s="97">
        <v>12</v>
      </c>
      <c r="AV19" s="39">
        <v>0.44999999999999996</v>
      </c>
      <c r="AW19" s="31">
        <v>0</v>
      </c>
      <c r="AX19" s="31">
        <v>2</v>
      </c>
      <c r="AY19" s="97">
        <v>4</v>
      </c>
      <c r="BA19" s="51">
        <v>0</v>
      </c>
      <c r="BB19" s="81">
        <v>3</v>
      </c>
      <c r="BC19" s="51">
        <v>0</v>
      </c>
      <c r="BD19" s="88">
        <v>22</v>
      </c>
      <c r="BE19" s="51">
        <f t="shared" si="2"/>
        <v>0</v>
      </c>
      <c r="BF19" s="81">
        <f t="shared" si="3"/>
        <v>263</v>
      </c>
      <c r="BG19" s="88">
        <v>0</v>
      </c>
      <c r="BH19" s="88">
        <v>18</v>
      </c>
      <c r="BI19" s="51">
        <v>0</v>
      </c>
      <c r="BJ19" s="81">
        <v>306</v>
      </c>
    </row>
    <row r="20" spans="1:64" x14ac:dyDescent="0.25">
      <c r="A20" s="21" t="s">
        <v>0</v>
      </c>
      <c r="B20" s="33">
        <v>0.3298611111111111</v>
      </c>
      <c r="C20" s="83" t="s">
        <v>72</v>
      </c>
      <c r="D20" s="31">
        <v>7</v>
      </c>
      <c r="E20" s="35" t="s">
        <v>72</v>
      </c>
      <c r="F20" s="94">
        <v>0.43263888888888885</v>
      </c>
      <c r="G20" s="83" t="s">
        <v>72</v>
      </c>
      <c r="H20" s="31">
        <v>2</v>
      </c>
      <c r="I20" s="35" t="s">
        <v>72</v>
      </c>
      <c r="J20" s="33">
        <v>0.4777777777777778</v>
      </c>
      <c r="K20" s="83" t="s">
        <v>72</v>
      </c>
      <c r="L20" s="31">
        <v>3</v>
      </c>
      <c r="M20" s="35" t="s">
        <v>72</v>
      </c>
      <c r="N20" s="39">
        <v>6.8749999999999978E-2</v>
      </c>
      <c r="O20" s="83" t="s">
        <v>72</v>
      </c>
      <c r="P20" s="31">
        <v>6</v>
      </c>
      <c r="Q20" s="35" t="s">
        <v>72</v>
      </c>
      <c r="R20" s="39">
        <v>0.14236111111111116</v>
      </c>
      <c r="S20" s="83" t="s">
        <v>72</v>
      </c>
      <c r="T20" s="31">
        <v>20</v>
      </c>
      <c r="U20" s="35" t="s">
        <v>72</v>
      </c>
      <c r="V20" s="21" t="s">
        <v>0</v>
      </c>
      <c r="W20" s="39">
        <v>0.2076388888888889</v>
      </c>
      <c r="X20" s="83" t="s">
        <v>72</v>
      </c>
      <c r="Y20" s="31">
        <v>71</v>
      </c>
      <c r="Z20" s="35" t="s">
        <v>72</v>
      </c>
      <c r="AA20" s="39">
        <v>0.24374999999999999</v>
      </c>
      <c r="AB20" s="83" t="s">
        <v>72</v>
      </c>
      <c r="AC20" s="31">
        <v>84</v>
      </c>
      <c r="AD20" s="35" t="s">
        <v>72</v>
      </c>
      <c r="AE20" s="39">
        <v>0.26249999999999996</v>
      </c>
      <c r="AF20" s="83" t="s">
        <v>72</v>
      </c>
      <c r="AG20" s="31">
        <v>77</v>
      </c>
      <c r="AH20" s="35" t="s">
        <v>72</v>
      </c>
      <c r="AI20" s="39">
        <v>0.27986111111111112</v>
      </c>
      <c r="AJ20" s="83" t="s">
        <v>72</v>
      </c>
      <c r="AK20" s="31">
        <v>67</v>
      </c>
      <c r="AL20" s="35" t="s">
        <v>72</v>
      </c>
      <c r="AM20" s="39">
        <v>0.31666666666666665</v>
      </c>
      <c r="AN20" s="83" t="s">
        <v>72</v>
      </c>
      <c r="AO20" s="31">
        <v>41</v>
      </c>
      <c r="AP20" s="35" t="s">
        <v>72</v>
      </c>
      <c r="AQ20" s="21" t="s">
        <v>0</v>
      </c>
      <c r="AR20" s="39">
        <v>0.39027777777777778</v>
      </c>
      <c r="AS20" s="83" t="s">
        <v>72</v>
      </c>
      <c r="AT20" s="31">
        <v>12</v>
      </c>
      <c r="AU20" s="35" t="s">
        <v>72</v>
      </c>
      <c r="AV20" s="39">
        <v>0.45624999999999999</v>
      </c>
      <c r="AW20" s="83" t="s">
        <v>72</v>
      </c>
      <c r="AX20" s="31">
        <v>4</v>
      </c>
      <c r="AY20" s="35" t="s">
        <v>72</v>
      </c>
      <c r="BA20" s="85" t="s">
        <v>72</v>
      </c>
      <c r="BB20" s="81">
        <v>9</v>
      </c>
      <c r="BC20" s="85" t="s">
        <v>72</v>
      </c>
      <c r="BD20" s="88">
        <v>29</v>
      </c>
      <c r="BE20" s="85" t="s">
        <v>72</v>
      </c>
      <c r="BF20" s="81">
        <f>SUM(Y20+AC20+AG20+AK20+AO20)</f>
        <v>340</v>
      </c>
      <c r="BG20" s="83" t="s">
        <v>72</v>
      </c>
      <c r="BH20" s="88">
        <v>16</v>
      </c>
      <c r="BI20" s="85" t="s">
        <v>72</v>
      </c>
      <c r="BJ20" s="81">
        <v>394</v>
      </c>
    </row>
    <row r="21" spans="1:64" ht="7.5" customHeight="1" x14ac:dyDescent="0.25">
      <c r="A21" s="17"/>
      <c r="B21" s="34"/>
      <c r="C21" s="31"/>
      <c r="D21" s="31"/>
      <c r="E21" s="41"/>
      <c r="F21" s="31"/>
      <c r="G21" s="31"/>
      <c r="H21" s="31"/>
      <c r="I21" s="41"/>
      <c r="J21" s="34"/>
      <c r="K21" s="31"/>
      <c r="L21" s="31"/>
      <c r="M21" s="41"/>
      <c r="N21" s="34"/>
      <c r="O21" s="31"/>
      <c r="P21" s="31"/>
      <c r="Q21" s="41"/>
      <c r="R21" s="34"/>
      <c r="S21" s="31"/>
      <c r="T21" s="31"/>
      <c r="U21" s="41"/>
      <c r="V21" s="17"/>
      <c r="W21" s="34"/>
      <c r="X21" s="31"/>
      <c r="Y21" s="31"/>
      <c r="Z21" s="41"/>
      <c r="AA21" s="34"/>
      <c r="AB21" s="31"/>
      <c r="AC21" s="31"/>
      <c r="AD21" s="41"/>
      <c r="AE21" s="34"/>
      <c r="AF21" s="31"/>
      <c r="AG21" s="31"/>
      <c r="AH21" s="41"/>
      <c r="AI21" s="34"/>
      <c r="AJ21" s="31"/>
      <c r="AK21" s="31"/>
      <c r="AL21" s="41"/>
      <c r="AM21" s="34"/>
      <c r="AN21" s="31"/>
      <c r="AO21" s="31"/>
      <c r="AP21" s="41"/>
      <c r="AQ21" s="17"/>
      <c r="AR21" s="34"/>
      <c r="AS21" s="31"/>
      <c r="AT21" s="31"/>
      <c r="AU21" s="41"/>
      <c r="AV21" s="34"/>
      <c r="AW21" s="31"/>
      <c r="AX21" s="31"/>
      <c r="AY21" s="41"/>
      <c r="BA21" s="51"/>
      <c r="BB21" s="48"/>
      <c r="BC21" s="51"/>
      <c r="BD21" s="74"/>
      <c r="BE21" s="51"/>
      <c r="BF21" s="41"/>
      <c r="BG21" s="88"/>
      <c r="BH21" s="74"/>
      <c r="BI21" s="51"/>
      <c r="BJ21" s="48"/>
    </row>
    <row r="22" spans="1:64" x14ac:dyDescent="0.25">
      <c r="A22" s="19" t="s">
        <v>21</v>
      </c>
      <c r="B22" s="98"/>
      <c r="C22" s="60">
        <v>17</v>
      </c>
      <c r="D22" s="60">
        <v>17</v>
      </c>
      <c r="E22" s="53"/>
      <c r="F22" s="25"/>
      <c r="G22" s="25">
        <v>14</v>
      </c>
      <c r="H22" s="25">
        <v>14</v>
      </c>
      <c r="I22" s="79"/>
      <c r="J22" s="46"/>
      <c r="K22" s="25">
        <v>10</v>
      </c>
      <c r="L22" s="25">
        <v>10</v>
      </c>
      <c r="M22" s="79"/>
      <c r="N22" s="46"/>
      <c r="O22" s="25">
        <v>37</v>
      </c>
      <c r="P22" s="25">
        <v>37</v>
      </c>
      <c r="Q22" s="79"/>
      <c r="R22" s="46"/>
      <c r="S22" s="91">
        <v>118</v>
      </c>
      <c r="T22" s="91">
        <v>118</v>
      </c>
      <c r="U22" s="79"/>
      <c r="V22" s="19" t="s">
        <v>21</v>
      </c>
      <c r="W22" s="46"/>
      <c r="X22" s="25">
        <v>442</v>
      </c>
      <c r="Y22" s="25">
        <v>442</v>
      </c>
      <c r="Z22" s="79"/>
      <c r="AA22" s="46"/>
      <c r="AB22" s="25">
        <v>660</v>
      </c>
      <c r="AC22" s="25">
        <v>660</v>
      </c>
      <c r="AD22" s="79"/>
      <c r="AE22" s="46"/>
      <c r="AF22" s="25">
        <v>758</v>
      </c>
      <c r="AG22" s="25">
        <v>758</v>
      </c>
      <c r="AH22" s="79"/>
      <c r="AI22" s="46"/>
      <c r="AJ22" s="25">
        <f>SUM(AJ11:AJ20)</f>
        <v>569</v>
      </c>
      <c r="AK22" s="25">
        <f>SUM(AK11:AK20)</f>
        <v>569</v>
      </c>
      <c r="AL22" s="79"/>
      <c r="AM22" s="46"/>
      <c r="AN22" s="25">
        <v>378</v>
      </c>
      <c r="AO22" s="25">
        <v>378</v>
      </c>
      <c r="AP22" s="79"/>
      <c r="AQ22" s="19" t="s">
        <v>21</v>
      </c>
      <c r="AR22" s="46"/>
      <c r="AS22" s="25">
        <v>114</v>
      </c>
      <c r="AT22" s="25">
        <v>114</v>
      </c>
      <c r="AU22" s="79"/>
      <c r="AV22" s="46"/>
      <c r="AW22" s="25">
        <v>37</v>
      </c>
      <c r="AX22" s="25">
        <v>37</v>
      </c>
      <c r="AY22" s="41"/>
      <c r="BA22" s="52">
        <v>31</v>
      </c>
      <c r="BB22" s="82">
        <v>31</v>
      </c>
      <c r="BC22" s="52">
        <f>SUM(BC11:BC20)</f>
        <v>165</v>
      </c>
      <c r="BD22" s="89">
        <v>165</v>
      </c>
      <c r="BE22" s="52">
        <f>SUM(BE11:BE20)</f>
        <v>2810</v>
      </c>
      <c r="BF22" s="82">
        <f>SUM(BF11:BF20)</f>
        <v>2810</v>
      </c>
      <c r="BG22" s="89">
        <v>151</v>
      </c>
      <c r="BH22" s="89">
        <v>151</v>
      </c>
      <c r="BI22" s="52">
        <f>SUM(BI11:BI20)</f>
        <v>3157</v>
      </c>
      <c r="BJ22" s="90">
        <f>SUM(BJ11:BJ20)</f>
        <v>3157</v>
      </c>
    </row>
    <row r="23" spans="1:64" x14ac:dyDescent="0.25">
      <c r="A23" s="20"/>
      <c r="B23" s="57"/>
      <c r="C23" s="58"/>
      <c r="D23" s="58"/>
      <c r="E23" s="50"/>
      <c r="F23" s="57"/>
      <c r="G23" s="58"/>
      <c r="H23" s="58"/>
      <c r="I23" s="50"/>
      <c r="J23" s="57"/>
      <c r="K23" s="58"/>
      <c r="L23" s="58"/>
      <c r="M23" s="50"/>
      <c r="N23" s="57"/>
      <c r="O23" s="58"/>
      <c r="P23" s="58"/>
      <c r="Q23" s="50"/>
      <c r="R23" s="57"/>
      <c r="S23" s="58"/>
      <c r="T23" s="58"/>
      <c r="U23" s="50"/>
      <c r="V23" s="20"/>
      <c r="W23" s="57"/>
      <c r="X23" s="58"/>
      <c r="Y23" s="58"/>
      <c r="Z23" s="50"/>
      <c r="AA23" s="57"/>
      <c r="AB23" s="58"/>
      <c r="AC23" s="58"/>
      <c r="AD23" s="50"/>
      <c r="AE23" s="57"/>
      <c r="AF23" s="93"/>
      <c r="AG23" s="93"/>
      <c r="AH23" s="50"/>
      <c r="AI23" s="57"/>
      <c r="AJ23" s="58"/>
      <c r="AK23" s="58"/>
      <c r="AL23" s="50"/>
      <c r="AM23" s="57"/>
      <c r="AN23" s="58"/>
      <c r="AO23" s="58"/>
      <c r="AP23" s="50"/>
      <c r="AQ23" s="20"/>
      <c r="AR23" s="57"/>
      <c r="AS23" s="58"/>
      <c r="AT23" s="58"/>
      <c r="AU23" s="50"/>
      <c r="AV23" s="57"/>
      <c r="AW23" s="58"/>
      <c r="AX23" s="58"/>
      <c r="AY23" s="50"/>
    </row>
    <row r="24" spans="1:64" x14ac:dyDescent="0.25">
      <c r="A24" s="17" t="s">
        <v>22</v>
      </c>
      <c r="B24" s="34"/>
      <c r="C24" s="31"/>
      <c r="D24" s="31"/>
      <c r="E24" s="104">
        <v>14</v>
      </c>
      <c r="F24" s="34"/>
      <c r="G24" s="31"/>
      <c r="H24" s="31"/>
      <c r="I24" s="104">
        <v>11</v>
      </c>
      <c r="J24" s="34"/>
      <c r="K24" s="31"/>
      <c r="L24" s="31"/>
      <c r="M24" s="104">
        <v>10</v>
      </c>
      <c r="N24" s="34"/>
      <c r="O24" s="31"/>
      <c r="P24" s="31"/>
      <c r="Q24" s="41">
        <v>36</v>
      </c>
      <c r="R24" s="34"/>
      <c r="S24" s="31"/>
      <c r="T24" s="31"/>
      <c r="U24" s="104">
        <v>114</v>
      </c>
      <c r="V24" s="17" t="s">
        <v>22</v>
      </c>
      <c r="W24" s="34"/>
      <c r="X24" s="31"/>
      <c r="Y24" s="31"/>
      <c r="Z24" s="41">
        <v>438</v>
      </c>
      <c r="AA24" s="34"/>
      <c r="AB24" s="31"/>
      <c r="AC24" s="31"/>
      <c r="AD24" s="41">
        <v>650</v>
      </c>
      <c r="AE24" s="34"/>
      <c r="AF24" s="31"/>
      <c r="AG24" s="31"/>
      <c r="AH24" s="41">
        <v>755</v>
      </c>
      <c r="AI24" s="34"/>
      <c r="AJ24" s="31"/>
      <c r="AK24" s="31"/>
      <c r="AL24" s="41">
        <v>562</v>
      </c>
      <c r="AM24" s="34"/>
      <c r="AN24" s="31"/>
      <c r="AO24" s="31"/>
      <c r="AP24" s="41">
        <v>371</v>
      </c>
      <c r="AQ24" s="17" t="s">
        <v>22</v>
      </c>
      <c r="AR24" s="34"/>
      <c r="AS24" s="31"/>
      <c r="AT24" s="31"/>
      <c r="AU24" s="41">
        <v>113</v>
      </c>
      <c r="AV24" s="34"/>
      <c r="AW24" s="31"/>
      <c r="AX24" s="31"/>
      <c r="AY24" s="41">
        <v>37</v>
      </c>
    </row>
    <row r="25" spans="1:64" x14ac:dyDescent="0.25">
      <c r="A25" s="17" t="s">
        <v>23</v>
      </c>
      <c r="B25" s="34"/>
      <c r="C25" s="31"/>
      <c r="D25" s="31"/>
      <c r="E25" s="35" t="s">
        <v>24</v>
      </c>
      <c r="F25" s="34"/>
      <c r="G25" s="31"/>
      <c r="H25" s="31"/>
      <c r="I25" s="35" t="s">
        <v>7</v>
      </c>
      <c r="J25" s="34"/>
      <c r="K25" s="31"/>
      <c r="L25" s="31"/>
      <c r="M25" s="35" t="s">
        <v>24</v>
      </c>
      <c r="N25" s="34"/>
      <c r="O25" s="31"/>
      <c r="P25" s="31"/>
      <c r="Q25" s="35" t="s">
        <v>9</v>
      </c>
      <c r="R25" s="34"/>
      <c r="S25" s="31"/>
      <c r="T25" s="31"/>
      <c r="U25" s="35" t="s">
        <v>71</v>
      </c>
      <c r="V25" s="17" t="s">
        <v>23</v>
      </c>
      <c r="W25" s="34"/>
      <c r="X25" s="31"/>
      <c r="Y25" s="31"/>
      <c r="Z25" s="35" t="s">
        <v>9</v>
      </c>
      <c r="AA25" s="34"/>
      <c r="AB25" s="31"/>
      <c r="AC25" s="31"/>
      <c r="AD25" s="35" t="s">
        <v>9</v>
      </c>
      <c r="AE25" s="34"/>
      <c r="AF25" s="31"/>
      <c r="AG25" s="31"/>
      <c r="AH25" s="35" t="s">
        <v>9</v>
      </c>
      <c r="AI25" s="34"/>
      <c r="AJ25" s="31"/>
      <c r="AK25" s="31"/>
      <c r="AL25" s="35" t="s">
        <v>26</v>
      </c>
      <c r="AM25" s="34"/>
      <c r="AN25" s="31"/>
      <c r="AO25" s="31"/>
      <c r="AP25" s="35" t="s">
        <v>26</v>
      </c>
      <c r="AQ25" s="17" t="s">
        <v>23</v>
      </c>
      <c r="AR25" s="34"/>
      <c r="AS25" s="31"/>
      <c r="AT25" s="31"/>
      <c r="AU25" s="35" t="s">
        <v>9</v>
      </c>
      <c r="AV25" s="34"/>
      <c r="AW25" s="31"/>
      <c r="AX25" s="31"/>
      <c r="AY25" s="35" t="s">
        <v>9</v>
      </c>
      <c r="BA25"/>
      <c r="BB25"/>
      <c r="BC25" s="67" t="s">
        <v>69</v>
      </c>
      <c r="BD25"/>
      <c r="BE25" s="68"/>
      <c r="BF25" s="68"/>
      <c r="BG25" s="68"/>
      <c r="BH25"/>
      <c r="BI25"/>
      <c r="BJ25"/>
    </row>
    <row r="26" spans="1:64" x14ac:dyDescent="0.25">
      <c r="A26" s="64" t="s">
        <v>77</v>
      </c>
      <c r="B26" s="34"/>
      <c r="C26" s="31"/>
      <c r="D26" s="31"/>
      <c r="E26" s="77">
        <v>0.7142857142857143</v>
      </c>
      <c r="F26" s="34"/>
      <c r="G26" s="31"/>
      <c r="H26" s="31"/>
      <c r="I26" s="77">
        <v>0.72727272727272729</v>
      </c>
      <c r="J26" s="34"/>
      <c r="K26" s="31"/>
      <c r="L26" s="31"/>
      <c r="M26" s="77">
        <v>0.6</v>
      </c>
      <c r="N26" s="65"/>
      <c r="O26" s="54"/>
      <c r="P26" s="54"/>
      <c r="Q26" s="102">
        <v>1</v>
      </c>
      <c r="R26" s="34"/>
      <c r="S26" s="31"/>
      <c r="T26" s="31"/>
      <c r="U26" s="77">
        <v>0.35087719298245612</v>
      </c>
      <c r="V26" s="64" t="s">
        <v>25</v>
      </c>
      <c r="W26" s="65"/>
      <c r="X26" s="54"/>
      <c r="Y26" s="54"/>
      <c r="Z26" s="102">
        <v>1</v>
      </c>
      <c r="AA26" s="65"/>
      <c r="AB26" s="54"/>
      <c r="AC26" s="54"/>
      <c r="AD26" s="102">
        <v>1</v>
      </c>
      <c r="AE26" s="65"/>
      <c r="AF26" s="54"/>
      <c r="AG26" s="54"/>
      <c r="AH26" s="102">
        <v>1</v>
      </c>
      <c r="AI26" s="65"/>
      <c r="AJ26" s="54"/>
      <c r="AK26" s="54"/>
      <c r="AL26" s="102">
        <v>1</v>
      </c>
      <c r="AM26" s="65"/>
      <c r="AN26" s="54"/>
      <c r="AO26" s="54"/>
      <c r="AP26" s="102">
        <v>1</v>
      </c>
      <c r="AQ26" s="64" t="s">
        <v>25</v>
      </c>
      <c r="AR26" s="65"/>
      <c r="AS26" s="54"/>
      <c r="AT26" s="54"/>
      <c r="AU26" s="102">
        <v>1</v>
      </c>
      <c r="AV26" s="65"/>
      <c r="AW26" s="54"/>
      <c r="AX26" s="54"/>
      <c r="AY26" s="102">
        <v>1</v>
      </c>
      <c r="AZ26"/>
      <c r="BA26" s="43" t="s">
        <v>62</v>
      </c>
      <c r="BB26" s="44"/>
      <c r="BC26" s="43" t="s">
        <v>63</v>
      </c>
      <c r="BD26" s="44"/>
      <c r="BE26" s="43" t="s">
        <v>64</v>
      </c>
      <c r="BF26" s="44"/>
      <c r="BG26" s="43" t="s">
        <v>39</v>
      </c>
      <c r="BH26" s="44"/>
      <c r="BI26" s="69" t="s">
        <v>65</v>
      </c>
      <c r="BJ26" s="45"/>
      <c r="BK26"/>
      <c r="BL26"/>
    </row>
    <row r="27" spans="1:64" x14ac:dyDescent="0.25">
      <c r="A27" s="66" t="s">
        <v>61</v>
      </c>
      <c r="B27" s="98"/>
      <c r="C27" s="105"/>
      <c r="D27" s="105"/>
      <c r="E27" s="101">
        <v>0.41176470588235292</v>
      </c>
      <c r="F27" s="98"/>
      <c r="G27" s="105"/>
      <c r="H27" s="105"/>
      <c r="I27" s="101">
        <v>0.42857142857142855</v>
      </c>
      <c r="J27" s="98"/>
      <c r="K27" s="105"/>
      <c r="L27" s="105"/>
      <c r="M27" s="101">
        <v>0.4</v>
      </c>
      <c r="N27" s="36"/>
      <c r="O27" s="37"/>
      <c r="P27" s="37"/>
      <c r="Q27" s="101">
        <v>2.7027027027027029E-2</v>
      </c>
      <c r="R27" s="98"/>
      <c r="S27" s="105"/>
      <c r="T27" s="105"/>
      <c r="U27" s="101">
        <v>3.3898305084745763E-2</v>
      </c>
      <c r="V27" s="66" t="s">
        <v>61</v>
      </c>
      <c r="W27" s="36"/>
      <c r="X27" s="37"/>
      <c r="Y27" s="37"/>
      <c r="Z27" s="101">
        <v>9.0497737556561094E-3</v>
      </c>
      <c r="AA27" s="36"/>
      <c r="AB27" s="37"/>
      <c r="AC27" s="37"/>
      <c r="AD27" s="101">
        <v>1.5151515151515152E-2</v>
      </c>
      <c r="AE27" s="36"/>
      <c r="AF27" s="37"/>
      <c r="AG27" s="37"/>
      <c r="AH27" s="101">
        <v>1.3227513227513227E-3</v>
      </c>
      <c r="AI27" s="36"/>
      <c r="AJ27" s="37"/>
      <c r="AK27" s="37"/>
      <c r="AL27" s="101">
        <v>1.2302284710017574E-2</v>
      </c>
      <c r="AM27" s="36"/>
      <c r="AN27" s="37"/>
      <c r="AO27" s="37"/>
      <c r="AP27" s="101">
        <v>1.8518518518518517E-2</v>
      </c>
      <c r="AQ27" s="66" t="s">
        <v>61</v>
      </c>
      <c r="AR27" s="36"/>
      <c r="AS27" s="37"/>
      <c r="AT27" s="37"/>
      <c r="AU27" s="101">
        <v>8.771929824561403E-3</v>
      </c>
      <c r="AV27" s="36"/>
      <c r="AW27" s="37"/>
      <c r="AX27" s="37"/>
      <c r="AY27" s="101">
        <v>0</v>
      </c>
      <c r="AZ27"/>
      <c r="BA27" s="72">
        <v>0.41935483870967744</v>
      </c>
      <c r="BB27" s="73"/>
      <c r="BC27" s="72">
        <v>5.4545454545454543E-2</v>
      </c>
      <c r="BD27" s="73"/>
      <c r="BE27" s="72">
        <f>SUM(BE13:BE19)/BE22</f>
        <v>1.0320284697508897E-2</v>
      </c>
      <c r="BF27" s="73"/>
      <c r="BG27" s="72">
        <v>6.6225165562913907E-3</v>
      </c>
      <c r="BH27" s="73"/>
      <c r="BI27" s="72">
        <v>1.6497461928934011E-2</v>
      </c>
      <c r="BJ27" s="73"/>
      <c r="BK27"/>
      <c r="BL27"/>
    </row>
    <row r="28" spans="1:64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 x14ac:dyDescent="0.25">
      <c r="A29" s="23" t="s">
        <v>31</v>
      </c>
      <c r="B29" s="5" t="s">
        <v>70</v>
      </c>
      <c r="C29" s="3"/>
      <c r="D29" s="3"/>
      <c r="E29" s="3"/>
      <c r="F29" s="3"/>
      <c r="G29" s="3"/>
      <c r="H29"/>
      <c r="I29" s="42" t="s">
        <v>73</v>
      </c>
      <c r="J29"/>
      <c r="K29" s="3"/>
      <c r="L29" s="3"/>
      <c r="M29" s="3"/>
      <c r="N29" s="3"/>
      <c r="O29" s="3"/>
      <c r="P29" s="3"/>
      <c r="Q29"/>
      <c r="S29"/>
      <c r="T29"/>
      <c r="U29" s="23" t="s">
        <v>66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x14ac:dyDescent="0.25">
      <c r="A30"/>
      <c r="B30" s="42" t="s">
        <v>32</v>
      </c>
      <c r="C30"/>
      <c r="D30"/>
      <c r="E30"/>
      <c r="F30"/>
      <c r="G30"/>
      <c r="H30"/>
      <c r="I30" s="1" t="s">
        <v>78</v>
      </c>
      <c r="J30"/>
      <c r="K30"/>
      <c r="L30"/>
      <c r="M30"/>
      <c r="N30"/>
      <c r="O30"/>
      <c r="P30"/>
      <c r="Q30"/>
      <c r="R30"/>
      <c r="T30"/>
      <c r="U30" s="23" t="s">
        <v>67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64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spans="1:64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 s="78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spans="1:64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spans="1:64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</row>
    <row r="38" spans="1:64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</row>
    <row r="39" spans="1:64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spans="1:64" x14ac:dyDescent="0.25">
      <c r="J40" s="5" t="s">
        <v>54</v>
      </c>
      <c r="AE40" s="5" t="s">
        <v>55</v>
      </c>
      <c r="BA40" s="5" t="s">
        <v>56</v>
      </c>
      <c r="BB40"/>
      <c r="BC40"/>
      <c r="BD40"/>
      <c r="BE40"/>
      <c r="BF40"/>
      <c r="BG40"/>
      <c r="BH40"/>
      <c r="BI40"/>
      <c r="BJ40"/>
      <c r="BK40"/>
      <c r="BL40"/>
    </row>
    <row r="41" spans="1:64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</row>
    <row r="42" spans="1:64" x14ac:dyDescent="0.25">
      <c r="A42"/>
      <c r="B42"/>
      <c r="C42"/>
      <c r="D42"/>
      <c r="E42" s="62"/>
      <c r="F42"/>
      <c r="G42"/>
      <c r="H42"/>
      <c r="I42" s="62"/>
      <c r="J42"/>
      <c r="K42"/>
      <c r="L42"/>
      <c r="M42" s="62"/>
      <c r="N42"/>
      <c r="O42"/>
      <c r="P42"/>
      <c r="Q42" s="62"/>
      <c r="R42"/>
      <c r="S42"/>
      <c r="T42"/>
      <c r="U42" s="62"/>
      <c r="V42"/>
      <c r="W42"/>
      <c r="X42"/>
      <c r="Y42"/>
      <c r="Z42" s="62"/>
      <c r="AA42"/>
      <c r="AB42"/>
      <c r="AC42"/>
      <c r="AD42" s="62"/>
      <c r="AE42"/>
      <c r="AF42"/>
      <c r="AG42"/>
      <c r="AH42" s="62"/>
      <c r="AI42"/>
      <c r="AJ42"/>
      <c r="AK42"/>
      <c r="AL42" s="62"/>
      <c r="AM42"/>
      <c r="AN42"/>
      <c r="AO42"/>
      <c r="AP42" s="62"/>
      <c r="AQ42"/>
      <c r="AR42"/>
      <c r="AS42"/>
      <c r="AT42"/>
      <c r="AU42" s="62"/>
      <c r="AV42"/>
      <c r="AW42"/>
      <c r="AX42"/>
      <c r="AY42" s="62"/>
      <c r="AZ42"/>
      <c r="BA42"/>
      <c r="BB42"/>
      <c r="BC42"/>
      <c r="BD42"/>
      <c r="BE42"/>
      <c r="BF42"/>
      <c r="BG42"/>
      <c r="BH42"/>
      <c r="BI42"/>
      <c r="BJ42"/>
      <c r="BK42"/>
      <c r="BL42"/>
    </row>
    <row r="43" spans="1:64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 s="63"/>
      <c r="BJ43" s="63"/>
      <c r="BK43"/>
      <c r="BL43"/>
    </row>
    <row r="44" spans="1:64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</row>
    <row r="45" spans="1:64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</row>
    <row r="46" spans="1:64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</row>
    <row r="47" spans="1:64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</row>
  </sheetData>
  <sortState ref="BK6:BM15">
    <sortCondition descending="1" ref="BK6:BK15"/>
  </sortState>
  <printOptions horizontalCentered="1"/>
  <pageMargins left="0.45" right="0.45" top="0.5" bottom="0.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13" sqref="G13"/>
    </sheetView>
  </sheetViews>
  <sheetFormatPr defaultRowHeight="15" x14ac:dyDescent="0.25"/>
  <cols>
    <col min="1" max="1" width="22" style="5" customWidth="1"/>
    <col min="2" max="2" width="12.7109375" style="5" customWidth="1"/>
    <col min="3" max="4" width="9.140625" style="5"/>
    <col min="5" max="5" width="11.28515625" style="5" customWidth="1"/>
    <col min="6" max="7" width="9.140625" style="5"/>
  </cols>
  <sheetData>
    <row r="1" spans="1:5" x14ac:dyDescent="0.25">
      <c r="A1" s="5" t="s">
        <v>14</v>
      </c>
    </row>
    <row r="2" spans="1:5" x14ac:dyDescent="0.25">
      <c r="B2" s="5" t="s">
        <v>11</v>
      </c>
      <c r="E2" s="5" t="s">
        <v>13</v>
      </c>
    </row>
    <row r="3" spans="1:5" x14ac:dyDescent="0.25">
      <c r="B3" s="5" t="s">
        <v>15</v>
      </c>
      <c r="E3" s="5" t="s">
        <v>15</v>
      </c>
    </row>
    <row r="5" spans="1:5" x14ac:dyDescent="0.25">
      <c r="A5" s="2" t="s">
        <v>0</v>
      </c>
      <c r="B5" s="100">
        <v>43200</v>
      </c>
      <c r="E5" s="100">
        <v>43214</v>
      </c>
    </row>
    <row r="6" spans="1:5" x14ac:dyDescent="0.25">
      <c r="A6" s="2" t="s">
        <v>1</v>
      </c>
      <c r="B6" s="100">
        <v>43201</v>
      </c>
      <c r="E6" s="100">
        <v>43215</v>
      </c>
    </row>
    <row r="7" spans="1:5" x14ac:dyDescent="0.25">
      <c r="A7" s="2" t="s">
        <v>2</v>
      </c>
      <c r="B7" s="100">
        <v>43202</v>
      </c>
      <c r="E7" s="100">
        <v>43216</v>
      </c>
    </row>
    <row r="8" spans="1:5" x14ac:dyDescent="0.25">
      <c r="A8" s="9" t="s">
        <v>3</v>
      </c>
      <c r="B8" s="100">
        <v>43201</v>
      </c>
      <c r="E8" s="100">
        <v>43214</v>
      </c>
    </row>
    <row r="9" spans="1:5" x14ac:dyDescent="0.25">
      <c r="A9" s="2" t="s">
        <v>4</v>
      </c>
      <c r="B9" s="100">
        <v>43202</v>
      </c>
      <c r="E9" s="100">
        <v>43215</v>
      </c>
    </row>
    <row r="10" spans="1:5" x14ac:dyDescent="0.25">
      <c r="A10" s="2" t="s">
        <v>5</v>
      </c>
      <c r="B10" s="100">
        <v>43221</v>
      </c>
      <c r="E10" s="100">
        <v>43216</v>
      </c>
    </row>
    <row r="11" spans="1:5" ht="25.5" x14ac:dyDescent="0.25">
      <c r="A11" s="9" t="s">
        <v>6</v>
      </c>
      <c r="B11" s="100">
        <v>43222</v>
      </c>
      <c r="E11" s="100">
        <v>43214</v>
      </c>
    </row>
    <row r="12" spans="1:5" x14ac:dyDescent="0.25">
      <c r="A12" s="2" t="s">
        <v>7</v>
      </c>
      <c r="B12" s="100">
        <v>43243</v>
      </c>
      <c r="E12" s="100">
        <v>43243</v>
      </c>
    </row>
    <row r="13" spans="1:5" x14ac:dyDescent="0.25">
      <c r="A13" s="2" t="s">
        <v>8</v>
      </c>
      <c r="B13" s="100">
        <v>43264</v>
      </c>
      <c r="E13" s="100">
        <v>43243</v>
      </c>
    </row>
    <row r="14" spans="1:5" x14ac:dyDescent="0.25">
      <c r="A14" s="2"/>
    </row>
    <row r="16" spans="1:5" x14ac:dyDescent="0.25">
      <c r="A16" s="99" t="s">
        <v>16</v>
      </c>
    </row>
    <row r="17" spans="1:2" x14ac:dyDescent="0.25">
      <c r="A17" s="99" t="s">
        <v>17</v>
      </c>
    </row>
    <row r="18" spans="1:2" x14ac:dyDescent="0.25">
      <c r="A18" s="5">
        <v>80</v>
      </c>
      <c r="B18" s="100">
        <v>43200</v>
      </c>
    </row>
    <row r="19" spans="1:2" x14ac:dyDescent="0.25">
      <c r="A19" s="5">
        <v>82</v>
      </c>
      <c r="B19" s="100">
        <v>43200</v>
      </c>
    </row>
    <row r="20" spans="1:2" x14ac:dyDescent="0.25">
      <c r="A20" s="5">
        <v>84</v>
      </c>
      <c r="B20" s="100">
        <v>43200</v>
      </c>
    </row>
    <row r="21" spans="1:2" x14ac:dyDescent="0.25">
      <c r="A21" s="5">
        <v>90</v>
      </c>
      <c r="B21" s="100">
        <v>43257</v>
      </c>
    </row>
    <row r="22" spans="1:2" x14ac:dyDescent="0.25">
      <c r="A22" s="5">
        <v>92</v>
      </c>
      <c r="B22" s="100">
        <v>43226</v>
      </c>
    </row>
    <row r="24" spans="1:2" x14ac:dyDescent="0.25">
      <c r="A24" s="99" t="s">
        <v>18</v>
      </c>
    </row>
    <row r="25" spans="1:2" x14ac:dyDescent="0.25">
      <c r="A25" s="5">
        <v>73</v>
      </c>
      <c r="B25" s="100">
        <v>43200</v>
      </c>
    </row>
    <row r="26" spans="1:2" x14ac:dyDescent="0.25">
      <c r="A26" s="5">
        <v>75</v>
      </c>
      <c r="B26" s="100">
        <v>43200</v>
      </c>
    </row>
    <row r="27" spans="1:2" x14ac:dyDescent="0.25">
      <c r="A27" s="5">
        <v>77</v>
      </c>
      <c r="B27" s="100">
        <v>43200</v>
      </c>
    </row>
    <row r="28" spans="1:2" x14ac:dyDescent="0.25">
      <c r="A28" s="5">
        <v>91</v>
      </c>
      <c r="B28" s="100">
        <v>43257</v>
      </c>
    </row>
    <row r="29" spans="1:2" x14ac:dyDescent="0.25">
      <c r="A29" s="5">
        <v>93</v>
      </c>
      <c r="B29" s="100">
        <v>43226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Inbound</vt:lpstr>
      <vt:lpstr>Outbound</vt:lpstr>
      <vt:lpstr>Count Dates</vt:lpstr>
      <vt:lpstr>GB_Inbound</vt:lpstr>
      <vt:lpstr>GB_Outbound</vt:lpstr>
      <vt:lpstr>Inbound!Print_Area</vt:lpstr>
      <vt:lpstr>Outbound!Print_Area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Humphrey</dc:creator>
  <cp:lastModifiedBy>tomh</cp:lastModifiedBy>
  <cp:lastPrinted>2019-01-07T21:57:17Z</cp:lastPrinted>
  <dcterms:created xsi:type="dcterms:W3CDTF">2012-04-06T16:06:15Z</dcterms:created>
  <dcterms:modified xsi:type="dcterms:W3CDTF">2019-01-07T22:04:47Z</dcterms:modified>
</cp:coreProperties>
</file>