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5345" windowHeight="5880" tabRatio="847" firstSheet="1" activeTab="5"/>
  </bookViews>
  <sheets>
    <sheet name="Crit 3 -Tbl 3 for Non-MEI Users" sheetId="15" r:id="rId1"/>
    <sheet name="Crit 3 - ECMs" sheetId="32" r:id="rId2"/>
    <sheet name="Crit 3 - Table 4 ECMs" sheetId="4" r:id="rId3"/>
    <sheet name="Crit 3 - Tbl 4 ECMs SAMPLE Data" sheetId="14" r:id="rId4"/>
    <sheet name="Crit 3 - Table 5 RE" sheetId="18" r:id="rId5"/>
    <sheet name="RE Guidance" sheetId="29" r:id="rId6"/>
    <sheet name="DOER reference" sheetId="28" state="hidden" r:id="rId7"/>
    <sheet name="Reference" sheetId="36" state="hidden" r:id="rId8"/>
  </sheets>
  <externalReferences>
    <externalReference r:id="rId9"/>
  </externalReferences>
  <definedNames>
    <definedName name="CY_2000">[1]source!#REF!</definedName>
    <definedName name="ECMs">'Crit 3 - ECMs'!$C$5:$C$18</definedName>
    <definedName name="ECMstatus">'Crit 3 - ECMs'!$C$21:$C$24</definedName>
    <definedName name="FY_2000">[1]source!#REF!</definedName>
    <definedName name="FY_2001">[1]source!#REF!</definedName>
    <definedName name="GalDiesel_MMBTU">Reference!$A$10</definedName>
    <definedName name="GalFuelOil_MMBTU">Reference!$A$7</definedName>
    <definedName name="GalGasoline_MMBTU">Reference!$A$9</definedName>
    <definedName name="GalPropane_MMBTU">Reference!$A$8</definedName>
    <definedName name="kwh_MMBTU">Reference!$A$5</definedName>
    <definedName name="ListDriveSystem">'DOER reference'!$G$1:$G$4</definedName>
    <definedName name="ListExempt">'DOER reference'!$I$1:$I$3</definedName>
    <definedName name="ListOver8500">'DOER reference'!$H$1:$H$4</definedName>
    <definedName name="ListStretch">'DOER reference'!$J$1:$J$4</definedName>
    <definedName name="ListYN">'DOER reference'!$E$1:$E$3</definedName>
    <definedName name="_xlnm.Print_Area" localSheetId="2">'Crit 3 - Table 4 ECMs'!$D$3:$U$19</definedName>
    <definedName name="_xlnm.Print_Area" localSheetId="3">'Crit 3 - Tbl 4 ECMs SAMPLE Data'!$C$4:$T$14</definedName>
    <definedName name="_xlnm.Print_Area" localSheetId="0">'Crit 3 -Tbl 3 for Non-MEI Users'!$C$6:$T$20</definedName>
    <definedName name="therms_MMBTU">Reference!$A$6</definedName>
    <definedName name="year">[1]source!$A$2:$A$29</definedName>
    <definedName name="Years">'DOER reference'!$F$1:$F$19</definedName>
  </definedNames>
  <calcPr calcId="171027"/>
  <fileRecoveryPr autoRecover="0"/>
</workbook>
</file>

<file path=xl/calcChain.xml><?xml version="1.0" encoding="utf-8"?>
<calcChain xmlns="http://schemas.openxmlformats.org/spreadsheetml/2006/main">
  <c r="P13" i="14" l="1"/>
  <c r="J13" i="14"/>
  <c r="K13" i="14"/>
  <c r="K14" i="14"/>
  <c r="L13" i="14"/>
  <c r="M13" i="14"/>
  <c r="M14" i="14"/>
  <c r="N13" i="14"/>
  <c r="N14" i="14"/>
  <c r="O13" i="14"/>
  <c r="Q13" i="14"/>
  <c r="R13" i="14"/>
  <c r="S13" i="14"/>
  <c r="I13" i="14"/>
  <c r="I14" i="14"/>
  <c r="J18" i="4"/>
  <c r="K18" i="4"/>
  <c r="L18" i="4"/>
  <c r="M18" i="4"/>
  <c r="N18" i="4"/>
  <c r="O18" i="4"/>
  <c r="P18" i="4"/>
  <c r="Q18" i="4"/>
  <c r="R18" i="4"/>
  <c r="S18" i="4"/>
  <c r="I18" i="4"/>
  <c r="L14" i="14"/>
  <c r="C7" i="15"/>
  <c r="E66" i="36"/>
  <c r="E65" i="36"/>
  <c r="E64" i="36"/>
  <c r="B64" i="36"/>
  <c r="C64" i="36"/>
  <c r="E63" i="36"/>
  <c r="E62" i="36"/>
  <c r="B62" i="36"/>
  <c r="C62" i="36"/>
  <c r="E61" i="36"/>
  <c r="B61" i="36"/>
  <c r="C61" i="36"/>
  <c r="E60" i="36"/>
  <c r="B60" i="36"/>
  <c r="C60" i="36"/>
  <c r="E59" i="36"/>
  <c r="C59" i="36"/>
  <c r="B59" i="36"/>
  <c r="E58" i="36"/>
  <c r="E57" i="36"/>
  <c r="E56" i="36"/>
  <c r="B56" i="36"/>
  <c r="C56" i="36"/>
  <c r="E55" i="36"/>
  <c r="B55" i="36"/>
  <c r="C55" i="36"/>
  <c r="E54" i="36"/>
  <c r="B54" i="36"/>
  <c r="C54" i="36"/>
  <c r="E53" i="36"/>
  <c r="B53" i="36"/>
  <c r="C53" i="36"/>
  <c r="E52" i="36"/>
  <c r="B52" i="36"/>
  <c r="C52" i="36"/>
  <c r="E51" i="36"/>
  <c r="B51" i="36"/>
  <c r="C51" i="36"/>
  <c r="E49" i="36"/>
  <c r="E48" i="36"/>
  <c r="E47" i="36"/>
  <c r="E46" i="36"/>
  <c r="E45" i="36"/>
  <c r="B45" i="36"/>
  <c r="C45" i="36"/>
  <c r="E44" i="36"/>
  <c r="B44" i="36"/>
  <c r="C44" i="36"/>
  <c r="E43" i="36"/>
  <c r="B43" i="36"/>
  <c r="C43" i="36"/>
  <c r="E42" i="36"/>
  <c r="E41" i="36"/>
  <c r="B41" i="36"/>
  <c r="B42" i="36"/>
  <c r="C42" i="36"/>
  <c r="E40" i="36"/>
  <c r="E39" i="36"/>
  <c r="E38" i="36"/>
  <c r="E37" i="36"/>
  <c r="E36" i="36"/>
  <c r="E35" i="36"/>
  <c r="E34" i="36"/>
  <c r="E33" i="36"/>
  <c r="E32" i="36"/>
  <c r="E31" i="36"/>
  <c r="E30" i="36"/>
  <c r="E29" i="36"/>
  <c r="E28" i="36"/>
  <c r="E27" i="36"/>
  <c r="E26" i="36"/>
  <c r="E25" i="36"/>
  <c r="E24" i="36"/>
  <c r="E23" i="36"/>
  <c r="E22" i="36"/>
  <c r="E21" i="36"/>
  <c r="E20" i="36"/>
  <c r="E19" i="36"/>
  <c r="E18" i="36"/>
  <c r="E17" i="36"/>
  <c r="E16" i="36"/>
  <c r="E15" i="36"/>
  <c r="E14" i="36"/>
  <c r="S19" i="15"/>
  <c r="S18" i="15"/>
  <c r="S17" i="15"/>
  <c r="S16" i="15"/>
  <c r="S15" i="15"/>
  <c r="S12" i="15"/>
  <c r="S13" i="15"/>
  <c r="S11" i="15"/>
  <c r="Q16" i="15"/>
  <c r="Q17" i="15"/>
  <c r="T17" i="15"/>
  <c r="Q18" i="15"/>
  <c r="Q19" i="15"/>
  <c r="Q15" i="15"/>
  <c r="Q12" i="15"/>
  <c r="Q14" i="15"/>
  <c r="Q13" i="15"/>
  <c r="Q11" i="15"/>
  <c r="O19" i="15"/>
  <c r="O18" i="15"/>
  <c r="O17" i="15"/>
  <c r="O16" i="15"/>
  <c r="O15" i="15"/>
  <c r="O12" i="15"/>
  <c r="O14" i="15"/>
  <c r="O13" i="15"/>
  <c r="O11" i="15"/>
  <c r="M19" i="15"/>
  <c r="M18" i="15"/>
  <c r="M17" i="15"/>
  <c r="M16" i="15"/>
  <c r="M15" i="15"/>
  <c r="M12" i="15"/>
  <c r="M13" i="15"/>
  <c r="M11" i="15"/>
  <c r="K19" i="15"/>
  <c r="K18" i="15"/>
  <c r="K17" i="15"/>
  <c r="K16" i="15"/>
  <c r="K15" i="15"/>
  <c r="K12" i="15"/>
  <c r="K14" i="15"/>
  <c r="K13" i="15"/>
  <c r="K11" i="15"/>
  <c r="I19" i="15"/>
  <c r="I18" i="15"/>
  <c r="I17" i="15"/>
  <c r="I16" i="15"/>
  <c r="I15" i="15"/>
  <c r="I12" i="15"/>
  <c r="I14" i="15"/>
  <c r="I13" i="15"/>
  <c r="I11" i="15"/>
  <c r="G19" i="15"/>
  <c r="G18" i="15"/>
  <c r="G17" i="15"/>
  <c r="G16" i="15"/>
  <c r="G15" i="15"/>
  <c r="G12" i="15"/>
  <c r="G14" i="15"/>
  <c r="G13" i="15"/>
  <c r="G11" i="15"/>
  <c r="E19" i="15"/>
  <c r="E18" i="15"/>
  <c r="T18" i="15"/>
  <c r="E17" i="15"/>
  <c r="E16" i="15"/>
  <c r="E15" i="15"/>
  <c r="E12" i="15"/>
  <c r="T12" i="15"/>
  <c r="E13" i="15"/>
  <c r="E11" i="15"/>
  <c r="E14" i="15"/>
  <c r="T14" i="15"/>
  <c r="C41" i="36"/>
  <c r="K10" i="18"/>
  <c r="L10" i="18"/>
  <c r="M10" i="18"/>
  <c r="N10" i="18"/>
  <c r="O10" i="18"/>
  <c r="P10" i="18"/>
  <c r="Q10" i="18"/>
  <c r="R10" i="18"/>
  <c r="J10" i="18"/>
  <c r="J11" i="18"/>
  <c r="H11" i="18"/>
  <c r="T15" i="15"/>
  <c r="D14" i="15"/>
  <c r="D20" i="15"/>
  <c r="E20" i="15"/>
  <c r="F14" i="15"/>
  <c r="F20" i="15"/>
  <c r="G20" i="15"/>
  <c r="H14" i="15"/>
  <c r="H20" i="15"/>
  <c r="I20" i="15"/>
  <c r="J14" i="15"/>
  <c r="J20" i="15"/>
  <c r="K20" i="15"/>
  <c r="L14" i="15"/>
  <c r="L20" i="15"/>
  <c r="M20" i="15"/>
  <c r="N14" i="15"/>
  <c r="N20" i="15"/>
  <c r="O20" i="15"/>
  <c r="P14" i="15"/>
  <c r="P20" i="15"/>
  <c r="Q20" i="15"/>
  <c r="R14" i="15"/>
  <c r="R20" i="15"/>
  <c r="S20" i="15"/>
  <c r="J19" i="4"/>
  <c r="T16" i="15"/>
  <c r="T13" i="15"/>
  <c r="I19" i="4"/>
  <c r="G19" i="4"/>
  <c r="M19" i="4"/>
  <c r="M14" i="15"/>
  <c r="T19" i="15"/>
  <c r="S14" i="15"/>
  <c r="J14" i="14"/>
  <c r="L19" i="4"/>
  <c r="N19" i="4"/>
  <c r="K19" i="4"/>
  <c r="G14" i="14"/>
  <c r="T20" i="15"/>
  <c r="T11" i="15"/>
</calcChain>
</file>

<file path=xl/sharedStrings.xml><?xml version="1.0" encoding="utf-8"?>
<sst xmlns="http://schemas.openxmlformats.org/spreadsheetml/2006/main" count="627" uniqueCount="365">
  <si>
    <t>Town Hall</t>
  </si>
  <si>
    <t>Source for Projected Savings</t>
  </si>
  <si>
    <t>Lighting Retrofit</t>
  </si>
  <si>
    <t>Air Sealing</t>
  </si>
  <si>
    <t>New Boiler</t>
  </si>
  <si>
    <t>Drinking Water Treatment Plant</t>
  </si>
  <si>
    <t>TOTAL 
Projected Savings</t>
  </si>
  <si>
    <t>Energy Data</t>
  </si>
  <si>
    <t>Total Installed Cost ($)</t>
  </si>
  <si>
    <t>Green Community Grant ($)</t>
  </si>
  <si>
    <t>Utility Incentives ($)</t>
  </si>
  <si>
    <t>Net Cost ($)</t>
  </si>
  <si>
    <t>Projected Annual Cost Savings ($)</t>
  </si>
  <si>
    <t>Financial Data</t>
  </si>
  <si>
    <t>Reference Data</t>
  </si>
  <si>
    <t>Funding Source(s) for Net Costs</t>
  </si>
  <si>
    <t>Town Capital Plan FY2011</t>
  </si>
  <si>
    <t>http://www.energystar.gov/ia/business/downloads/BP_Checklist.pdf</t>
  </si>
  <si>
    <t>A-Z Energy Audit, 2008</t>
  </si>
  <si>
    <t>Boilers-to-Go Quote, 2009</t>
  </si>
  <si>
    <t>LED Signals Today Quote, 2009</t>
  </si>
  <si>
    <t>2 Variable Speed Drives</t>
  </si>
  <si>
    <t>Anti-idling retrofit for 2 police cruisers</t>
  </si>
  <si>
    <t>N/A</t>
  </si>
  <si>
    <t>Town Operating Budget FY2011</t>
  </si>
  <si>
    <t>Town Operating Budget FY2012</t>
  </si>
  <si>
    <t>Energy Masters Technical Study, 2010</t>
  </si>
  <si>
    <t>green.autoblog.com</t>
  </si>
  <si>
    <t>Measure</t>
  </si>
  <si>
    <t>TOTAL MMBtu SAVINGS</t>
  </si>
  <si>
    <t>Status</t>
  </si>
  <si>
    <t>Projected 
Annual Electricity Savings (kWh)</t>
  </si>
  <si>
    <t>Projected 
Annual Natural Gas Savings (therms)</t>
  </si>
  <si>
    <t>Projected 
Annual Oil Savings (gallons)</t>
  </si>
  <si>
    <t>Projected 
Annual Gasoline Savings (gallons)</t>
  </si>
  <si>
    <t>Town Bond FY2012</t>
  </si>
  <si>
    <t>Vehicles</t>
  </si>
  <si>
    <t>Projected Annual Propane Savings (gallons)</t>
  </si>
  <si>
    <t>Table 4
Energy Conservation Measures Data</t>
  </si>
  <si>
    <t>Projected Annual Diesel Savings (gallons)</t>
  </si>
  <si>
    <t>Electricity</t>
  </si>
  <si>
    <t>Natural Gas</t>
  </si>
  <si>
    <t>#2 Distillate Fuel Oil</t>
  </si>
  <si>
    <t>Propane</t>
  </si>
  <si>
    <t>Gasoline</t>
  </si>
  <si>
    <t>Diesel</t>
  </si>
  <si>
    <t>Total MMBtu</t>
  </si>
  <si>
    <t>kWh</t>
  </si>
  <si>
    <t>MMBtu</t>
  </si>
  <si>
    <t>Therms</t>
  </si>
  <si>
    <t>Gallons</t>
  </si>
  <si>
    <t>School</t>
  </si>
  <si>
    <t>Police Station</t>
  </si>
  <si>
    <t>SUBTOTAL FOR BUILDINGS</t>
  </si>
  <si>
    <t>Drinking Water/Wastewater Treatment Plant</t>
  </si>
  <si>
    <t>Pumping in Aggregate</t>
  </si>
  <si>
    <t>Open Space*</t>
  </si>
  <si>
    <t>Vehicles in Aggregate</t>
  </si>
  <si>
    <t>Street and Traffic Lights in Aggregate</t>
  </si>
  <si>
    <t>TOTAL ENERGY CONSUMPTION</t>
  </si>
  <si>
    <t>Electric Renewable Energy</t>
  </si>
  <si>
    <t>Thermal Renewable Energy</t>
  </si>
  <si>
    <t>Location</t>
  </si>
  <si>
    <t>Size of System (kW or MMBtu)</t>
  </si>
  <si>
    <t>Projected 
Annual Electricity Generation (kWh)</t>
  </si>
  <si>
    <t>Thermal Fuel(s) Displaced</t>
  </si>
  <si>
    <t>Projected Annual Thermal Fuel  Savings</t>
  </si>
  <si>
    <t>Other Grant ($)</t>
  </si>
  <si>
    <t>Projected 
Annual Gasoline Thermal Fuel Units</t>
  </si>
  <si>
    <t>TOTAL RENEWABLE ENERGY PRODUCTION (MMBtu)</t>
  </si>
  <si>
    <t>N</t>
  </si>
  <si>
    <t>NE</t>
  </si>
  <si>
    <t>R&amp;D</t>
  </si>
  <si>
    <t>MFR</t>
  </si>
  <si>
    <t>R&amp;D and MFR</t>
  </si>
  <si>
    <t>43D</t>
  </si>
  <si>
    <t>Local</t>
  </si>
  <si>
    <t>Yes per AR 2011</t>
  </si>
  <si>
    <t>No per designation app</t>
  </si>
  <si>
    <t>Yes per designation ap</t>
  </si>
  <si>
    <t>blank</t>
  </si>
  <si>
    <t>Generation; Solar &amp; Wind</t>
  </si>
  <si>
    <t>Generation; Wind</t>
  </si>
  <si>
    <t>R&amp;D &amp; MFR &amp; Solar</t>
  </si>
  <si>
    <t>Generation; Solar</t>
  </si>
  <si>
    <t>GUIDANCE FOR REPORTING RENEWABLE ENERGY GENERATION AS ENERGY CONSUMPTION</t>
  </si>
  <si>
    <t>RE Scenario 1: Net Metering, System Generation &lt; Building Use</t>
  </si>
  <si>
    <t>If the building uses more electricity than the net metered RE system produces, then a Green Community should add in the amount of generation. This means the total building energy use = kWh from electric bill + kWh generated by RE.</t>
  </si>
  <si>
    <t>Information Needed: The actual amount of RE generation in kWh for each month.</t>
  </si>
  <si>
    <t>RE Scenario 2: Net Metering, System Generation &gt; Building Use</t>
  </si>
  <si>
    <t xml:space="preserve">If the net metered RE system produces more electricity than the connected building uses (ie., the utility bill shows a negative kWh amount of usage), then a Green Community should not add in the amount of generation over and above what the building used. This means the total building energy use = kWh generated by RE – kWh credited to grid for net metering. </t>
  </si>
  <si>
    <t>Information Needed: The actual amount of RE generation in kWh and the actual amount of RE generation in kWh credited as net metering for each month.</t>
  </si>
  <si>
    <t>RE Scenario 3: Virtual Net Metering</t>
  </si>
  <si>
    <t>If a building is virtually net metered, in which the RE system has its own separate meter but the financial credits are applied to a different building, then the actual amount of electricity use of the building will be on its electric bill. For example, a municipality may have built a solar PV array on a closed landfill. The PV system has a meter but does not link to any buildings that consume a substantial amount of energy. (The PV system will be linked to its inverter and perhaps to a small shed or security lights.)  The financial value of the electricity that is generated by the landfill solar PV system is applied to an account for electric use at the town hall and to an account for electric use at the library. The electric bills for the town hall and library thus will show the amount of electricity that is actually used by those buildings, but only charge for the amount of electricity above and beyond what was generated by the solar PV system on the landfill. See DOER’s Net Metering page for more details on credits for renewable generation.</t>
  </si>
  <si>
    <t>Information Needed: Written confirmation of virtual net metering documenting there is a separate meter used for the RE system with only a small load-side usage. The load-side usage should be reported to MassEnergyInsight under Scenario 2 above.</t>
  </si>
  <si>
    <t>Action: Generation does not impact baseline and should NOT be loaded into MEI. Provide information needed as noted above. Report load-side usage under Scenario 2 above.</t>
  </si>
  <si>
    <t>RE Scenario 4: RE Generation to Control Rates (for MLPs)</t>
  </si>
  <si>
    <t>To confirm: Written confirmation of RE generation for system-wide benefit with no virtual net metering. The load-side usage should be reported to MassEnergyInsight under Scenario 2 above.</t>
  </si>
  <si>
    <t>Action: Generation does not impact baseline and should NOT be loaded into MEI. Provide information needed as noted above.</t>
  </si>
  <si>
    <t>NA</t>
  </si>
  <si>
    <t>E</t>
  </si>
  <si>
    <t>The following scenarios apply to renewable energy systems  that are interconnected to the electric grid. It is possible that more than one scenario applies to the same renewable energy system; for example, a solar PV system may produce more energy than its building uses (scenario 2) in the summer, but less energy than its building uses in the winter (scenario 1). Ideally, calculations should be done for each month.</t>
  </si>
  <si>
    <t>Find  and Calculate: Find the kWh generated each month from your RE system.  Contact your Regional Coordinator if you are having trouble finding the KWh generated each month.</t>
  </si>
  <si>
    <t>Action: Load the building renewable energy usage into MassEnergyInsight (MEI). Create a separate account for RE for each building. Load the RE generation for each month by going to “Upload a Spreadsheet.” Choose “solar electric” or “wind power.” Upload your usage data. Or, report to DOER in your Annual Report.</t>
  </si>
  <si>
    <t>Find and Calculate: Find the total kWh generated each month from your RE system. Find the kWh credited to you from net metering to the grid for each month. Subtract the net metering amount from the total generation. This is your building’s NET use of renewable energy. Contact your Regional Coordinator if you are having trouble finding the KWh generated and credited each month.</t>
  </si>
  <si>
    <r>
      <t xml:space="preserve">Action: Load the </t>
    </r>
    <r>
      <rPr>
        <b/>
        <sz val="12"/>
        <rFont val="Calibri"/>
        <family val="2"/>
      </rPr>
      <t xml:space="preserve">NET </t>
    </r>
    <r>
      <rPr>
        <sz val="12"/>
        <rFont val="Calibri"/>
        <family val="2"/>
      </rPr>
      <t>building renewable energy usage into MassEnergyInsight (MEI). Create a separate account for RE for each building. Load the RE generation for each month by going to “Upload a Spreadsheet.” Choose “solar electric” or “wind power.” Upload your usage data. Or, report to DOER in your Anual Report.</t>
    </r>
  </si>
  <si>
    <t>If an MLP uses its RE generation to control its system-wide rates and does not use the RE for a specific municipal building, either directly or through virtual net metering, then the amount of RE generation does not need to be included.</t>
  </si>
  <si>
    <t xml:space="preserve">NOTE: IF USING MASSENERGYINSIGHT, there is NO need to complete this table. </t>
  </si>
  <si>
    <t>Energy Conservation 
Measure Name</t>
  </si>
  <si>
    <t>Status (select one from drop-down)</t>
  </si>
  <si>
    <t>Status Timeline (Completed with month/year or planned Qtr/year)</t>
  </si>
  <si>
    <t>ECM Type (select one from drop-down)</t>
  </si>
  <si>
    <t>ECMs</t>
  </si>
  <si>
    <t>Green School</t>
  </si>
  <si>
    <t>Street Lights</t>
  </si>
  <si>
    <t>LED Conversion</t>
  </si>
  <si>
    <t>Renewable Energy Project Name</t>
  </si>
  <si>
    <t>Criterion 3 Step 5: Complete Table 5 - Renewable Energy</t>
  </si>
  <si>
    <t>Criterion 3 Step 4: Complete Table 4 - ECMs</t>
  </si>
  <si>
    <t>Please enter "0" for any fuels not used</t>
  </si>
  <si>
    <t>Fuel Conversion</t>
  </si>
  <si>
    <t>Hot Water</t>
  </si>
  <si>
    <t>HVAC</t>
  </si>
  <si>
    <t>Interior lighting &amp; controls</t>
  </si>
  <si>
    <t>Refrigeration</t>
  </si>
  <si>
    <t>Project Type</t>
  </si>
  <si>
    <t>Definition/Includes:</t>
  </si>
  <si>
    <t>Weatherization</t>
  </si>
  <si>
    <t>Interior Lighting</t>
  </si>
  <si>
    <t>Retrocommission</t>
  </si>
  <si>
    <t>Pump/Motor/Drive</t>
  </si>
  <si>
    <t>Refrigeration and controls, including vending misers</t>
  </si>
  <si>
    <t>Behav &amp; Training</t>
  </si>
  <si>
    <t>Behavioral programs, building operator training, etc.</t>
  </si>
  <si>
    <t>Building Control</t>
  </si>
  <si>
    <t>HVAC controls, energy management systems (NO vending misers)</t>
  </si>
  <si>
    <t>Retrocommissioning and submetering projects</t>
  </si>
  <si>
    <t>Insulation, air-sealing, windows, etc.</t>
  </si>
  <si>
    <t>Streetlights, traffic lights, parking lots/garages, exterior lighting</t>
  </si>
  <si>
    <t>Conversion from one heating fuel type to another (often oil to natural gas)</t>
  </si>
  <si>
    <t>Hot water heaters, pipe insulation, showerheads, faucet aerators, efficient dish washers</t>
  </si>
  <si>
    <t>Heating or cooling equipment, economizers, destratification fans, dehumidifiers, duct sealing or insulation (NO VFDs)</t>
  </si>
  <si>
    <t>Pumps, motors, variable frequency/speed drives</t>
  </si>
  <si>
    <r>
      <t>Exterior Lighting</t>
    </r>
    <r>
      <rPr>
        <sz val="14"/>
        <rFont val="Calibri"/>
        <family val="2"/>
      </rPr>
      <t xml:space="preserve"> </t>
    </r>
  </si>
  <si>
    <t>Complete</t>
  </si>
  <si>
    <t>Active</t>
  </si>
  <si>
    <t>Planned</t>
  </si>
  <si>
    <t>Status Type</t>
  </si>
  <si>
    <t>Identified project that will be pursued; may be in budgeting or procurement.</t>
  </si>
  <si>
    <t>Project is actively underway - procurement completed and in any stage of construction.</t>
  </si>
  <si>
    <t>Project is complete &amp; operational.</t>
  </si>
  <si>
    <t>Energy-savings vehicles &amp; their operations: GPS, anti-idling retrofits, routing software, big belly trash collectors, hybrid or EV purchases</t>
  </si>
  <si>
    <t>&lt;Select YES or NO&gt;</t>
  </si>
  <si>
    <t>YES</t>
  </si>
  <si>
    <t>NO</t>
  </si>
  <si>
    <t xml:space="preserve"> </t>
  </si>
  <si>
    <t xml:space="preserve">Exterior Lighting </t>
  </si>
  <si>
    <t>Conversion Factors</t>
  </si>
  <si>
    <t>Gallons of Fuel Oil to MMBTU</t>
  </si>
  <si>
    <t>KWH of Electricity to MMBTU</t>
  </si>
  <si>
    <t>Gallons of Propane to MMBTU</t>
  </si>
  <si>
    <t>Gallons of Gasoline to MMBTU</t>
  </si>
  <si>
    <t>Gallons of Diesel to MMBTU</t>
  </si>
  <si>
    <t>Therms to MMBTU</t>
  </si>
  <si>
    <t>GHG Emissions Conversions</t>
  </si>
  <si>
    <t>kBtu Conversions</t>
  </si>
  <si>
    <t>CO2 Emissions Factor (lbs CO2/unit)</t>
  </si>
  <si>
    <t>CO2 Emissions Factor (metric tonnes CO2/unit)</t>
  </si>
  <si>
    <t>GHG Emissions Factor (lbs CO2e/unit)</t>
  </si>
  <si>
    <t>GHG Emissions Factor (Metric Tons CO2e/unit)</t>
  </si>
  <si>
    <t>Reference for GHG emissions</t>
  </si>
  <si>
    <t>Reference for CO2 emissions</t>
  </si>
  <si>
    <t>Reference for kBtu conversion</t>
  </si>
  <si>
    <t>Grid Electricity CY2001</t>
  </si>
  <si>
    <t>MassDEP factor calculated CO2e</t>
  </si>
  <si>
    <t>MA-based combo from MassDEP based on GHG inventory</t>
  </si>
  <si>
    <t>http://www.eia.gov/totalenergy/data/annual/pdf/sec12.pdf</t>
  </si>
  <si>
    <t>Grid Electricity CY2002</t>
  </si>
  <si>
    <t>Grid Electricity CY2003</t>
  </si>
  <si>
    <t>Grid Electricity CY2004</t>
  </si>
  <si>
    <t>Grid Electricity CY2005</t>
  </si>
  <si>
    <t>Grid Electricity CY2006</t>
  </si>
  <si>
    <t>Grid Electricity CY2007</t>
  </si>
  <si>
    <t>Grid Electricity CY2008</t>
  </si>
  <si>
    <t>Grid Electricity CY2009</t>
  </si>
  <si>
    <t>Grid Electricity CY2010</t>
  </si>
  <si>
    <t>Grid Electricity CY2011</t>
  </si>
  <si>
    <t>Grid Electricity CY2012</t>
  </si>
  <si>
    <t>Grid Electricity CY2013</t>
  </si>
  <si>
    <t>Grid Electricity CY2014</t>
  </si>
  <si>
    <t>Grid Electricity FY2002</t>
  </si>
  <si>
    <t>Grid Electricity FY2003</t>
  </si>
  <si>
    <t>Grid Electricity FY2004</t>
  </si>
  <si>
    <t>Grid Electricity FY2005</t>
  </si>
  <si>
    <t>Grid Electricity FY2006</t>
  </si>
  <si>
    <t>Grid Electricity FY2007</t>
  </si>
  <si>
    <t>Grid Electricity FY2008</t>
  </si>
  <si>
    <t>Grid Electricity FY2009</t>
  </si>
  <si>
    <t>Grid Electricity FY2010</t>
  </si>
  <si>
    <t>Grid Electricity FY2011</t>
  </si>
  <si>
    <t>Grid Electricity FY2012</t>
  </si>
  <si>
    <t>Grid Electricity FY2013</t>
  </si>
  <si>
    <t>Grid Electricity FY2014</t>
  </si>
  <si>
    <t>Natural Gas (therms)</t>
  </si>
  <si>
    <t>http://www.energystar.gov/ia/business/evaluate_performance/Emissions_Supporting_Doc.pdf</t>
  </si>
  <si>
    <t>http://www.eia.gov/oiaf/1605/coefficients.html</t>
  </si>
  <si>
    <t>Natural Gas (CCF)</t>
  </si>
  <si>
    <t>calculated based off of 1 CCF=1.023 therms</t>
  </si>
  <si>
    <t>http://www.eia.gov/tools/faqs/faq.cfm?id=45&amp;t=8</t>
  </si>
  <si>
    <t>Oil #2/ Diesel for Buildings (gallons)</t>
  </si>
  <si>
    <t>Oil #4 (gallons)</t>
  </si>
  <si>
    <t>Oil #6 (gallons)</t>
  </si>
  <si>
    <t>On-Site CHP Electricity (kWh)</t>
  </si>
  <si>
    <t>On-Site Hydro (kWh)</t>
  </si>
  <si>
    <t>On-Site Solar PV Electricity (kWh)</t>
  </si>
  <si>
    <t>On-Site Wind Electricity (kWh)</t>
  </si>
  <si>
    <t>Electric Vehicles (kWh)</t>
  </si>
  <si>
    <t>same as Grid Electricity</t>
  </si>
  <si>
    <t>Diesel Vehicles (gallons)</t>
  </si>
  <si>
    <t>based on CO2 number, followed guidance from Sharon Webber (DEP) on non-CO2 emissions based on mobile sector of MA GHG emissions total</t>
  </si>
  <si>
    <t>E-85, Ethanol-85 (gallons)</t>
  </si>
  <si>
    <t>Gasoline (gallons)</t>
  </si>
  <si>
    <t>Propane (gallons)</t>
  </si>
  <si>
    <t>Propane (gallons) Vehicles</t>
  </si>
  <si>
    <t>Jet Fuel (gallons)</t>
  </si>
  <si>
    <t>Used Vegetable Oil</t>
  </si>
  <si>
    <t>http://www.theclimateregistry.org/downloads/2012/01/2012-Climate-Registry-Default-Emissions-Factors.pdf</t>
  </si>
  <si>
    <t>Biodiesel (B100) (gallons)</t>
  </si>
  <si>
    <t>Biodiesel (B20) (gallons)</t>
  </si>
  <si>
    <t>Calculated based on B100+diesel, did not round to give Bio credit</t>
  </si>
  <si>
    <t>Biodiesel (B5) (gallons)</t>
  </si>
  <si>
    <t>CNG (gallons)</t>
  </si>
  <si>
    <t>http://www.theclimateregistry.org/downloads/2013/01/2013-Climate-Registry-Default-Emissions-Factors.pdf; 1 Gallon Gasoline Equivalent = 126.67 SCF-  CNG is typically sold in GGE instead of SCF</t>
  </si>
  <si>
    <t>http://www.afdc.energy.gov/pdfs/afv_info.pdf</t>
  </si>
  <si>
    <t>LNG (gallons)</t>
  </si>
  <si>
    <t>http://www.theclimateregistry.org/downloads/2013/01/2013-Climate-Registry-Default-Emissions-Factors.pdf</t>
  </si>
  <si>
    <t>Purchased Steam (mlbs)</t>
  </si>
  <si>
    <t>EPA only calculated CO2e for district steam</t>
  </si>
  <si>
    <t>based on ave of Boston &amp; Cambridge calculated data T:\LBE\Agency-Campus Energy-GHG Tracking &amp; Reporting\LBE Database\Account Updates from Agency\Steam</t>
  </si>
  <si>
    <t>https://www.energystar.gov/ia/business/tools_resources/target_finder/help/Energy_Units_Conversion_Table.htm</t>
  </si>
  <si>
    <t>Coal (tons)</t>
  </si>
  <si>
    <t>Wood Pellets (tons)</t>
  </si>
  <si>
    <t>based upon guidance from Dwayne Breger &amp; Rob Rizzo</t>
  </si>
  <si>
    <t>www.eia.gov/neic/experts/heatcalc.xls</t>
  </si>
  <si>
    <t>Cord Wood (chord)</t>
  </si>
  <si>
    <r>
      <rPr>
        <b/>
        <sz val="11"/>
        <color indexed="8"/>
        <rFont val="Calibri"/>
        <family val="2"/>
      </rPr>
      <t>How to calculate Energy Use Intensity (EUI) for a building/s:</t>
    </r>
    <r>
      <rPr>
        <sz val="10"/>
        <rFont val="Arial"/>
        <family val="2"/>
      </rPr>
      <t xml:space="preserve"> add up all kBtu totals for all building/s energy consumption and divide by the building or site square footage.</t>
    </r>
  </si>
  <si>
    <t>Energy Efficiency Equivalencies</t>
  </si>
  <si>
    <t>Fuel</t>
  </si>
  <si>
    <t>Equivalency Factor (divide by factor)</t>
  </si>
  <si>
    <t>Reference to calculate equivalents</t>
  </si>
  <si>
    <t>Comments</t>
  </si>
  <si>
    <t>MA Homes powered by Electricity per year (kWh) CY2012</t>
  </si>
  <si>
    <t>US EIA 2011 data for Mass., with corroboration from MassDOER on kWh and therms; DOER data for heating oil</t>
  </si>
  <si>
    <t>MA Homes heated by Natural Gas per year (therms) CY2012</t>
  </si>
  <si>
    <t>MA Homes heated by Oil per year (gallons) CY2012</t>
  </si>
  <si>
    <t>MA Homes total energy use (MMBtu) CY2012</t>
  </si>
  <si>
    <t>MA Homes powered by Electricity per year (kWh) CY2011</t>
  </si>
  <si>
    <t>US EIA 2010 data for Mass., with corroboration from MassDOER on kWh and therms; DOER data for heating oil</t>
  </si>
  <si>
    <t>MA Homes heated by Natural Gas per year (therms) CY2011</t>
  </si>
  <si>
    <t>MA Homes heated by Oil per year (gallons) CY2011</t>
  </si>
  <si>
    <t>MA Homes total energy use (MMBtu) CY2011</t>
  </si>
  <si>
    <t>U.S. Vehicle GHG emissions per year</t>
  </si>
  <si>
    <t>http://www.epa.gov/cleanenergy/energy-resources/refs.html#vehicles</t>
  </si>
  <si>
    <t>Formula allows for MA specific number in the future if interested</t>
  </si>
  <si>
    <t>If colored green, please edit upon release of updated numbers</t>
  </si>
  <si>
    <t>Terms of Art</t>
  </si>
  <si>
    <t>Use:</t>
  </si>
  <si>
    <t>Instead of:</t>
  </si>
  <si>
    <t>Clean Energy</t>
  </si>
  <si>
    <t>Green</t>
  </si>
  <si>
    <t>Combined Heat and Power (CHP)</t>
  </si>
  <si>
    <t>Co-generation</t>
  </si>
  <si>
    <t>Wind Turbines</t>
  </si>
  <si>
    <t>Windmills</t>
  </si>
  <si>
    <t>Ground Source Heat Pumps (GSHP)</t>
  </si>
  <si>
    <t>Geothermal</t>
  </si>
  <si>
    <t>Massachusetts Homes for electricity and gas equivalences</t>
  </si>
  <si>
    <t xml:space="preserve">National car equivalencies </t>
  </si>
  <si>
    <t>MA Capacity Factors</t>
  </si>
  <si>
    <t>Renewable</t>
  </si>
  <si>
    <t>Factor</t>
  </si>
  <si>
    <t>Reference</t>
  </si>
  <si>
    <t>Solar Capacity</t>
  </si>
  <si>
    <t>Class I Regulations</t>
  </si>
  <si>
    <t>Wind Capacity, land-based</t>
  </si>
  <si>
    <t>Wind Capacity, offshore</t>
  </si>
  <si>
    <t>Unit</t>
  </si>
  <si>
    <t>Factor (Multiply by factor)</t>
  </si>
  <si>
    <t>Resulting Unit</t>
  </si>
  <si>
    <t>short ton</t>
  </si>
  <si>
    <t>metric ton</t>
  </si>
  <si>
    <t>Megawatt (MW)</t>
  </si>
  <si>
    <t>kilowatts (kW)</t>
  </si>
  <si>
    <t>kilowatt hours (kWh)</t>
  </si>
  <si>
    <t>Gigawatt (GW)</t>
  </si>
  <si>
    <t>therm</t>
  </si>
  <si>
    <t>kBtu</t>
  </si>
  <si>
    <t>Btu</t>
  </si>
  <si>
    <t>Petroleum (barrel (bbl))</t>
  </si>
  <si>
    <t>U.S. gallons (gal)</t>
  </si>
  <si>
    <t>Coal (1 short ton)</t>
  </si>
  <si>
    <t>pounds (lb)</t>
  </si>
  <si>
    <t>Coal (1 long ton)</t>
  </si>
  <si>
    <t>Coal (1 metric ton)</t>
  </si>
  <si>
    <t>kilograms (kg)</t>
  </si>
  <si>
    <t>wood (1 cord (cd))</t>
  </si>
  <si>
    <t>short tons</t>
  </si>
  <si>
    <t>cubic feet (ft3)</t>
  </si>
  <si>
    <t>CO2 (1 metric ton)</t>
  </si>
  <si>
    <t>CY2007</t>
  </si>
  <si>
    <t>CY2008</t>
  </si>
  <si>
    <t>CY2009</t>
  </si>
  <si>
    <t>CY2010</t>
  </si>
  <si>
    <t>CY2011</t>
  </si>
  <si>
    <t>CY2012</t>
  </si>
  <si>
    <t>CY2013</t>
  </si>
  <si>
    <t>CY2014</t>
  </si>
  <si>
    <t>FY2008</t>
  </si>
  <si>
    <t>FY2009</t>
  </si>
  <si>
    <t>FY2010</t>
  </si>
  <si>
    <t>FY2011</t>
  </si>
  <si>
    <t>FY2012</t>
  </si>
  <si>
    <t>FY2013</t>
  </si>
  <si>
    <t>FY2014</t>
  </si>
  <si>
    <t>&lt;Select Year&gt;</t>
  </si>
  <si>
    <t>2WD, 4 WD, or AWD</t>
  </si>
  <si>
    <t>4WD</t>
  </si>
  <si>
    <t>AWD</t>
  </si>
  <si>
    <t>&lt;Select Drive System&gt;</t>
  </si>
  <si>
    <t>&lt;Select One&gt;</t>
  </si>
  <si>
    <t>Y</t>
  </si>
  <si>
    <t>kBtu Conversion Factor</t>
  </si>
  <si>
    <t>To insert additional rows, select this row, right-click, and select "Insert."</t>
  </si>
  <si>
    <t>Select Plan Year:</t>
  </si>
  <si>
    <t xml:space="preserve">Criterion 3 Step 3: Complete Table 3 OR use MEI (NOTE:  provide a separate table for each year of implementation of Energy Reduction Plan and note the year here, e.g. FY11 or CY11) </t>
  </si>
  <si>
    <t>Click here to view a sample version of this table</t>
  </si>
  <si>
    <t>Click here to return to Table 4</t>
  </si>
  <si>
    <t>NR</t>
  </si>
  <si>
    <t>RR</t>
  </si>
  <si>
    <t>C</t>
  </si>
  <si>
    <t xml:space="preserve">Site Type </t>
  </si>
  <si>
    <t xml:space="preserve">Renewable Energy Project Type </t>
  </si>
  <si>
    <t>Comprehensive</t>
  </si>
  <si>
    <t>Other</t>
  </si>
  <si>
    <t>Abandoned</t>
  </si>
  <si>
    <t>Project is not completed and will no longer be pursued.</t>
  </si>
  <si>
    <t>Building/Site Name</t>
  </si>
  <si>
    <t>Large-scale retrofit of the entire building or multiple systems. Examples: building renovations, lighting + HVAC + EMS</t>
  </si>
  <si>
    <t>Use this only if types above do not fit</t>
  </si>
  <si>
    <r>
      <rPr>
        <b/>
        <i/>
        <sz val="10"/>
        <color indexed="10"/>
        <rFont val="Arial"/>
        <family val="2"/>
      </rPr>
      <t>SAMPLE</t>
    </r>
    <r>
      <rPr>
        <b/>
        <sz val="10"/>
        <color indexed="10"/>
        <rFont val="Arial"/>
        <family val="2"/>
      </rPr>
      <t xml:space="preserve"> Criterion 3 Step 4: Complete Table 4 - ECMs</t>
    </r>
  </si>
  <si>
    <r>
      <t xml:space="preserve">Table 4
</t>
    </r>
    <r>
      <rPr>
        <b/>
        <i/>
        <sz val="10"/>
        <color indexed="10"/>
        <rFont val="Arial"/>
        <family val="2"/>
      </rPr>
      <t xml:space="preserve">SAMPLE </t>
    </r>
    <r>
      <rPr>
        <b/>
        <sz val="10"/>
        <color indexed="10"/>
        <rFont val="Arial"/>
        <family val="2"/>
      </rPr>
      <t>Energy Conservation Measures Data</t>
    </r>
  </si>
  <si>
    <t>FY2015</t>
  </si>
  <si>
    <t>FY2016</t>
  </si>
  <si>
    <t>FY2017</t>
  </si>
  <si>
    <t>CY2015</t>
  </si>
  <si>
    <t>CY2016</t>
  </si>
  <si>
    <t>Buildings</t>
  </si>
  <si>
    <t>Street/Traffic Lights</t>
  </si>
  <si>
    <t>Water/Sewer</t>
  </si>
  <si>
    <t>Open Space</t>
  </si>
  <si>
    <t>Category (Select one from drop-down)</t>
  </si>
  <si>
    <t>Status Date (Completed with month/year or planned month/year)</t>
  </si>
  <si>
    <t>Site/Building Name</t>
  </si>
  <si>
    <t>Category (select one from drop-doown)</t>
  </si>
  <si>
    <t>Status Date (Completed or planned with month/year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</si>
</sst>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43" formatCode="_(* #,##0.00_);_(* \(#,##0.00\);_(* &quot;-&quot;??_);_(@_)"/>
    <numFmt numFmtId="164" formatCode="&quot;$&quot;#,##0"/>
    <numFmt numFmtId="166" formatCode="_(* #,##0.000_);_(* \(#,##0.000\);_(* &quot;-&quot;??_);_(@_)"/>
    <numFmt numFmtId="167" formatCode="_(* #,##0.000000_);_(* \(#,##0.000000\);_(* &quot;-&quot;??_);_(@_)"/>
    <numFmt numFmtId="168" formatCode="#,##0.000000"/>
    <numFmt numFmtId="169" formatCode="_(* #,##0.000000000_);_(* \(#,##0.000000000\);_(* &quot;-&quot;??_);_(@_)"/>
    <numFmt numFmtId="170" formatCode="_(* #,##0.0_);_(* \(#,##0.0\);_(* &quot;-&quot;??_);_(@_)"/>
    <numFmt numFmtId="171" formatCode="_(* #,##0_);_(* \(#,##0\);_(* &quot;-&quot;??_);_(@_)"/>
  </numFmts>
  <fonts count="47" x14ac:knownFonts="1">
    <font>
      <sz val="10"/>
      <name val="Arial"/>
    </font>
    <font>
      <sz val="11"/>
      <name val="Arial"/>
      <family val="2"/>
    </font>
    <font>
      <b/>
      <sz val="11"/>
      <name val="Arial"/>
      <family val="2"/>
    </font>
    <font>
      <sz val="8"/>
      <name val="Arial"/>
      <family val="2"/>
    </font>
    <font>
      <u/>
      <sz val="10"/>
      <color indexed="12"/>
      <name val="Arial"/>
      <family val="2"/>
    </font>
    <font>
      <sz val="10"/>
      <name val="Arial"/>
      <family val="2"/>
    </font>
    <font>
      <sz val="10"/>
      <name val="Calibri"/>
      <family val="2"/>
    </font>
    <font>
      <i/>
      <sz val="10"/>
      <name val="Calibri"/>
      <family val="2"/>
    </font>
    <font>
      <i/>
      <sz val="11"/>
      <name val="Arial"/>
      <family val="2"/>
    </font>
    <font>
      <i/>
      <u/>
      <sz val="10"/>
      <color indexed="12"/>
      <name val="Arial"/>
      <family val="2"/>
    </font>
    <font>
      <b/>
      <sz val="10"/>
      <name val="Arial"/>
      <family val="2"/>
    </font>
    <font>
      <b/>
      <i/>
      <sz val="10"/>
      <name val="Arial"/>
      <family val="2"/>
    </font>
    <font>
      <sz val="8"/>
      <name val="Arial"/>
      <family val="2"/>
    </font>
    <font>
      <i/>
      <sz val="10"/>
      <name val="Arial"/>
      <family val="2"/>
    </font>
    <font>
      <b/>
      <sz val="12"/>
      <name val="Arial"/>
      <family val="2"/>
    </font>
    <font>
      <b/>
      <sz val="11"/>
      <color indexed="10"/>
      <name val="Arial"/>
      <family val="2"/>
    </font>
    <font>
      <b/>
      <sz val="12"/>
      <name val="Calibri"/>
      <family val="2"/>
    </font>
    <font>
      <sz val="12"/>
      <name val="Calibri"/>
      <family val="2"/>
    </font>
    <font>
      <u/>
      <sz val="12"/>
      <color indexed="12"/>
      <name val="Arial"/>
      <family val="2"/>
    </font>
    <font>
      <b/>
      <sz val="16"/>
      <name val="Arial"/>
      <family val="2"/>
    </font>
    <font>
      <sz val="14"/>
      <name val="Arial"/>
      <family val="2"/>
    </font>
    <font>
      <b/>
      <sz val="14"/>
      <name val="Calibri"/>
      <family val="2"/>
    </font>
    <font>
      <sz val="14"/>
      <name val="Calibri"/>
      <family val="2"/>
    </font>
    <font>
      <b/>
      <sz val="11"/>
      <color indexed="8"/>
      <name val="Calibri"/>
      <family val="2"/>
    </font>
    <font>
      <sz val="10"/>
      <color indexed="8"/>
      <name val="Arial"/>
      <family val="2"/>
    </font>
    <font>
      <sz val="11"/>
      <color indexed="8"/>
      <name val="Calibri"/>
      <family val="2"/>
    </font>
    <font>
      <b/>
      <sz val="10"/>
      <color indexed="10"/>
      <name val="Arial"/>
      <family val="2"/>
    </font>
    <font>
      <b/>
      <u/>
      <sz val="10"/>
      <color indexed="12"/>
      <name val="Arial"/>
      <family val="2"/>
    </font>
    <font>
      <sz val="10"/>
      <name val="Arial"/>
      <family val="2"/>
    </font>
    <font>
      <b/>
      <sz val="11"/>
      <color indexed="8"/>
      <name val="Calibri"/>
      <family val="2"/>
    </font>
    <font>
      <b/>
      <i/>
      <sz val="10"/>
      <color indexed="10"/>
      <name val="Arial"/>
      <family val="2"/>
    </font>
    <font>
      <sz val="10"/>
      <name val="Arial"/>
    </font>
    <font>
      <sz val="11"/>
      <color theme="1"/>
      <name val="Calibri"/>
      <family val="2"/>
      <scheme val="minor"/>
    </font>
    <font>
      <u/>
      <sz val="11"/>
      <color theme="10"/>
      <name val="Calibri"/>
      <family val="2"/>
    </font>
    <font>
      <u/>
      <sz val="11"/>
      <color theme="10"/>
      <name val="Calibri"/>
      <family val="2"/>
      <scheme val="minor"/>
    </font>
    <font>
      <b/>
      <sz val="11"/>
      <color theme="1"/>
      <name val="Calibri"/>
      <family val="2"/>
      <scheme val="minor"/>
    </font>
    <font>
      <b/>
      <sz val="11"/>
      <color indexed="8"/>
      <name val="Calibri"/>
      <family val="2"/>
      <scheme val="minor"/>
    </font>
    <font>
      <sz val="11"/>
      <color indexed="8"/>
      <name val="Calibri"/>
      <family val="2"/>
      <scheme val="minor"/>
    </font>
    <font>
      <sz val="11"/>
      <color theme="1" tint="0.499984740745262"/>
      <name val="Calibri"/>
      <family val="2"/>
    </font>
    <font>
      <sz val="11"/>
      <color theme="1" tint="0.499984740745262"/>
      <name val="Calibri"/>
      <family val="2"/>
      <scheme val="minor"/>
    </font>
    <font>
      <sz val="9"/>
      <color rgb="FF000000"/>
      <name val="Verdana"/>
      <family val="2"/>
    </font>
    <font>
      <b/>
      <sz val="16"/>
      <color rgb="FFFF0000"/>
      <name val="Arial"/>
      <family val="2"/>
    </font>
    <font>
      <b/>
      <sz val="12"/>
      <color rgb="FFFF0000"/>
      <name val="Arial"/>
      <family val="2"/>
    </font>
    <font>
      <b/>
      <sz val="10"/>
      <color rgb="FFFF0000"/>
      <name val="Arial"/>
      <family val="2"/>
    </font>
    <font>
      <sz val="11"/>
      <color rgb="FF1F497D"/>
      <name val="Calibri"/>
      <family val="2"/>
      <scheme val="minor"/>
    </font>
    <font>
      <b/>
      <sz val="28"/>
      <color indexed="8"/>
      <name val="Calibri"/>
      <family val="2"/>
      <scheme val="minor"/>
    </font>
    <font>
      <b/>
      <sz val="24"/>
      <color theme="1"/>
      <name val="Calibri"/>
      <family val="2"/>
      <scheme val="minor"/>
    </font>
  </fonts>
  <fills count="1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4" tint="0.79998168889431442"/>
        <bgColor indexed="0"/>
      </patternFill>
    </fill>
    <fill>
      <patternFill patternType="solid">
        <fgColor theme="7" tint="0.39997558519241921"/>
        <bgColor indexed="0"/>
      </patternFill>
    </fill>
    <fill>
      <patternFill patternType="solid">
        <fgColor theme="6" tint="0.59999389629810485"/>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CCCCFF"/>
        <bgColor indexed="64"/>
      </patternFill>
    </fill>
    <fill>
      <patternFill patternType="solid">
        <fgColor rgb="FF92D050"/>
        <bgColor indexed="64"/>
      </patternFill>
    </fill>
    <fill>
      <patternFill patternType="solid">
        <fgColor theme="0"/>
        <bgColor indexed="64"/>
      </patternFill>
    </fill>
  </fills>
  <borders count="66">
    <border>
      <left/>
      <right/>
      <top/>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rgb="FFA6A6A6"/>
      </left>
      <right style="medium">
        <color rgb="FFA6A6A6"/>
      </right>
      <top/>
      <bottom style="medium">
        <color rgb="FFA6A6A6"/>
      </bottom>
      <diagonal/>
    </border>
    <border>
      <left/>
      <right style="medium">
        <color rgb="FFA6A6A6"/>
      </right>
      <top/>
      <bottom style="medium">
        <color rgb="FFA6A6A6"/>
      </bottom>
      <diagonal/>
    </border>
    <border>
      <left style="medium">
        <color rgb="FFA6A6A6"/>
      </left>
      <right style="medium">
        <color rgb="FFA6A6A6"/>
      </right>
      <top style="medium">
        <color rgb="FFA6A6A6"/>
      </top>
      <bottom style="medium">
        <color rgb="FFA6A6A6"/>
      </bottom>
      <diagonal/>
    </border>
    <border>
      <left/>
      <right style="medium">
        <color rgb="FFA6A6A6"/>
      </right>
      <top style="medium">
        <color rgb="FFA6A6A6"/>
      </top>
      <bottom style="medium">
        <color rgb="FFA6A6A6"/>
      </bottom>
      <diagonal/>
    </border>
  </borders>
  <cellStyleXfs count="27">
    <xf numFmtId="0" fontId="0" fillId="0" borderId="0"/>
    <xf numFmtId="43" fontId="2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5" fillId="0" borderId="0" applyFont="0" applyFill="0" applyBorder="0" applyAlignment="0" applyProtection="0"/>
    <xf numFmtId="43" fontId="25" fillId="0" borderId="0" applyFont="0" applyFill="0" applyBorder="0" applyAlignment="0" applyProtection="0"/>
    <xf numFmtId="44" fontId="5" fillId="0" borderId="0" applyFont="0" applyFill="0" applyBorder="0" applyAlignment="0" applyProtection="0"/>
    <xf numFmtId="0" fontId="5" fillId="0" borderId="0"/>
    <xf numFmtId="0" fontId="4"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xf numFmtId="0" fontId="34" fillId="0" borderId="0" applyNumberFormat="0" applyFill="0" applyBorder="0" applyAlignment="0" applyProtection="0"/>
    <xf numFmtId="0" fontId="5" fillId="0" borderId="0"/>
    <xf numFmtId="0" fontId="32" fillId="0" borderId="0"/>
    <xf numFmtId="0" fontId="5" fillId="0" borderId="0"/>
    <xf numFmtId="0" fontId="32" fillId="0" borderId="0"/>
    <xf numFmtId="0" fontId="32" fillId="0" borderId="0"/>
    <xf numFmtId="0" fontId="32" fillId="0" borderId="0"/>
    <xf numFmtId="0" fontId="32" fillId="0" borderId="0"/>
    <xf numFmtId="0" fontId="5" fillId="0" borderId="0"/>
    <xf numFmtId="0" fontId="5" fillId="0" borderId="0"/>
    <xf numFmtId="0" fontId="5" fillId="0" borderId="0"/>
    <xf numFmtId="0" fontId="24" fillId="0" borderId="0"/>
    <xf numFmtId="9" fontId="5" fillId="0" borderId="0" applyFont="0" applyFill="0" applyBorder="0" applyAlignment="0" applyProtection="0"/>
    <xf numFmtId="0" fontId="29" fillId="0" borderId="1" applyNumberFormat="0" applyFill="0" applyAlignment="0" applyProtection="0"/>
  </cellStyleXfs>
  <cellXfs count="398">
    <xf numFmtId="0" fontId="0" fillId="0" borderId="0" xfId="0"/>
    <xf numFmtId="0" fontId="5" fillId="0" borderId="0" xfId="0" applyFont="1"/>
    <xf numFmtId="17" fontId="0" fillId="0" borderId="0" xfId="0" applyNumberFormat="1"/>
    <xf numFmtId="0" fontId="21" fillId="0" borderId="62" xfId="0" applyFont="1" applyBorder="1" applyAlignment="1">
      <alignment vertical="top" wrapText="1"/>
    </xf>
    <xf numFmtId="0" fontId="22" fillId="0" borderId="63" xfId="0" applyFont="1" applyBorder="1" applyAlignment="1">
      <alignment vertical="top" wrapText="1"/>
    </xf>
    <xf numFmtId="0" fontId="21" fillId="0" borderId="64" xfId="0" applyFont="1" applyBorder="1" applyAlignment="1">
      <alignment vertical="top" wrapText="1"/>
    </xf>
    <xf numFmtId="0" fontId="22" fillId="0" borderId="65" xfId="0" applyFont="1" applyBorder="1" applyAlignment="1">
      <alignment vertical="top" wrapText="1"/>
    </xf>
    <xf numFmtId="0" fontId="0" fillId="0" borderId="0" xfId="0" applyBorder="1" applyProtection="1"/>
    <xf numFmtId="0" fontId="0" fillId="0" borderId="2" xfId="0" applyBorder="1"/>
    <xf numFmtId="0" fontId="0" fillId="0" borderId="3" xfId="0" applyBorder="1" applyAlignment="1">
      <alignment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applyAlignment="1">
      <alignment wrapText="1"/>
    </xf>
    <xf numFmtId="0" fontId="0" fillId="0" borderId="9" xfId="0" applyBorder="1"/>
    <xf numFmtId="0" fontId="0" fillId="3" borderId="0" xfId="0" applyFill="1"/>
    <xf numFmtId="0" fontId="0" fillId="3" borderId="0" xfId="0" applyFill="1" applyAlignment="1">
      <alignment wrapText="1"/>
    </xf>
    <xf numFmtId="0" fontId="20" fillId="0" borderId="2" xfId="0" applyFont="1" applyBorder="1"/>
    <xf numFmtId="0" fontId="20" fillId="0" borderId="3" xfId="0" applyFont="1" applyBorder="1"/>
    <xf numFmtId="0" fontId="20" fillId="0" borderId="4" xfId="0" applyFont="1" applyBorder="1"/>
    <xf numFmtId="0" fontId="20" fillId="0" borderId="5" xfId="0" applyFont="1" applyBorder="1"/>
    <xf numFmtId="0" fontId="19" fillId="0" borderId="0" xfId="0" applyFont="1" applyBorder="1"/>
    <xf numFmtId="0" fontId="20" fillId="0" borderId="6" xfId="0" applyFont="1" applyBorder="1"/>
    <xf numFmtId="0" fontId="20" fillId="0" borderId="0" xfId="0" applyFont="1" applyBorder="1"/>
    <xf numFmtId="0" fontId="20" fillId="0" borderId="7" xfId="0" applyFont="1" applyBorder="1"/>
    <xf numFmtId="0" fontId="20" fillId="0" borderId="8" xfId="0" applyFont="1" applyBorder="1"/>
    <xf numFmtId="0" fontId="20" fillId="0" borderId="9" xfId="0" applyFont="1" applyBorder="1"/>
    <xf numFmtId="0" fontId="20" fillId="3" borderId="0" xfId="0" applyFont="1" applyFill="1"/>
    <xf numFmtId="0" fontId="16" fillId="0" borderId="0" xfId="0" applyFont="1" applyBorder="1" applyAlignment="1">
      <alignment wrapText="1"/>
    </xf>
    <xf numFmtId="0" fontId="0" fillId="0" borderId="0" xfId="0" applyBorder="1" applyAlignment="1">
      <alignment wrapText="1"/>
    </xf>
    <xf numFmtId="0" fontId="0" fillId="0" borderId="5" xfId="0" applyFill="1" applyBorder="1"/>
    <xf numFmtId="0" fontId="17" fillId="0" borderId="0" xfId="0" applyFont="1" applyFill="1" applyBorder="1" applyAlignment="1">
      <alignment wrapText="1"/>
    </xf>
    <xf numFmtId="0" fontId="0" fillId="0" borderId="6" xfId="0" applyFill="1" applyBorder="1"/>
    <xf numFmtId="0" fontId="17" fillId="0" borderId="0" xfId="0" applyFont="1" applyBorder="1" applyAlignment="1">
      <alignment wrapText="1"/>
    </xf>
    <xf numFmtId="0" fontId="18" fillId="0" borderId="0" xfId="9" applyFont="1" applyBorder="1" applyAlignment="1" applyProtection="1">
      <alignment wrapText="1"/>
    </xf>
    <xf numFmtId="166" fontId="36" fillId="4" borderId="10" xfId="4" applyNumberFormat="1" applyFont="1" applyFill="1" applyBorder="1" applyAlignment="1" applyProtection="1">
      <alignment horizontal="center" vertical="center" wrapText="1"/>
    </xf>
    <xf numFmtId="0" fontId="36" fillId="4" borderId="10" xfId="24" applyFont="1" applyFill="1" applyBorder="1" applyAlignment="1" applyProtection="1">
      <alignment horizontal="center" vertical="center" wrapText="1"/>
    </xf>
    <xf numFmtId="166" fontId="36" fillId="5" borderId="10" xfId="4" applyNumberFormat="1" applyFont="1" applyFill="1" applyBorder="1" applyAlignment="1" applyProtection="1">
      <alignment horizontal="center" vertical="center" wrapText="1"/>
    </xf>
    <xf numFmtId="0" fontId="36" fillId="5" borderId="11" xfId="24" applyFont="1" applyFill="1" applyBorder="1" applyAlignment="1" applyProtection="1">
      <alignment vertical="center" wrapText="1"/>
    </xf>
    <xf numFmtId="0" fontId="37" fillId="0" borderId="10" xfId="24" applyFont="1" applyFill="1" applyBorder="1" applyAlignment="1" applyProtection="1"/>
    <xf numFmtId="167" fontId="37" fillId="0" borderId="10" xfId="4" applyNumberFormat="1" applyFont="1" applyFill="1" applyBorder="1" applyAlignment="1" applyProtection="1"/>
    <xf numFmtId="168" fontId="37" fillId="0" borderId="10" xfId="24" applyNumberFormat="1" applyFont="1" applyFill="1" applyBorder="1" applyAlignment="1" applyProtection="1">
      <alignment horizontal="right"/>
    </xf>
    <xf numFmtId="169" fontId="0" fillId="0" borderId="10" xfId="4" applyNumberFormat="1" applyFont="1" applyBorder="1" applyAlignment="1"/>
    <xf numFmtId="166" fontId="25" fillId="0" borderId="10" xfId="4" applyNumberFormat="1" applyFont="1" applyFill="1" applyBorder="1" applyAlignment="1" applyProtection="1">
      <alignment horizontal="right"/>
    </xf>
    <xf numFmtId="168" fontId="37" fillId="6" borderId="10" xfId="24" applyNumberFormat="1" applyFont="1" applyFill="1" applyBorder="1" applyAlignment="1" applyProtection="1">
      <alignment horizontal="right"/>
    </xf>
    <xf numFmtId="169" fontId="31" fillId="6" borderId="10" xfId="4" applyNumberFormat="1" applyFont="1" applyFill="1" applyBorder="1" applyAlignment="1"/>
    <xf numFmtId="166" fontId="38" fillId="7" borderId="10" xfId="4" applyNumberFormat="1" applyFont="1" applyFill="1" applyBorder="1" applyAlignment="1" applyProtection="1">
      <alignment horizontal="right"/>
    </xf>
    <xf numFmtId="166" fontId="32" fillId="0" borderId="0" xfId="4" applyNumberFormat="1" applyFont="1" applyAlignment="1" applyProtection="1"/>
    <xf numFmtId="166" fontId="35" fillId="8" borderId="10" xfId="4" applyNumberFormat="1" applyFont="1" applyFill="1" applyBorder="1" applyAlignment="1" applyProtection="1">
      <alignment horizontal="center" vertical="center"/>
    </xf>
    <xf numFmtId="170" fontId="31" fillId="6" borderId="10" xfId="4" applyNumberFormat="1" applyFont="1" applyFill="1" applyBorder="1" applyAlignment="1" applyProtection="1"/>
    <xf numFmtId="170" fontId="0" fillId="0" borderId="10" xfId="4" applyNumberFormat="1" applyFont="1" applyBorder="1" applyAlignment="1" applyProtection="1"/>
    <xf numFmtId="43" fontId="0" fillId="0" borderId="10" xfId="4" applyFont="1" applyBorder="1" applyAlignment="1" applyProtection="1"/>
    <xf numFmtId="0" fontId="33" fillId="0" borderId="10" xfId="10" applyBorder="1" applyAlignment="1" applyProtection="1">
      <alignment horizontal="center" vertical="center" wrapText="1"/>
    </xf>
    <xf numFmtId="166" fontId="35" fillId="9" borderId="10" xfId="4" applyNumberFormat="1" applyFont="1" applyFill="1" applyBorder="1" applyAlignment="1" applyProtection="1">
      <alignment horizontal="center" vertical="center"/>
    </xf>
    <xf numFmtId="166" fontId="0" fillId="0" borderId="10" xfId="4" applyNumberFormat="1" applyFont="1" applyBorder="1" applyAlignment="1" applyProtection="1"/>
    <xf numFmtId="0" fontId="0" fillId="3" borderId="0" xfId="0" applyFill="1" applyProtection="1"/>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6" xfId="0" applyBorder="1" applyProtection="1"/>
    <xf numFmtId="0" fontId="0" fillId="0" borderId="5" xfId="0" applyFill="1" applyBorder="1" applyProtection="1"/>
    <xf numFmtId="0" fontId="0" fillId="0" borderId="6" xfId="0" applyFill="1" applyBorder="1" applyProtection="1"/>
    <xf numFmtId="0" fontId="0" fillId="0" borderId="7" xfId="0" applyBorder="1" applyProtection="1"/>
    <xf numFmtId="0" fontId="0" fillId="0" borderId="9" xfId="0" applyBorder="1" applyProtection="1"/>
    <xf numFmtId="0" fontId="1" fillId="3" borderId="0" xfId="0" applyFont="1" applyFill="1" applyBorder="1" applyProtection="1"/>
    <xf numFmtId="0" fontId="1" fillId="3" borderId="0" xfId="0" applyFont="1" applyFill="1" applyBorder="1" applyAlignment="1" applyProtection="1">
      <alignment vertical="center" wrapText="1"/>
    </xf>
    <xf numFmtId="0" fontId="1" fillId="0" borderId="2" xfId="0" applyFont="1" applyBorder="1" applyProtection="1"/>
    <xf numFmtId="0" fontId="1" fillId="0" borderId="3" xfId="0" applyFont="1" applyBorder="1" applyProtection="1"/>
    <xf numFmtId="0" fontId="1" fillId="0" borderId="3" xfId="0" applyFont="1" applyBorder="1" applyAlignment="1" applyProtection="1">
      <alignment vertical="center" wrapText="1"/>
    </xf>
    <xf numFmtId="0" fontId="1" fillId="0" borderId="4" xfId="0" applyFont="1" applyBorder="1" applyProtection="1"/>
    <xf numFmtId="0" fontId="1" fillId="0" borderId="5" xfId="0" applyFont="1" applyBorder="1" applyProtection="1"/>
    <xf numFmtId="0" fontId="1" fillId="0" borderId="6" xfId="0" applyFont="1" applyBorder="1" applyProtection="1"/>
    <xf numFmtId="0" fontId="2" fillId="0" borderId="5" xfId="0" applyFont="1" applyFill="1" applyBorder="1" applyAlignment="1" applyProtection="1"/>
    <xf numFmtId="0" fontId="2" fillId="0" borderId="6" xfId="0" applyFont="1" applyFill="1" applyBorder="1" applyAlignment="1" applyProtection="1"/>
    <xf numFmtId="0" fontId="2" fillId="3" borderId="0" xfId="0" applyFont="1" applyFill="1" applyBorder="1" applyAlignment="1" applyProtection="1"/>
    <xf numFmtId="0" fontId="1" fillId="0" borderId="5" xfId="0" applyFont="1" applyBorder="1" applyAlignment="1" applyProtection="1">
      <alignment vertical="center"/>
    </xf>
    <xf numFmtId="0" fontId="2" fillId="2" borderId="12"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wrapText="1"/>
    </xf>
    <xf numFmtId="0" fontId="1" fillId="0" borderId="6" xfId="0" applyFont="1" applyBorder="1" applyAlignment="1" applyProtection="1">
      <alignment vertical="center"/>
    </xf>
    <xf numFmtId="0" fontId="1" fillId="3" borderId="0" xfId="0" applyFont="1" applyFill="1" applyBorder="1" applyAlignment="1" applyProtection="1">
      <alignment vertical="center"/>
    </xf>
    <xf numFmtId="164" fontId="2" fillId="0" borderId="0" xfId="0" applyNumberFormat="1" applyFont="1" applyFill="1" applyBorder="1" applyAlignment="1" applyProtection="1">
      <alignment vertical="center" wrapText="1"/>
    </xf>
    <xf numFmtId="0" fontId="1" fillId="0" borderId="0" xfId="0" applyFont="1" applyFill="1" applyBorder="1" applyProtection="1"/>
    <xf numFmtId="0" fontId="1" fillId="0" borderId="3" xfId="0" applyFont="1" applyFill="1" applyBorder="1" applyProtection="1"/>
    <xf numFmtId="0" fontId="1" fillId="0" borderId="0" xfId="0" applyFont="1" applyFill="1" applyBorder="1" applyAlignment="1" applyProtection="1">
      <alignment vertical="center" wrapText="1"/>
    </xf>
    <xf numFmtId="0" fontId="1" fillId="0" borderId="7" xfId="0" applyFont="1" applyBorder="1" applyProtection="1"/>
    <xf numFmtId="0" fontId="1" fillId="0" borderId="8" xfId="0" applyFont="1" applyBorder="1" applyProtection="1"/>
    <xf numFmtId="0" fontId="1" fillId="0" borderId="8" xfId="0" applyFont="1" applyBorder="1" applyAlignment="1" applyProtection="1">
      <alignment vertical="center" wrapText="1"/>
    </xf>
    <xf numFmtId="0" fontId="1" fillId="0" borderId="9" xfId="0" applyFont="1" applyBorder="1" applyProtection="1"/>
    <xf numFmtId="0" fontId="2" fillId="2" borderId="20" xfId="0" applyFont="1" applyFill="1" applyBorder="1" applyAlignment="1" applyProtection="1">
      <alignment horizontal="center" vertical="center" wrapText="1"/>
    </xf>
    <xf numFmtId="0" fontId="0" fillId="3" borderId="0" xfId="0" applyFill="1" applyAlignment="1" applyProtection="1">
      <alignment wrapText="1"/>
    </xf>
    <xf numFmtId="0" fontId="0" fillId="0" borderId="3" xfId="0" applyBorder="1" applyAlignment="1" applyProtection="1">
      <alignment wrapText="1"/>
    </xf>
    <xf numFmtId="0" fontId="1" fillId="0" borderId="0" xfId="0" applyFont="1" applyBorder="1" applyProtection="1"/>
    <xf numFmtId="0" fontId="14" fillId="2" borderId="21" xfId="0" applyFont="1" applyFill="1" applyBorder="1" applyAlignment="1" applyProtection="1">
      <alignment horizontal="center" vertical="center" wrapText="1"/>
    </xf>
    <xf numFmtId="0" fontId="14" fillId="2" borderId="22" xfId="0" applyFont="1" applyFill="1" applyBorder="1" applyAlignment="1" applyProtection="1">
      <alignment horizontal="center" vertical="center" wrapText="1"/>
    </xf>
    <xf numFmtId="0" fontId="10" fillId="0" borderId="5" xfId="0" applyFont="1" applyBorder="1" applyProtection="1"/>
    <xf numFmtId="0" fontId="15" fillId="0" borderId="23" xfId="0" applyFont="1" applyBorder="1" applyAlignment="1" applyProtection="1">
      <alignment wrapText="1"/>
    </xf>
    <xf numFmtId="0" fontId="10" fillId="0" borderId="6" xfId="0" applyFont="1" applyBorder="1" applyProtection="1"/>
    <xf numFmtId="0" fontId="10" fillId="3" borderId="0" xfId="0" applyFont="1" applyFill="1" applyProtection="1"/>
    <xf numFmtId="0" fontId="10" fillId="0" borderId="24" xfId="0" applyFont="1" applyBorder="1" applyAlignment="1" applyProtection="1">
      <alignment wrapText="1"/>
    </xf>
    <xf numFmtId="0" fontId="11" fillId="0" borderId="24" xfId="0" applyFont="1" applyBorder="1" applyAlignment="1" applyProtection="1">
      <alignment wrapText="1"/>
    </xf>
    <xf numFmtId="3" fontId="0" fillId="0" borderId="6" xfId="0" applyNumberFormat="1" applyBorder="1" applyProtection="1"/>
    <xf numFmtId="0" fontId="0" fillId="0" borderId="8" xfId="0" applyBorder="1" applyAlignment="1" applyProtection="1">
      <alignment wrapText="1"/>
    </xf>
    <xf numFmtId="0" fontId="0" fillId="0" borderId="8" xfId="0" applyBorder="1" applyProtection="1"/>
    <xf numFmtId="0" fontId="2" fillId="0" borderId="0" xfId="0" applyFont="1" applyFill="1" applyBorder="1" applyAlignment="1" applyProtection="1">
      <alignment vertical="center"/>
    </xf>
    <xf numFmtId="0" fontId="0" fillId="0" borderId="0" xfId="0" applyFill="1" applyBorder="1" applyProtection="1"/>
    <xf numFmtId="0" fontId="2" fillId="2" borderId="4" xfId="0" applyFont="1" applyFill="1" applyBorder="1" applyAlignment="1" applyProtection="1">
      <alignment horizontal="center" wrapText="1"/>
    </xf>
    <xf numFmtId="0" fontId="32" fillId="0" borderId="0" xfId="0" applyFont="1" applyAlignment="1" applyProtection="1"/>
    <xf numFmtId="0" fontId="32" fillId="0" borderId="0" xfId="0" applyFont="1" applyAlignment="1" applyProtection="1">
      <alignment horizontal="center" vertical="center" wrapText="1"/>
    </xf>
    <xf numFmtId="0" fontId="0" fillId="0" borderId="10" xfId="0" applyBorder="1" applyAlignment="1" applyProtection="1">
      <alignment horizontal="left"/>
    </xf>
    <xf numFmtId="0" fontId="0" fillId="7" borderId="10" xfId="0" applyFill="1" applyBorder="1" applyAlignment="1" applyProtection="1">
      <alignment horizontal="left"/>
    </xf>
    <xf numFmtId="0" fontId="39" fillId="7" borderId="10" xfId="0" applyFont="1" applyFill="1" applyBorder="1" applyAlignment="1" applyProtection="1">
      <alignment horizontal="left"/>
    </xf>
    <xf numFmtId="43" fontId="0" fillId="0" borderId="10" xfId="0" applyNumberFormat="1" applyBorder="1" applyAlignment="1" applyProtection="1">
      <alignment horizontal="left"/>
    </xf>
    <xf numFmtId="0" fontId="32" fillId="0" borderId="0" xfId="0" applyFont="1" applyAlignment="1" applyProtection="1">
      <alignment horizontal="left"/>
    </xf>
    <xf numFmtId="0" fontId="35" fillId="8" borderId="10" xfId="0" applyFont="1" applyFill="1" applyBorder="1" applyAlignment="1" applyProtection="1">
      <alignment horizontal="center" vertical="center"/>
    </xf>
    <xf numFmtId="0" fontId="0" fillId="6" borderId="10" xfId="0" applyFill="1" applyBorder="1" applyAlignment="1" applyProtection="1"/>
    <xf numFmtId="0" fontId="0" fillId="0" borderId="10" xfId="0" applyBorder="1" applyAlignment="1" applyProtection="1"/>
    <xf numFmtId="0" fontId="0" fillId="0" borderId="10" xfId="0" applyBorder="1" applyAlignment="1" applyProtection="1">
      <alignment horizontal="center" vertical="center" wrapText="1"/>
    </xf>
    <xf numFmtId="0" fontId="0" fillId="0" borderId="10" xfId="0" applyFill="1" applyBorder="1" applyAlignment="1" applyProtection="1"/>
    <xf numFmtId="0" fontId="35" fillId="9" borderId="10" xfId="0" applyFont="1" applyFill="1" applyBorder="1" applyAlignment="1" applyProtection="1">
      <alignment horizontal="center" vertical="center"/>
    </xf>
    <xf numFmtId="0" fontId="35" fillId="10" borderId="10" xfId="0" applyFont="1" applyFill="1" applyBorder="1" applyAlignment="1" applyProtection="1">
      <alignment horizontal="center" vertical="center"/>
    </xf>
    <xf numFmtId="0" fontId="40" fillId="0" borderId="10" xfId="0" applyFont="1" applyFill="1" applyBorder="1" applyAlignment="1" applyProtection="1"/>
    <xf numFmtId="0" fontId="2" fillId="0" borderId="0" xfId="0" applyFont="1" applyBorder="1" applyAlignment="1" applyProtection="1">
      <alignment vertical="center" wrapText="1"/>
    </xf>
    <xf numFmtId="0" fontId="0" fillId="11" borderId="10" xfId="0" applyFill="1" applyBorder="1" applyAlignment="1" applyProtection="1">
      <alignment vertical="center"/>
    </xf>
    <xf numFmtId="0" fontId="2" fillId="0" borderId="0" xfId="0" applyFont="1" applyFill="1" applyBorder="1" applyAlignment="1" applyProtection="1">
      <alignment vertical="center" wrapText="1"/>
    </xf>
    <xf numFmtId="0" fontId="0" fillId="0" borderId="0" xfId="0" applyFill="1" applyBorder="1" applyAlignment="1" applyProtection="1">
      <alignment vertical="center"/>
    </xf>
    <xf numFmtId="0" fontId="10" fillId="0" borderId="10" xfId="0" applyFont="1" applyFill="1" applyBorder="1" applyProtection="1"/>
    <xf numFmtId="3" fontId="0" fillId="12" borderId="10" xfId="0" applyNumberFormat="1" applyFill="1" applyBorder="1" applyProtection="1"/>
    <xf numFmtId="3" fontId="0" fillId="11" borderId="10" xfId="0" applyNumberFormat="1" applyFill="1" applyBorder="1" applyProtection="1">
      <protection locked="0"/>
    </xf>
    <xf numFmtId="0" fontId="10" fillId="13" borderId="24" xfId="0" applyFont="1" applyFill="1" applyBorder="1" applyAlignment="1" applyProtection="1">
      <alignment wrapText="1"/>
    </xf>
    <xf numFmtId="3" fontId="0" fillId="13" borderId="10" xfId="0" applyNumberFormat="1" applyFill="1" applyBorder="1" applyProtection="1"/>
    <xf numFmtId="3" fontId="0" fillId="13" borderId="25" xfId="0" applyNumberFormat="1" applyFill="1" applyBorder="1" applyProtection="1"/>
    <xf numFmtId="3" fontId="0" fillId="2" borderId="25" xfId="0" applyNumberFormat="1" applyFill="1" applyBorder="1" applyProtection="1"/>
    <xf numFmtId="0" fontId="10" fillId="13" borderId="26" xfId="0" applyFont="1" applyFill="1" applyBorder="1" applyAlignment="1" applyProtection="1">
      <alignment wrapText="1"/>
    </xf>
    <xf numFmtId="3" fontId="0" fillId="13" borderId="27" xfId="0" applyNumberFormat="1" applyFill="1" applyBorder="1" applyProtection="1"/>
    <xf numFmtId="3" fontId="0" fillId="13" borderId="12" xfId="0" applyNumberFormat="1" applyFill="1" applyBorder="1" applyProtection="1"/>
    <xf numFmtId="0" fontId="2" fillId="3" borderId="28" xfId="0" applyFont="1" applyFill="1" applyBorder="1" applyProtection="1"/>
    <xf numFmtId="0" fontId="2" fillId="3" borderId="29" xfId="0" applyFont="1" applyFill="1" applyBorder="1" applyProtection="1"/>
    <xf numFmtId="0" fontId="2" fillId="3" borderId="30" xfId="0" applyFont="1" applyFill="1" applyBorder="1" applyProtection="1"/>
    <xf numFmtId="0" fontId="2" fillId="3" borderId="17" xfId="0" applyFont="1" applyFill="1" applyBorder="1" applyProtection="1"/>
    <xf numFmtId="0" fontId="2" fillId="2" borderId="31" xfId="0" applyFont="1" applyFill="1" applyBorder="1" applyAlignment="1" applyProtection="1">
      <alignment wrapText="1"/>
    </xf>
    <xf numFmtId="0" fontId="2" fillId="2" borderId="20" xfId="0" applyFont="1" applyFill="1" applyBorder="1" applyAlignment="1" applyProtection="1">
      <alignment wrapText="1"/>
    </xf>
    <xf numFmtId="0" fontId="2" fillId="2" borderId="26" xfId="0" applyFont="1" applyFill="1" applyBorder="1" applyAlignment="1" applyProtection="1">
      <alignment horizontal="center" vertical="center" wrapText="1"/>
    </xf>
    <xf numFmtId="0" fontId="1" fillId="11" borderId="32" xfId="0" applyFont="1" applyFill="1" applyBorder="1" applyAlignment="1" applyProtection="1">
      <alignment vertical="center" wrapText="1"/>
      <protection locked="0"/>
    </xf>
    <xf numFmtId="3" fontId="1" fillId="11" borderId="33" xfId="0" applyNumberFormat="1" applyFont="1" applyFill="1" applyBorder="1" applyAlignment="1" applyProtection="1">
      <alignment horizontal="right" vertical="center" wrapText="1"/>
      <protection locked="0"/>
    </xf>
    <xf numFmtId="3" fontId="1" fillId="11" borderId="34" xfId="0" applyNumberFormat="1" applyFont="1" applyFill="1" applyBorder="1" applyAlignment="1" applyProtection="1">
      <alignment horizontal="right" vertical="center" wrapText="1"/>
      <protection locked="0"/>
    </xf>
    <xf numFmtId="164" fontId="1" fillId="11" borderId="34" xfId="0" applyNumberFormat="1" applyFont="1" applyFill="1" applyBorder="1" applyAlignment="1" applyProtection="1">
      <alignment horizontal="right" vertical="center" wrapText="1"/>
      <protection locked="0"/>
    </xf>
    <xf numFmtId="164" fontId="1" fillId="11" borderId="35" xfId="0" applyNumberFormat="1" applyFont="1" applyFill="1" applyBorder="1" applyAlignment="1" applyProtection="1">
      <alignment horizontal="right" vertical="center" wrapText="1"/>
      <protection locked="0"/>
    </xf>
    <xf numFmtId="164" fontId="8" fillId="11" borderId="36" xfId="0" applyNumberFormat="1" applyFont="1" applyFill="1" applyBorder="1" applyAlignment="1" applyProtection="1">
      <alignment horizontal="center" vertical="center" wrapText="1"/>
      <protection locked="0"/>
    </xf>
    <xf numFmtId="0" fontId="1" fillId="11" borderId="25" xfId="0" applyFont="1" applyFill="1" applyBorder="1" applyAlignment="1" applyProtection="1">
      <alignment vertical="center" wrapText="1"/>
      <protection locked="0"/>
    </xf>
    <xf numFmtId="0" fontId="1" fillId="11" borderId="24" xfId="0" applyFont="1" applyFill="1" applyBorder="1" applyAlignment="1" applyProtection="1">
      <alignment horizontal="right" vertical="center" wrapText="1"/>
      <protection locked="0"/>
    </xf>
    <xf numFmtId="3" fontId="1" fillId="11" borderId="36" xfId="0" applyNumberFormat="1" applyFont="1" applyFill="1" applyBorder="1" applyAlignment="1" applyProtection="1">
      <alignment horizontal="right" vertical="center" wrapText="1"/>
      <protection locked="0"/>
    </xf>
    <xf numFmtId="3" fontId="1" fillId="11" borderId="10" xfId="0" applyNumberFormat="1" applyFont="1" applyFill="1" applyBorder="1" applyAlignment="1" applyProtection="1">
      <alignment horizontal="right" vertical="center" wrapText="1"/>
      <protection locked="0"/>
    </xf>
    <xf numFmtId="3" fontId="1" fillId="11" borderId="25" xfId="0" applyNumberFormat="1" applyFont="1" applyFill="1" applyBorder="1" applyAlignment="1" applyProtection="1">
      <alignment horizontal="right" vertical="center" wrapText="1"/>
      <protection locked="0"/>
    </xf>
    <xf numFmtId="164" fontId="1" fillId="11" borderId="36" xfId="0" applyNumberFormat="1" applyFont="1" applyFill="1" applyBorder="1" applyAlignment="1" applyProtection="1">
      <alignment horizontal="right" vertical="center" wrapText="1"/>
      <protection locked="0"/>
    </xf>
    <xf numFmtId="164" fontId="1" fillId="11" borderId="10" xfId="0" applyNumberFormat="1" applyFont="1" applyFill="1" applyBorder="1" applyAlignment="1" applyProtection="1">
      <alignment horizontal="right" vertical="center" wrapText="1"/>
      <protection locked="0"/>
    </xf>
    <xf numFmtId="164" fontId="1" fillId="11" borderId="25" xfId="0" applyNumberFormat="1" applyFont="1" applyFill="1" applyBorder="1" applyAlignment="1" applyProtection="1">
      <alignment horizontal="right" vertical="center" wrapText="1"/>
      <protection locked="0"/>
    </xf>
    <xf numFmtId="0" fontId="2" fillId="3" borderId="20" xfId="0" applyFont="1" applyFill="1" applyBorder="1" applyAlignment="1" applyProtection="1">
      <alignment horizontal="right" vertical="center" wrapText="1"/>
    </xf>
    <xf numFmtId="3" fontId="2" fillId="3" borderId="14" xfId="0" applyNumberFormat="1" applyFont="1" applyFill="1" applyBorder="1" applyProtection="1"/>
    <xf numFmtId="3" fontId="2" fillId="3" borderId="15" xfId="0" applyNumberFormat="1" applyFont="1" applyFill="1" applyBorder="1" applyProtection="1"/>
    <xf numFmtId="0" fontId="1" fillId="11" borderId="11" xfId="0" applyFont="1" applyFill="1" applyBorder="1" applyAlignment="1" applyProtection="1">
      <alignment vertical="center" wrapText="1"/>
      <protection locked="0"/>
    </xf>
    <xf numFmtId="3" fontId="1" fillId="11" borderId="11" xfId="0" applyNumberFormat="1" applyFont="1" applyFill="1" applyBorder="1" applyAlignment="1" applyProtection="1">
      <alignment horizontal="right" vertical="center" wrapText="1"/>
      <protection locked="0"/>
    </xf>
    <xf numFmtId="0" fontId="1" fillId="11" borderId="37" xfId="0" applyFont="1" applyFill="1" applyBorder="1" applyAlignment="1" applyProtection="1">
      <alignment vertical="center" wrapText="1"/>
      <protection locked="0"/>
    </xf>
    <xf numFmtId="0" fontId="1" fillId="11" borderId="24" xfId="0" applyFont="1" applyFill="1" applyBorder="1" applyAlignment="1" applyProtection="1">
      <alignment vertical="center" wrapText="1"/>
      <protection locked="0"/>
    </xf>
    <xf numFmtId="0" fontId="7" fillId="11" borderId="25" xfId="0" applyFont="1" applyFill="1" applyBorder="1" applyAlignment="1" applyProtection="1">
      <alignment horizontal="center" vertical="center" wrapText="1"/>
      <protection locked="0"/>
    </xf>
    <xf numFmtId="0" fontId="4" fillId="11" borderId="32" xfId="9" applyFont="1" applyFill="1" applyBorder="1" applyAlignment="1" applyProtection="1">
      <alignment horizontal="center" vertical="center" wrapText="1"/>
    </xf>
    <xf numFmtId="0" fontId="6" fillId="11" borderId="25" xfId="0" applyFont="1" applyFill="1" applyBorder="1" applyAlignment="1">
      <alignment horizontal="center" vertical="center" wrapText="1"/>
    </xf>
    <xf numFmtId="0" fontId="4" fillId="11" borderId="25" xfId="9" applyFont="1" applyFill="1" applyBorder="1" applyAlignment="1" applyProtection="1">
      <alignment horizontal="center" vertical="center" wrapText="1"/>
    </xf>
    <xf numFmtId="0" fontId="1" fillId="14" borderId="0" xfId="0" applyFont="1" applyFill="1" applyBorder="1" applyProtection="1"/>
    <xf numFmtId="0" fontId="2" fillId="3" borderId="20" xfId="0" applyFont="1" applyFill="1" applyBorder="1" applyAlignment="1" applyProtection="1">
      <alignment horizontal="center" wrapText="1"/>
    </xf>
    <xf numFmtId="3" fontId="1" fillId="11" borderId="38" xfId="0" applyNumberFormat="1" applyFont="1" applyFill="1" applyBorder="1" applyAlignment="1" applyProtection="1">
      <alignment horizontal="right" vertical="center" wrapText="1"/>
      <protection locked="0"/>
    </xf>
    <xf numFmtId="164" fontId="1" fillId="11" borderId="23" xfId="0" applyNumberFormat="1" applyFont="1" applyFill="1" applyBorder="1" applyAlignment="1" applyProtection="1">
      <alignment horizontal="right" vertical="center" wrapText="1"/>
      <protection locked="0"/>
    </xf>
    <xf numFmtId="164" fontId="1" fillId="11" borderId="24" xfId="0" applyNumberFormat="1" applyFont="1" applyFill="1" applyBorder="1" applyAlignment="1" applyProtection="1">
      <alignment horizontal="right" vertical="center" wrapText="1"/>
      <protection locked="0"/>
    </xf>
    <xf numFmtId="3" fontId="2" fillId="3" borderId="17" xfId="0" applyNumberFormat="1" applyFont="1" applyFill="1" applyBorder="1" applyProtection="1"/>
    <xf numFmtId="0" fontId="1" fillId="11" borderId="38" xfId="0" applyFont="1" applyFill="1" applyBorder="1" applyAlignment="1" applyProtection="1">
      <alignment vertical="center" wrapText="1"/>
      <protection locked="0"/>
    </xf>
    <xf numFmtId="0" fontId="1" fillId="11" borderId="22" xfId="0" applyFont="1" applyFill="1" applyBorder="1" applyAlignment="1" applyProtection="1">
      <alignment vertical="center" wrapText="1"/>
      <protection locked="0"/>
    </xf>
    <xf numFmtId="0" fontId="1" fillId="11" borderId="22" xfId="0" applyFont="1" applyFill="1" applyBorder="1" applyAlignment="1" applyProtection="1">
      <alignment horizontal="right" vertical="center" wrapText="1"/>
      <protection locked="0"/>
    </xf>
    <xf numFmtId="164" fontId="5" fillId="11" borderId="36" xfId="0" applyNumberFormat="1" applyFont="1" applyFill="1" applyBorder="1" applyAlignment="1" applyProtection="1">
      <alignment horizontal="center" vertical="center" wrapText="1"/>
      <protection locked="0"/>
    </xf>
    <xf numFmtId="0" fontId="4" fillId="11" borderId="25" xfId="9" applyFont="1" applyFill="1" applyBorder="1" applyAlignment="1" applyProtection="1">
      <alignment horizontal="center" vertical="center" wrapText="1"/>
      <protection locked="0"/>
    </xf>
    <xf numFmtId="0" fontId="1" fillId="11" borderId="39" xfId="0" applyFont="1" applyFill="1" applyBorder="1" applyAlignment="1" applyProtection="1">
      <alignment vertical="center" wrapText="1"/>
      <protection locked="0"/>
    </xf>
    <xf numFmtId="0" fontId="1" fillId="11" borderId="39" xfId="0" applyFont="1" applyFill="1" applyBorder="1" applyAlignment="1" applyProtection="1">
      <alignment horizontal="right" vertical="center" wrapText="1"/>
      <protection locked="0"/>
    </xf>
    <xf numFmtId="0" fontId="6" fillId="11" borderId="25" xfId="0" applyFont="1" applyFill="1" applyBorder="1" applyAlignment="1" applyProtection="1">
      <alignment horizontal="center" vertical="center" wrapText="1"/>
      <protection locked="0"/>
    </xf>
    <xf numFmtId="164" fontId="5" fillId="11" borderId="40" xfId="0" applyNumberFormat="1" applyFont="1" applyFill="1" applyBorder="1" applyAlignment="1" applyProtection="1">
      <alignment horizontal="center" vertical="center" wrapText="1"/>
      <protection locked="0"/>
    </xf>
    <xf numFmtId="0" fontId="6" fillId="11" borderId="41" xfId="0" applyFont="1" applyFill="1" applyBorder="1" applyAlignment="1" applyProtection="1">
      <alignment horizontal="center" vertical="center" wrapText="1"/>
      <protection locked="0"/>
    </xf>
    <xf numFmtId="164" fontId="5" fillId="11" borderId="26" xfId="0" applyNumberFormat="1" applyFont="1" applyFill="1" applyBorder="1" applyAlignment="1" applyProtection="1">
      <alignment horizontal="center" vertical="center" wrapText="1"/>
      <protection locked="0"/>
    </xf>
    <xf numFmtId="0" fontId="5" fillId="11" borderId="12" xfId="0" applyFont="1" applyFill="1" applyBorder="1" applyAlignment="1" applyProtection="1">
      <alignment horizontal="center" vertical="center" wrapText="1"/>
      <protection locked="0"/>
    </xf>
    <xf numFmtId="0" fontId="1" fillId="11" borderId="26" xfId="0" applyFont="1" applyFill="1" applyBorder="1" applyAlignment="1" applyProtection="1">
      <alignment vertical="center" wrapText="1"/>
      <protection locked="0"/>
    </xf>
    <xf numFmtId="0" fontId="1" fillId="11" borderId="42" xfId="0" applyFont="1" applyFill="1" applyBorder="1" applyAlignment="1" applyProtection="1">
      <alignment vertical="center" wrapText="1"/>
      <protection locked="0"/>
    </xf>
    <xf numFmtId="0" fontId="1" fillId="11" borderId="12" xfId="0" applyFont="1" applyFill="1" applyBorder="1" applyAlignment="1" applyProtection="1">
      <alignment vertical="center" wrapText="1"/>
      <protection locked="0"/>
    </xf>
    <xf numFmtId="0" fontId="1" fillId="11" borderId="43" xfId="0" applyFont="1" applyFill="1" applyBorder="1" applyAlignment="1" applyProtection="1">
      <alignment vertical="center" wrapText="1"/>
      <protection locked="0"/>
    </xf>
    <xf numFmtId="0" fontId="1" fillId="11" borderId="43" xfId="0" applyFont="1" applyFill="1" applyBorder="1" applyAlignment="1" applyProtection="1">
      <alignment horizontal="right" vertical="center" wrapText="1"/>
      <protection locked="0"/>
    </xf>
    <xf numFmtId="3" fontId="1" fillId="11" borderId="44" xfId="0" applyNumberFormat="1" applyFont="1" applyFill="1" applyBorder="1" applyAlignment="1" applyProtection="1">
      <alignment horizontal="right" vertical="center" wrapText="1"/>
      <protection locked="0"/>
    </xf>
    <xf numFmtId="3" fontId="1" fillId="11" borderId="27" xfId="0" applyNumberFormat="1" applyFont="1" applyFill="1" applyBorder="1" applyAlignment="1" applyProtection="1">
      <alignment horizontal="right" vertical="center" wrapText="1"/>
      <protection locked="0"/>
    </xf>
    <xf numFmtId="3" fontId="1" fillId="11" borderId="42" xfId="0" applyNumberFormat="1" applyFont="1" applyFill="1" applyBorder="1" applyAlignment="1" applyProtection="1">
      <alignment horizontal="right" vertical="center" wrapText="1"/>
      <protection locked="0"/>
    </xf>
    <xf numFmtId="164" fontId="1" fillId="11" borderId="26" xfId="0" applyNumberFormat="1" applyFont="1" applyFill="1" applyBorder="1" applyAlignment="1" applyProtection="1">
      <alignment horizontal="right" vertical="center" wrapText="1"/>
      <protection locked="0"/>
    </xf>
    <xf numFmtId="164" fontId="1" fillId="11" borderId="27" xfId="0" applyNumberFormat="1" applyFont="1" applyFill="1" applyBorder="1" applyAlignment="1" applyProtection="1">
      <alignment horizontal="right" vertical="center" wrapText="1"/>
      <protection locked="0"/>
    </xf>
    <xf numFmtId="164" fontId="1" fillId="11" borderId="12" xfId="0" applyNumberFormat="1" applyFont="1" applyFill="1" applyBorder="1" applyAlignment="1" applyProtection="1">
      <alignment horizontal="right" vertical="center" wrapText="1"/>
      <protection locked="0"/>
    </xf>
    <xf numFmtId="0" fontId="2" fillId="15" borderId="42" xfId="0" applyFont="1" applyFill="1" applyBorder="1" applyAlignment="1" applyProtection="1">
      <alignment horizontal="center" vertical="center" wrapText="1"/>
    </xf>
    <xf numFmtId="0" fontId="2" fillId="15" borderId="12" xfId="0" applyFont="1" applyFill="1" applyBorder="1" applyAlignment="1" applyProtection="1">
      <alignment horizontal="center" vertical="center" wrapText="1"/>
    </xf>
    <xf numFmtId="0" fontId="1" fillId="16" borderId="37" xfId="0" applyFont="1" applyFill="1" applyBorder="1" applyAlignment="1" applyProtection="1">
      <alignment vertical="center" wrapText="1"/>
      <protection locked="0"/>
    </xf>
    <xf numFmtId="0" fontId="1" fillId="16" borderId="32" xfId="0" applyFont="1" applyFill="1" applyBorder="1" applyAlignment="1" applyProtection="1">
      <alignment vertical="center" wrapText="1"/>
      <protection locked="0"/>
    </xf>
    <xf numFmtId="0" fontId="1" fillId="16" borderId="37" xfId="0" applyFont="1" applyFill="1" applyBorder="1" applyAlignment="1" applyProtection="1">
      <alignment horizontal="right" vertical="center" wrapText="1"/>
      <protection locked="0"/>
    </xf>
    <xf numFmtId="3" fontId="1" fillId="16" borderId="33" xfId="0" applyNumberFormat="1" applyFont="1" applyFill="1" applyBorder="1" applyAlignment="1" applyProtection="1">
      <alignment horizontal="right" vertical="center" wrapText="1"/>
      <protection locked="0"/>
    </xf>
    <xf numFmtId="3" fontId="1" fillId="16" borderId="34" xfId="0" applyNumberFormat="1" applyFont="1" applyFill="1" applyBorder="1" applyAlignment="1" applyProtection="1">
      <alignment horizontal="right" vertical="center" wrapText="1"/>
      <protection locked="0"/>
    </xf>
    <xf numFmtId="3" fontId="1" fillId="16" borderId="32" xfId="0" applyNumberFormat="1" applyFont="1" applyFill="1" applyBorder="1" applyAlignment="1" applyProtection="1">
      <alignment horizontal="right" vertical="center" wrapText="1"/>
      <protection locked="0"/>
    </xf>
    <xf numFmtId="164" fontId="1" fillId="16" borderId="33" xfId="0" applyNumberFormat="1" applyFont="1" applyFill="1" applyBorder="1" applyAlignment="1" applyProtection="1">
      <alignment horizontal="right" vertical="center" wrapText="1"/>
      <protection locked="0"/>
    </xf>
    <xf numFmtId="164" fontId="1" fillId="16" borderId="34" xfId="0" applyNumberFormat="1" applyFont="1" applyFill="1" applyBorder="1" applyAlignment="1" applyProtection="1">
      <alignment horizontal="right" vertical="center" wrapText="1"/>
      <protection locked="0"/>
    </xf>
    <xf numFmtId="164" fontId="1" fillId="16" borderId="35" xfId="0" applyNumberFormat="1" applyFont="1" applyFill="1" applyBorder="1" applyAlignment="1" applyProtection="1">
      <alignment horizontal="right" vertical="center" wrapText="1"/>
      <protection locked="0"/>
    </xf>
    <xf numFmtId="164" fontId="8" fillId="16" borderId="36" xfId="0" applyNumberFormat="1" applyFont="1" applyFill="1" applyBorder="1" applyAlignment="1" applyProtection="1">
      <alignment horizontal="center" vertical="center" wrapText="1"/>
      <protection locked="0"/>
    </xf>
    <xf numFmtId="0" fontId="9" fillId="16" borderId="25" xfId="9" applyFont="1" applyFill="1" applyBorder="1" applyAlignment="1" applyProtection="1">
      <alignment horizontal="center" vertical="center" wrapText="1"/>
      <protection locked="0"/>
    </xf>
    <xf numFmtId="0" fontId="1" fillId="16" borderId="23" xfId="0" applyFont="1" applyFill="1" applyBorder="1" applyAlignment="1" applyProtection="1">
      <alignment vertical="center" wrapText="1"/>
      <protection locked="0"/>
    </xf>
    <xf numFmtId="0" fontId="1" fillId="16" borderId="23" xfId="0" applyFont="1" applyFill="1" applyBorder="1" applyAlignment="1" applyProtection="1">
      <alignment horizontal="right" vertical="center" wrapText="1"/>
      <protection locked="0"/>
    </xf>
    <xf numFmtId="164" fontId="1" fillId="16" borderId="32" xfId="0" applyNumberFormat="1" applyFont="1" applyFill="1" applyBorder="1" applyAlignment="1" applyProtection="1">
      <alignment horizontal="right" vertical="center" wrapText="1"/>
      <protection locked="0"/>
    </xf>
    <xf numFmtId="0" fontId="2" fillId="3" borderId="8" xfId="0" applyFont="1" applyFill="1" applyBorder="1" applyAlignment="1" applyProtection="1">
      <alignment vertical="center" wrapText="1"/>
    </xf>
    <xf numFmtId="0" fontId="2" fillId="3" borderId="25" xfId="0" applyFont="1" applyFill="1" applyBorder="1" applyAlignment="1" applyProtection="1">
      <alignment horizontal="right" vertical="center" wrapText="1"/>
    </xf>
    <xf numFmtId="0" fontId="2" fillId="3" borderId="24" xfId="0" applyFont="1" applyFill="1" applyBorder="1" applyAlignment="1" applyProtection="1">
      <alignment horizontal="right" vertical="center"/>
    </xf>
    <xf numFmtId="171" fontId="14" fillId="3" borderId="45" xfId="1" applyNumberFormat="1" applyFont="1" applyFill="1" applyBorder="1" applyProtection="1"/>
    <xf numFmtId="0" fontId="22" fillId="0" borderId="64" xfId="0" applyFont="1" applyBorder="1" applyAlignment="1">
      <alignment vertical="top" wrapText="1"/>
    </xf>
    <xf numFmtId="0" fontId="5" fillId="3" borderId="0" xfId="0" applyFont="1" applyFill="1" applyBorder="1"/>
    <xf numFmtId="0" fontId="5" fillId="3" borderId="0" xfId="0" applyFont="1" applyFill="1" applyBorder="1" applyAlignment="1">
      <alignment horizontal="right"/>
    </xf>
    <xf numFmtId="0" fontId="5" fillId="3" borderId="0" xfId="0" applyFont="1" applyFill="1" applyBorder="1" applyAlignment="1">
      <alignment vertical="center" wrapText="1"/>
    </xf>
    <xf numFmtId="0" fontId="5" fillId="0" borderId="2" xfId="0" applyFont="1" applyBorder="1"/>
    <xf numFmtId="0" fontId="5" fillId="0" borderId="3" xfId="0" applyFont="1" applyBorder="1"/>
    <xf numFmtId="0" fontId="5" fillId="0" borderId="3" xfId="0" applyFont="1" applyBorder="1" applyAlignment="1">
      <alignment horizontal="right"/>
    </xf>
    <xf numFmtId="0" fontId="5" fillId="0" borderId="3" xfId="0" applyFont="1" applyBorder="1" applyAlignment="1">
      <alignment vertical="center" wrapText="1"/>
    </xf>
    <xf numFmtId="0" fontId="5" fillId="0" borderId="4" xfId="0" applyFont="1" applyBorder="1"/>
    <xf numFmtId="0" fontId="5" fillId="0" borderId="5" xfId="0" applyFont="1" applyBorder="1"/>
    <xf numFmtId="0" fontId="5" fillId="0" borderId="8" xfId="0" applyFont="1" applyBorder="1"/>
    <xf numFmtId="0" fontId="5" fillId="0" borderId="8" xfId="0" applyFont="1" applyBorder="1" applyAlignment="1">
      <alignment horizontal="right"/>
    </xf>
    <xf numFmtId="0" fontId="5" fillId="0" borderId="8" xfId="0" applyFont="1" applyBorder="1" applyAlignment="1">
      <alignment vertical="center" wrapText="1"/>
    </xf>
    <xf numFmtId="0" fontId="5" fillId="0" borderId="6" xfId="0" applyFont="1" applyBorder="1"/>
    <xf numFmtId="0" fontId="10" fillId="0" borderId="5" xfId="0" applyFont="1" applyFill="1" applyBorder="1"/>
    <xf numFmtId="0" fontId="10" fillId="3" borderId="0" xfId="0" applyFont="1" applyFill="1" applyBorder="1"/>
    <xf numFmtId="0" fontId="10" fillId="2" borderId="26" xfId="0" applyFont="1" applyFill="1" applyBorder="1" applyAlignment="1" applyProtection="1">
      <alignment horizontal="center" vertical="center" wrapText="1"/>
    </xf>
    <xf numFmtId="0" fontId="10" fillId="2" borderId="12" xfId="0" applyFont="1" applyFill="1" applyBorder="1" applyAlignment="1" applyProtection="1">
      <alignment horizontal="center" vertical="center" wrapText="1"/>
    </xf>
    <xf numFmtId="0" fontId="10" fillId="2" borderId="20" xfId="0" applyFont="1" applyFill="1" applyBorder="1" applyAlignment="1" applyProtection="1">
      <alignment horizontal="center" vertical="center" wrapText="1"/>
    </xf>
    <xf numFmtId="0" fontId="5" fillId="0" borderId="6" xfId="0" applyFont="1" applyBorder="1" applyAlignment="1">
      <alignment horizontal="center"/>
    </xf>
    <xf numFmtId="0" fontId="5" fillId="3" borderId="0" xfId="0" applyFont="1" applyFill="1" applyBorder="1" applyAlignment="1">
      <alignment horizontal="center"/>
    </xf>
    <xf numFmtId="0" fontId="5" fillId="11" borderId="46" xfId="0" applyFont="1" applyFill="1" applyBorder="1" applyAlignment="1">
      <alignment vertical="center" wrapText="1"/>
    </xf>
    <xf numFmtId="0" fontId="5" fillId="11" borderId="32" xfId="0" applyFont="1" applyFill="1" applyBorder="1" applyAlignment="1">
      <alignment vertical="center" wrapText="1"/>
    </xf>
    <xf numFmtId="0" fontId="5" fillId="11" borderId="47" xfId="0" applyFont="1" applyFill="1" applyBorder="1" applyAlignment="1">
      <alignment vertical="center" wrapText="1"/>
    </xf>
    <xf numFmtId="17" fontId="5" fillId="11" borderId="37" xfId="0" applyNumberFormat="1" applyFont="1" applyFill="1" applyBorder="1" applyAlignment="1">
      <alignment horizontal="right" vertical="center" wrapText="1"/>
    </xf>
    <xf numFmtId="3" fontId="5" fillId="11" borderId="48" xfId="0" applyNumberFormat="1" applyFont="1" applyFill="1" applyBorder="1" applyAlignment="1">
      <alignment horizontal="right" vertical="center" wrapText="1"/>
    </xf>
    <xf numFmtId="3" fontId="5" fillId="11" borderId="46" xfId="0" applyNumberFormat="1" applyFont="1" applyFill="1" applyBorder="1" applyAlignment="1">
      <alignment horizontal="right" vertical="center" wrapText="1"/>
    </xf>
    <xf numFmtId="3" fontId="5" fillId="11" borderId="49" xfId="0" applyNumberFormat="1" applyFont="1" applyFill="1" applyBorder="1" applyAlignment="1">
      <alignment horizontal="right" vertical="center" wrapText="1"/>
    </xf>
    <xf numFmtId="3" fontId="5" fillId="11" borderId="35" xfId="0" applyNumberFormat="1" applyFont="1" applyFill="1" applyBorder="1" applyAlignment="1">
      <alignment horizontal="right" vertical="center" wrapText="1"/>
    </xf>
    <xf numFmtId="164" fontId="5" fillId="11" borderId="33" xfId="0" applyNumberFormat="1" applyFont="1" applyFill="1" applyBorder="1" applyAlignment="1">
      <alignment horizontal="right" vertical="center" wrapText="1"/>
    </xf>
    <xf numFmtId="164" fontId="5" fillId="11" borderId="34" xfId="0" applyNumberFormat="1" applyFont="1" applyFill="1" applyBorder="1" applyAlignment="1">
      <alignment horizontal="right" vertical="center" wrapText="1"/>
    </xf>
    <xf numFmtId="164" fontId="5" fillId="11" borderId="32" xfId="0" applyNumberFormat="1" applyFont="1" applyFill="1" applyBorder="1" applyAlignment="1">
      <alignment horizontal="right" vertical="center" wrapText="1"/>
    </xf>
    <xf numFmtId="164" fontId="5" fillId="11" borderId="33" xfId="0" applyNumberFormat="1" applyFont="1" applyFill="1" applyBorder="1" applyAlignment="1">
      <alignment horizontal="center" vertical="center" wrapText="1"/>
    </xf>
    <xf numFmtId="0" fontId="5" fillId="11" borderId="10" xfId="0" applyFont="1" applyFill="1" applyBorder="1" applyAlignment="1">
      <alignment vertical="center" wrapText="1"/>
    </xf>
    <xf numFmtId="0" fontId="5" fillId="11" borderId="25" xfId="0" applyFont="1" applyFill="1" applyBorder="1" applyAlignment="1">
      <alignment vertical="center" wrapText="1"/>
    </xf>
    <xf numFmtId="0" fontId="5" fillId="11" borderId="50" xfId="0" applyFont="1" applyFill="1" applyBorder="1" applyAlignment="1">
      <alignment vertical="center" wrapText="1"/>
    </xf>
    <xf numFmtId="17" fontId="5" fillId="11" borderId="24" xfId="0" applyNumberFormat="1" applyFont="1" applyFill="1" applyBorder="1" applyAlignment="1">
      <alignment horizontal="right" vertical="center" wrapText="1"/>
    </xf>
    <xf numFmtId="3" fontId="5" fillId="11" borderId="36" xfId="0" applyNumberFormat="1" applyFont="1" applyFill="1" applyBorder="1" applyAlignment="1">
      <alignment horizontal="right" vertical="center" wrapText="1"/>
    </xf>
    <xf numFmtId="3" fontId="5" fillId="11" borderId="10" xfId="0" applyNumberFormat="1" applyFont="1" applyFill="1" applyBorder="1" applyAlignment="1">
      <alignment horizontal="right" vertical="center" wrapText="1"/>
    </xf>
    <xf numFmtId="3" fontId="5" fillId="11" borderId="38" xfId="0" applyNumberFormat="1" applyFont="1" applyFill="1" applyBorder="1" applyAlignment="1">
      <alignment horizontal="right" vertical="center" wrapText="1"/>
    </xf>
    <xf numFmtId="3" fontId="5" fillId="11" borderId="32" xfId="0" applyNumberFormat="1" applyFont="1" applyFill="1" applyBorder="1" applyAlignment="1">
      <alignment horizontal="right" vertical="center" wrapText="1"/>
    </xf>
    <xf numFmtId="164" fontId="5" fillId="11" borderId="36" xfId="0" applyNumberFormat="1" applyFont="1" applyFill="1" applyBorder="1" applyAlignment="1">
      <alignment horizontal="right" vertical="center" wrapText="1"/>
    </xf>
    <xf numFmtId="164" fontId="5" fillId="11" borderId="10" xfId="0" applyNumberFormat="1" applyFont="1" applyFill="1" applyBorder="1" applyAlignment="1">
      <alignment horizontal="right" vertical="center" wrapText="1"/>
    </xf>
    <xf numFmtId="164" fontId="5" fillId="11" borderId="25" xfId="0" applyNumberFormat="1" applyFont="1" applyFill="1" applyBorder="1" applyAlignment="1">
      <alignment horizontal="right" vertical="center" wrapText="1"/>
    </xf>
    <xf numFmtId="164" fontId="5" fillId="11" borderId="36" xfId="0" applyNumberFormat="1" applyFont="1" applyFill="1" applyBorder="1" applyAlignment="1">
      <alignment horizontal="center" vertical="center" wrapText="1"/>
    </xf>
    <xf numFmtId="0" fontId="5" fillId="11" borderId="51" xfId="0" applyFont="1" applyFill="1" applyBorder="1" applyAlignment="1">
      <alignment vertical="center" wrapText="1"/>
    </xf>
    <xf numFmtId="3" fontId="5" fillId="11" borderId="25" xfId="0" applyNumberFormat="1" applyFont="1" applyFill="1" applyBorder="1" applyAlignment="1">
      <alignment horizontal="right" vertical="center" wrapText="1"/>
    </xf>
    <xf numFmtId="0" fontId="5" fillId="11" borderId="25" xfId="0" applyFont="1" applyFill="1" applyBorder="1" applyAlignment="1">
      <alignment horizontal="center" vertical="center" wrapText="1"/>
    </xf>
    <xf numFmtId="0" fontId="5" fillId="11" borderId="10" xfId="0" applyFont="1" applyFill="1" applyBorder="1" applyAlignment="1">
      <alignment horizontal="right" vertical="center"/>
    </xf>
    <xf numFmtId="164" fontId="5" fillId="11" borderId="36" xfId="0" applyNumberFormat="1" applyFont="1" applyFill="1" applyBorder="1" applyAlignment="1">
      <alignment horizontal="right" vertical="center"/>
    </xf>
    <xf numFmtId="164" fontId="5" fillId="11" borderId="25" xfId="0" applyNumberFormat="1" applyFont="1" applyFill="1" applyBorder="1" applyAlignment="1">
      <alignment horizontal="right" vertical="center"/>
    </xf>
    <xf numFmtId="0" fontId="10" fillId="3" borderId="52" xfId="0" applyFont="1" applyFill="1" applyBorder="1" applyAlignment="1">
      <alignment horizontal="right" vertical="center" wrapText="1"/>
    </xf>
    <xf numFmtId="0" fontId="10" fillId="3" borderId="29" xfId="0" applyFont="1" applyFill="1" applyBorder="1" applyAlignment="1">
      <alignment horizontal="right" vertical="center" wrapText="1"/>
    </xf>
    <xf numFmtId="3" fontId="10" fillId="3" borderId="29" xfId="0" applyNumberFormat="1" applyFont="1" applyFill="1" applyBorder="1" applyAlignment="1">
      <alignment vertical="center"/>
    </xf>
    <xf numFmtId="164" fontId="10" fillId="0" borderId="0" xfId="0" applyNumberFormat="1" applyFont="1" applyBorder="1" applyAlignment="1">
      <alignment vertical="center" wrapText="1"/>
    </xf>
    <xf numFmtId="0" fontId="5" fillId="0" borderId="0" xfId="0" applyFont="1" applyBorder="1" applyAlignment="1">
      <alignment vertical="center"/>
    </xf>
    <xf numFmtId="3" fontId="10" fillId="3" borderId="13" xfId="0" applyNumberFormat="1" applyFont="1" applyFill="1" applyBorder="1" applyAlignment="1">
      <alignment vertical="center"/>
    </xf>
    <xf numFmtId="3" fontId="10" fillId="3" borderId="14" xfId="0" applyNumberFormat="1" applyFont="1" applyFill="1" applyBorder="1" applyAlignment="1">
      <alignment vertical="center"/>
    </xf>
    <xf numFmtId="3" fontId="10" fillId="3" borderId="15" xfId="0" applyNumberFormat="1" applyFont="1" applyFill="1" applyBorder="1" applyAlignment="1">
      <alignment horizontal="right" vertical="center"/>
    </xf>
    <xf numFmtId="3" fontId="10" fillId="3" borderId="15" xfId="0" applyNumberFormat="1" applyFont="1" applyFill="1" applyBorder="1" applyAlignment="1">
      <alignment vertical="center"/>
    </xf>
    <xf numFmtId="3" fontId="10" fillId="3" borderId="17" xfId="0" applyNumberFormat="1" applyFont="1" applyFill="1" applyBorder="1" applyAlignment="1">
      <alignment vertical="center"/>
    </xf>
    <xf numFmtId="0" fontId="13" fillId="0" borderId="0" xfId="0" applyFont="1" applyBorder="1" applyAlignment="1">
      <alignment vertical="center"/>
    </xf>
    <xf numFmtId="0" fontId="5" fillId="0" borderId="0" xfId="0" applyFont="1" applyBorder="1" applyAlignment="1">
      <alignment vertical="center" wrapText="1"/>
    </xf>
    <xf numFmtId="0" fontId="5" fillId="0" borderId="7" xfId="0" applyFont="1" applyBorder="1"/>
    <xf numFmtId="0" fontId="5" fillId="0" borderId="9" xfId="0" applyFont="1" applyBorder="1"/>
    <xf numFmtId="164" fontId="10" fillId="3" borderId="29" xfId="0" applyNumberFormat="1" applyFont="1" applyFill="1" applyBorder="1" applyAlignment="1">
      <alignment vertical="center"/>
    </xf>
    <xf numFmtId="0" fontId="5" fillId="11" borderId="33" xfId="0" applyFont="1" applyFill="1" applyBorder="1" applyAlignment="1">
      <alignment vertical="center" wrapText="1"/>
    </xf>
    <xf numFmtId="0" fontId="5" fillId="11" borderId="36" xfId="0" applyFont="1" applyFill="1" applyBorder="1" applyAlignment="1">
      <alignment vertical="center" wrapText="1"/>
    </xf>
    <xf numFmtId="0" fontId="5" fillId="11" borderId="36" xfId="0" applyFont="1" applyFill="1" applyBorder="1" applyAlignment="1">
      <alignment vertical="center"/>
    </xf>
    <xf numFmtId="0" fontId="10" fillId="2" borderId="3" xfId="0" applyFont="1" applyFill="1" applyBorder="1" applyAlignment="1" applyProtection="1">
      <alignment vertical="center" wrapText="1"/>
    </xf>
    <xf numFmtId="0" fontId="10" fillId="2" borderId="61" xfId="0" applyFont="1" applyFill="1" applyBorder="1" applyAlignment="1" applyProtection="1">
      <alignment horizontal="center" vertical="center" wrapText="1"/>
    </xf>
    <xf numFmtId="0" fontId="10" fillId="3" borderId="31" xfId="0" applyFont="1" applyFill="1" applyBorder="1" applyAlignment="1" applyProtection="1">
      <alignment vertical="center" wrapText="1"/>
    </xf>
    <xf numFmtId="0" fontId="10" fillId="3" borderId="29" xfId="0" applyFont="1" applyFill="1" applyBorder="1" applyAlignment="1">
      <alignment horizontal="center" vertical="center" wrapText="1"/>
    </xf>
    <xf numFmtId="0" fontId="10" fillId="3" borderId="61" xfId="0" applyFont="1" applyFill="1" applyBorder="1" applyAlignment="1">
      <alignment horizontal="center" vertical="center" wrapText="1"/>
    </xf>
    <xf numFmtId="0" fontId="10" fillId="2" borderId="29" xfId="0" applyFont="1" applyFill="1" applyBorder="1" applyAlignment="1" applyProtection="1">
      <alignment horizontal="center" vertical="center" wrapText="1"/>
    </xf>
    <xf numFmtId="0" fontId="10" fillId="2" borderId="30" xfId="0" applyFont="1" applyFill="1" applyBorder="1" applyAlignment="1" applyProtection="1">
      <alignment horizontal="center" vertical="center" wrapText="1"/>
    </xf>
    <xf numFmtId="0" fontId="10" fillId="3" borderId="5" xfId="0" applyFont="1" applyFill="1" applyBorder="1" applyAlignment="1">
      <alignment horizontal="center" vertical="center" wrapText="1"/>
    </xf>
    <xf numFmtId="0" fontId="5" fillId="11" borderId="10" xfId="0" applyFont="1" applyFill="1" applyBorder="1" applyAlignment="1">
      <alignment vertical="center"/>
    </xf>
    <xf numFmtId="0" fontId="5" fillId="17" borderId="0" xfId="0" applyFont="1" applyFill="1" applyBorder="1"/>
    <xf numFmtId="0" fontId="10" fillId="17" borderId="0" xfId="0" applyFont="1" applyFill="1" applyBorder="1"/>
    <xf numFmtId="0" fontId="5" fillId="17" borderId="59" xfId="0" applyFont="1" applyFill="1" applyBorder="1" applyAlignment="1">
      <alignment horizontal="center"/>
    </xf>
    <xf numFmtId="0" fontId="5" fillId="17" borderId="59" xfId="0" applyFont="1" applyFill="1" applyBorder="1"/>
    <xf numFmtId="0" fontId="5" fillId="0" borderId="0" xfId="0" applyFont="1" applyBorder="1"/>
    <xf numFmtId="0" fontId="5" fillId="3" borderId="20" xfId="0" applyFont="1" applyFill="1" applyBorder="1"/>
    <xf numFmtId="0" fontId="10" fillId="0" borderId="34" xfId="0" applyFont="1" applyFill="1" applyBorder="1" applyAlignment="1" applyProtection="1">
      <alignment horizontal="center"/>
    </xf>
    <xf numFmtId="0" fontId="42" fillId="3" borderId="56" xfId="0" applyFont="1" applyFill="1" applyBorder="1" applyAlignment="1" applyProtection="1">
      <alignment horizontal="center" vertical="center" wrapText="1"/>
    </xf>
    <xf numFmtId="0" fontId="2" fillId="17" borderId="0" xfId="0" applyFont="1" applyFill="1" applyBorder="1" applyAlignment="1" applyProtection="1">
      <alignment horizontal="left" vertical="center"/>
    </xf>
    <xf numFmtId="0" fontId="14" fillId="2" borderId="53" xfId="0" applyFont="1" applyFill="1" applyBorder="1" applyAlignment="1" applyProtection="1">
      <alignment horizontal="center" vertical="center" wrapText="1"/>
      <protection locked="0"/>
    </xf>
    <xf numFmtId="0" fontId="14" fillId="2" borderId="54" xfId="0" applyFont="1" applyFill="1" applyBorder="1" applyAlignment="1" applyProtection="1">
      <alignment horizontal="center" vertical="center" wrapText="1"/>
      <protection locked="0"/>
    </xf>
    <xf numFmtId="0" fontId="14" fillId="2" borderId="55" xfId="0" applyFont="1" applyFill="1" applyBorder="1" applyAlignment="1" applyProtection="1">
      <alignment horizontal="center" vertical="center" wrapText="1"/>
      <protection locked="0"/>
    </xf>
    <xf numFmtId="0" fontId="41" fillId="17" borderId="0" xfId="0" applyFont="1" applyFill="1" applyBorder="1" applyAlignment="1" applyProtection="1">
      <alignment horizontal="center" vertical="center" wrapText="1"/>
    </xf>
    <xf numFmtId="0" fontId="10" fillId="0" borderId="34" xfId="0" applyFont="1" applyFill="1" applyBorder="1" applyAlignment="1" applyProtection="1">
      <alignment horizontal="center" wrapText="1"/>
    </xf>
    <xf numFmtId="0" fontId="10" fillId="0" borderId="32" xfId="0" applyFont="1" applyFill="1" applyBorder="1" applyAlignment="1" applyProtection="1">
      <alignment horizontal="center" wrapText="1"/>
    </xf>
    <xf numFmtId="0" fontId="10" fillId="0" borderId="25" xfId="0" applyFont="1" applyFill="1" applyBorder="1" applyAlignment="1" applyProtection="1">
      <alignment horizontal="center" wrapText="1"/>
    </xf>
    <xf numFmtId="0" fontId="2" fillId="2" borderId="13" xfId="0" applyFont="1" applyFill="1" applyBorder="1" applyAlignment="1" applyProtection="1">
      <alignment horizontal="center"/>
    </xf>
    <xf numFmtId="0" fontId="2" fillId="2" borderId="17" xfId="0" applyFont="1" applyFill="1" applyBorder="1" applyAlignment="1" applyProtection="1">
      <alignment horizontal="center"/>
    </xf>
    <xf numFmtId="0" fontId="2" fillId="2" borderId="57" xfId="0" applyFont="1" applyFill="1" applyBorder="1" applyAlignment="1" applyProtection="1">
      <alignment horizontal="center" wrapText="1"/>
    </xf>
    <xf numFmtId="0" fontId="2" fillId="2" borderId="20" xfId="0" applyFont="1" applyFill="1" applyBorder="1" applyAlignment="1" applyProtection="1">
      <alignment horizontal="center" wrapText="1"/>
    </xf>
    <xf numFmtId="0" fontId="2" fillId="2" borderId="14" xfId="0" applyFont="1" applyFill="1" applyBorder="1" applyAlignment="1" applyProtection="1">
      <alignment horizontal="center" wrapText="1"/>
    </xf>
    <xf numFmtId="0" fontId="2" fillId="2" borderId="15" xfId="0" applyFont="1" applyFill="1" applyBorder="1" applyAlignment="1" applyProtection="1">
      <alignment horizontal="center" wrapText="1"/>
    </xf>
    <xf numFmtId="0" fontId="2" fillId="2" borderId="16" xfId="0" applyFont="1" applyFill="1" applyBorder="1" applyAlignment="1" applyProtection="1">
      <alignment horizontal="center" wrapText="1"/>
    </xf>
    <xf numFmtId="0" fontId="2" fillId="0" borderId="0" xfId="0" applyFont="1" applyFill="1" applyBorder="1" applyAlignment="1" applyProtection="1">
      <alignment horizontal="center" vertical="center" wrapText="1"/>
    </xf>
    <xf numFmtId="0" fontId="2" fillId="2" borderId="31" xfId="0" applyFont="1" applyFill="1" applyBorder="1" applyAlignment="1" applyProtection="1">
      <alignment horizontal="center" wrapText="1"/>
    </xf>
    <xf numFmtId="0" fontId="27" fillId="0" borderId="0" xfId="9" applyFont="1" applyFill="1" applyBorder="1" applyAlignment="1" applyProtection="1">
      <alignment horizontal="center" vertical="center" wrapText="1"/>
    </xf>
    <xf numFmtId="0" fontId="27" fillId="0" borderId="6" xfId="9" applyFont="1" applyFill="1" applyBorder="1" applyAlignment="1" applyProtection="1">
      <alignment horizontal="center" vertical="center" wrapText="1"/>
    </xf>
    <xf numFmtId="0" fontId="2" fillId="2" borderId="53" xfId="0" applyFont="1" applyFill="1" applyBorder="1" applyAlignment="1" applyProtection="1">
      <alignment horizontal="center" wrapText="1"/>
    </xf>
    <xf numFmtId="0" fontId="2" fillId="2" borderId="54" xfId="0" applyFont="1" applyFill="1" applyBorder="1" applyAlignment="1" applyProtection="1">
      <alignment horizontal="center" wrapText="1"/>
    </xf>
    <xf numFmtId="0" fontId="2" fillId="2" borderId="55" xfId="0" applyFont="1" applyFill="1" applyBorder="1" applyAlignment="1" applyProtection="1">
      <alignment horizontal="center" wrapText="1"/>
    </xf>
    <xf numFmtId="0" fontId="14" fillId="3" borderId="57" xfId="0" applyFont="1" applyFill="1" applyBorder="1" applyAlignment="1" applyProtection="1">
      <alignment horizontal="right" wrapText="1"/>
    </xf>
    <xf numFmtId="0" fontId="14" fillId="3" borderId="31" xfId="0" applyFont="1" applyFill="1" applyBorder="1" applyAlignment="1" applyProtection="1">
      <alignment horizontal="right" wrapText="1"/>
    </xf>
    <xf numFmtId="0" fontId="14" fillId="3" borderId="20" xfId="0" applyFont="1" applyFill="1" applyBorder="1" applyAlignment="1" applyProtection="1">
      <alignment horizontal="right" wrapText="1"/>
    </xf>
    <xf numFmtId="0" fontId="2" fillId="2" borderId="57" xfId="0" applyFont="1" applyFill="1" applyBorder="1" applyAlignment="1" applyProtection="1">
      <alignment horizontal="center"/>
    </xf>
    <xf numFmtId="0" fontId="2" fillId="2" borderId="31" xfId="0" applyFont="1" applyFill="1" applyBorder="1" applyAlignment="1" applyProtection="1">
      <alignment horizontal="center"/>
    </xf>
    <xf numFmtId="0" fontId="2" fillId="2" borderId="20" xfId="0" applyFont="1" applyFill="1" applyBorder="1" applyAlignment="1" applyProtection="1">
      <alignment horizontal="center"/>
    </xf>
    <xf numFmtId="0" fontId="10" fillId="3" borderId="31" xfId="0" applyFont="1" applyFill="1" applyBorder="1" applyAlignment="1">
      <alignment horizontal="center" vertical="center"/>
    </xf>
    <xf numFmtId="0" fontId="10" fillId="3" borderId="20" xfId="0" applyFont="1" applyFill="1" applyBorder="1" applyAlignment="1">
      <alignment horizontal="center" vertical="center"/>
    </xf>
    <xf numFmtId="0" fontId="10" fillId="2" borderId="57" xfId="0" applyFont="1" applyFill="1" applyBorder="1" applyAlignment="1" applyProtection="1">
      <alignment horizontal="center" vertical="center" wrapText="1"/>
    </xf>
    <xf numFmtId="0" fontId="10" fillId="2" borderId="31" xfId="0" applyFont="1" applyFill="1" applyBorder="1" applyAlignment="1" applyProtection="1">
      <alignment horizontal="center" vertical="center" wrapText="1"/>
    </xf>
    <xf numFmtId="0" fontId="10" fillId="2" borderId="20" xfId="0" applyFont="1" applyFill="1" applyBorder="1" applyAlignment="1" applyProtection="1">
      <alignment horizontal="center" vertical="center" wrapText="1"/>
    </xf>
    <xf numFmtId="0" fontId="10" fillId="2" borderId="57" xfId="0" applyFont="1" applyFill="1" applyBorder="1" applyAlignment="1" applyProtection="1">
      <alignment horizontal="center" vertical="center"/>
    </xf>
    <xf numFmtId="0" fontId="10" fillId="2" borderId="31"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0" fontId="43" fillId="0" borderId="0" xfId="0" applyFont="1" applyFill="1" applyBorder="1" applyAlignment="1" applyProtection="1">
      <alignment horizontal="center" vertical="center" wrapText="1"/>
    </xf>
    <xf numFmtId="0" fontId="10" fillId="3" borderId="57" xfId="0" applyFont="1" applyFill="1" applyBorder="1" applyAlignment="1">
      <alignment horizontal="right" vertical="center" wrapText="1"/>
    </xf>
    <xf numFmtId="0" fontId="10" fillId="3" borderId="31" xfId="0" applyFont="1" applyFill="1" applyBorder="1" applyAlignment="1">
      <alignment horizontal="right" vertical="center" wrapText="1"/>
    </xf>
    <xf numFmtId="0" fontId="10" fillId="3" borderId="20" xfId="0" applyFont="1" applyFill="1" applyBorder="1" applyAlignment="1">
      <alignment horizontal="right" vertical="center" wrapText="1"/>
    </xf>
    <xf numFmtId="0" fontId="10" fillId="3" borderId="7" xfId="0" applyFont="1" applyFill="1" applyBorder="1" applyAlignment="1">
      <alignment horizontal="right" vertical="center" wrapText="1"/>
    </xf>
    <xf numFmtId="0" fontId="10" fillId="3" borderId="8" xfId="0" applyFont="1" applyFill="1" applyBorder="1" applyAlignment="1">
      <alignment horizontal="right" vertical="center" wrapText="1"/>
    </xf>
    <xf numFmtId="0" fontId="10" fillId="3" borderId="9" xfId="0" applyFont="1" applyFill="1" applyBorder="1" applyAlignment="1">
      <alignment horizontal="right" vertical="center" wrapText="1"/>
    </xf>
    <xf numFmtId="0" fontId="10" fillId="2" borderId="53" xfId="0" applyFont="1" applyFill="1" applyBorder="1" applyAlignment="1" applyProtection="1">
      <alignment horizontal="center" vertical="center" wrapText="1"/>
    </xf>
    <xf numFmtId="0" fontId="10" fillId="2" borderId="54" xfId="0" applyFont="1" applyFill="1" applyBorder="1" applyAlignment="1" applyProtection="1">
      <alignment horizontal="center" vertical="center" wrapText="1"/>
    </xf>
    <xf numFmtId="0" fontId="10" fillId="2" borderId="55"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31" xfId="0" applyFont="1" applyFill="1" applyBorder="1" applyAlignment="1" applyProtection="1">
      <alignment horizontal="center" vertical="center" wrapText="1"/>
    </xf>
    <xf numFmtId="0" fontId="43" fillId="2" borderId="3" xfId="0" applyFont="1" applyFill="1" applyBorder="1" applyAlignment="1" applyProtection="1">
      <alignment horizontal="center" vertical="center" wrapText="1"/>
    </xf>
    <xf numFmtId="0" fontId="27" fillId="0" borderId="8" xfId="9" applyFont="1" applyFill="1" applyBorder="1" applyAlignment="1" applyProtection="1">
      <alignment horizontal="center" vertical="center" wrapText="1"/>
    </xf>
    <xf numFmtId="0" fontId="2" fillId="14" borderId="8" xfId="0" applyFont="1" applyFill="1" applyBorder="1" applyAlignment="1" applyProtection="1">
      <alignment horizontal="center" vertical="center" wrapText="1"/>
    </xf>
    <xf numFmtId="0" fontId="2" fillId="3" borderId="13" xfId="0" applyFont="1" applyFill="1" applyBorder="1" applyAlignment="1" applyProtection="1">
      <alignment horizontal="right" vertical="center" wrapText="1"/>
    </xf>
    <xf numFmtId="0" fontId="2" fillId="3" borderId="31" xfId="0" applyFont="1" applyFill="1" applyBorder="1" applyAlignment="1" applyProtection="1">
      <alignment horizontal="right" vertical="center" wrapText="1"/>
    </xf>
    <xf numFmtId="0" fontId="2" fillId="3" borderId="17" xfId="0" applyFont="1" applyFill="1" applyBorder="1" applyAlignment="1" applyProtection="1">
      <alignment horizontal="right" vertical="center" wrapText="1"/>
    </xf>
    <xf numFmtId="0" fontId="2" fillId="3" borderId="57" xfId="0" applyFont="1" applyFill="1" applyBorder="1" applyAlignment="1" applyProtection="1">
      <alignment horizontal="center" wrapText="1"/>
    </xf>
    <xf numFmtId="0" fontId="2" fillId="3" borderId="31" xfId="0" applyFont="1" applyFill="1" applyBorder="1" applyAlignment="1" applyProtection="1">
      <alignment horizontal="center" wrapText="1"/>
    </xf>
    <xf numFmtId="0" fontId="2" fillId="3" borderId="20" xfId="0" applyFont="1" applyFill="1" applyBorder="1" applyAlignment="1" applyProtection="1">
      <alignment horizontal="center" wrapText="1"/>
    </xf>
    <xf numFmtId="0" fontId="2" fillId="2" borderId="18" xfId="0" applyFont="1" applyFill="1" applyBorder="1" applyAlignment="1" applyProtection="1">
      <alignment horizontal="center" wrapText="1"/>
    </xf>
    <xf numFmtId="0" fontId="2" fillId="2" borderId="3" xfId="0" applyFont="1" applyFill="1" applyBorder="1" applyAlignment="1" applyProtection="1">
      <alignment horizontal="center" wrapText="1"/>
    </xf>
    <xf numFmtId="0" fontId="2" fillId="2" borderId="19" xfId="0" applyFont="1" applyFill="1" applyBorder="1" applyAlignment="1" applyProtection="1">
      <alignment horizontal="center" wrapText="1"/>
    </xf>
    <xf numFmtId="0" fontId="0" fillId="0" borderId="10" xfId="0" applyBorder="1" applyAlignment="1" applyProtection="1">
      <alignment horizontal="left"/>
    </xf>
    <xf numFmtId="0" fontId="40" fillId="0" borderId="10" xfId="0" applyFont="1" applyFill="1" applyBorder="1" applyAlignment="1" applyProtection="1">
      <alignment horizontal="center"/>
    </xf>
    <xf numFmtId="0" fontId="0" fillId="0" borderId="10" xfId="0" applyBorder="1" applyAlignment="1" applyProtection="1">
      <alignment horizontal="center"/>
    </xf>
    <xf numFmtId="0" fontId="35" fillId="10" borderId="11" xfId="0" applyFont="1" applyFill="1" applyBorder="1" applyAlignment="1" applyProtection="1">
      <alignment horizontal="center" vertical="center"/>
    </xf>
    <xf numFmtId="0" fontId="35" fillId="10" borderId="36" xfId="0" applyFont="1" applyFill="1" applyBorder="1" applyAlignment="1" applyProtection="1">
      <alignment horizontal="center" vertical="center"/>
    </xf>
    <xf numFmtId="0" fontId="0" fillId="6" borderId="10" xfId="0" applyFill="1" applyBorder="1" applyAlignment="1" applyProtection="1">
      <alignment horizontal="center"/>
    </xf>
    <xf numFmtId="0" fontId="46" fillId="8" borderId="10" xfId="0" applyFont="1" applyFill="1" applyBorder="1" applyAlignment="1" applyProtection="1">
      <alignment horizontal="center"/>
    </xf>
    <xf numFmtId="0" fontId="35" fillId="9" borderId="10" xfId="0" applyFont="1" applyFill="1" applyBorder="1" applyAlignment="1" applyProtection="1">
      <alignment horizontal="center" vertical="center"/>
    </xf>
    <xf numFmtId="0" fontId="46" fillId="10" borderId="10" xfId="0" applyFont="1" applyFill="1" applyBorder="1" applyAlignment="1" applyProtection="1">
      <alignment horizontal="center"/>
    </xf>
    <xf numFmtId="0" fontId="35" fillId="10" borderId="10" xfId="0" applyFont="1" applyFill="1" applyBorder="1" applyAlignment="1" applyProtection="1">
      <alignment horizontal="center" vertical="center"/>
    </xf>
    <xf numFmtId="0" fontId="44" fillId="0" borderId="58" xfId="0" applyFont="1" applyBorder="1" applyAlignment="1" applyProtection="1">
      <alignment horizontal="center" vertical="center" wrapText="1"/>
    </xf>
    <xf numFmtId="0" fontId="44" fillId="0" borderId="40" xfId="0" applyFont="1" applyBorder="1" applyAlignment="1" applyProtection="1">
      <alignment horizontal="center" vertical="center" wrapText="1"/>
    </xf>
    <xf numFmtId="0" fontId="44" fillId="0" borderId="59" xfId="0" applyFont="1" applyBorder="1" applyAlignment="1" applyProtection="1">
      <alignment horizontal="center" vertical="center" wrapText="1"/>
    </xf>
    <xf numFmtId="0" fontId="44" fillId="0" borderId="60" xfId="0" applyFont="1" applyBorder="1" applyAlignment="1" applyProtection="1">
      <alignment horizontal="center" vertical="center" wrapText="1"/>
    </xf>
    <xf numFmtId="0" fontId="44" fillId="0" borderId="38" xfId="0" applyFont="1" applyBorder="1" applyAlignment="1" applyProtection="1">
      <alignment horizontal="center" vertical="center" wrapText="1"/>
    </xf>
    <xf numFmtId="0" fontId="44" fillId="0" borderId="33" xfId="0" applyFont="1" applyBorder="1" applyAlignment="1" applyProtection="1">
      <alignment horizontal="center" vertical="center" wrapText="1"/>
    </xf>
    <xf numFmtId="0" fontId="45" fillId="4" borderId="11" xfId="24" applyFont="1" applyFill="1" applyBorder="1" applyAlignment="1" applyProtection="1">
      <alignment horizontal="center" vertical="center"/>
    </xf>
    <xf numFmtId="0" fontId="45" fillId="4" borderId="56" xfId="24" applyFont="1" applyFill="1" applyBorder="1" applyAlignment="1" applyProtection="1">
      <alignment horizontal="center" vertical="center"/>
    </xf>
    <xf numFmtId="0" fontId="45" fillId="4" borderId="36" xfId="24" applyFont="1" applyFill="1" applyBorder="1" applyAlignment="1" applyProtection="1">
      <alignment horizontal="center" vertical="center"/>
    </xf>
    <xf numFmtId="0" fontId="45" fillId="5" borderId="11" xfId="24" applyFont="1" applyFill="1" applyBorder="1" applyAlignment="1" applyProtection="1">
      <alignment horizontal="center" vertical="center"/>
    </xf>
    <xf numFmtId="0" fontId="45" fillId="5" borderId="36" xfId="24" applyFont="1" applyFill="1" applyBorder="1" applyAlignment="1" applyProtection="1">
      <alignment horizontal="center" vertical="center"/>
    </xf>
    <xf numFmtId="0" fontId="0" fillId="0" borderId="10" xfId="0" applyBorder="1" applyAlignment="1" applyProtection="1">
      <alignment horizontal="center" vertical="center"/>
    </xf>
    <xf numFmtId="0" fontId="44" fillId="6" borderId="58" xfId="0" applyFont="1" applyFill="1" applyBorder="1" applyAlignment="1" applyProtection="1">
      <alignment horizontal="center" vertical="center" wrapText="1"/>
    </xf>
    <xf numFmtId="0" fontId="44" fillId="6" borderId="40" xfId="0" applyFont="1" applyFill="1" applyBorder="1" applyAlignment="1" applyProtection="1">
      <alignment horizontal="center" vertical="center" wrapText="1"/>
    </xf>
    <xf numFmtId="0" fontId="44" fillId="6" borderId="59" xfId="0" applyFont="1" applyFill="1" applyBorder="1" applyAlignment="1" applyProtection="1">
      <alignment horizontal="center" vertical="center" wrapText="1"/>
    </xf>
    <xf numFmtId="0" fontId="44" fillId="6" borderId="60" xfId="0" applyFont="1" applyFill="1" applyBorder="1" applyAlignment="1" applyProtection="1">
      <alignment horizontal="center" vertical="center" wrapText="1"/>
    </xf>
    <xf numFmtId="0" fontId="44" fillId="6" borderId="38" xfId="0" applyFont="1" applyFill="1" applyBorder="1" applyAlignment="1" applyProtection="1">
      <alignment horizontal="center" vertical="center" wrapText="1"/>
    </xf>
    <xf numFmtId="0" fontId="44" fillId="6" borderId="33" xfId="0" applyFont="1" applyFill="1" applyBorder="1" applyAlignment="1" applyProtection="1">
      <alignment horizontal="center" vertical="center" wrapText="1"/>
    </xf>
  </cellXfs>
  <cellStyles count="27">
    <cellStyle name="Comma" xfId="1" builtinId="3"/>
    <cellStyle name="Comma 10" xfId="2"/>
    <cellStyle name="Comma 11" xfId="3"/>
    <cellStyle name="Comma 2" xfId="4"/>
    <cellStyle name="Comma 2 2" xfId="5"/>
    <cellStyle name="Comma 3" xfId="6"/>
    <cellStyle name="Currency 2" xfId="7"/>
    <cellStyle name="Excel Built-in Normal" xfId="8"/>
    <cellStyle name="Hyperlink" xfId="9" builtinId="8"/>
    <cellStyle name="Hyperlink 2" xfId="10"/>
    <cellStyle name="Hyperlink 2 2" xfId="11"/>
    <cellStyle name="Hyperlink 3" xfId="12"/>
    <cellStyle name="Hyperlink 4" xfId="13"/>
    <cellStyle name="Normal" xfId="0" builtinId="0"/>
    <cellStyle name="Normal 2" xfId="14"/>
    <cellStyle name="Normal 2 2 3" xfId="15"/>
    <cellStyle name="Normal 3" xfId="16"/>
    <cellStyle name="Normal 4" xfId="17"/>
    <cellStyle name="Normal 4 2" xfId="18"/>
    <cellStyle name="Normal 5" xfId="19"/>
    <cellStyle name="Normal 6" xfId="20"/>
    <cellStyle name="Normal 61" xfId="21"/>
    <cellStyle name="Normal 62" xfId="22"/>
    <cellStyle name="Normal 7 2" xfId="23"/>
    <cellStyle name="Normal_Sheet1" xfId="24"/>
    <cellStyle name="Percent 2" xfId="25"/>
    <cellStyle name="Total 2" xf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3571\AppData\Local\Microsoft\Windows\Temporary%20Internet%20Files\Content.Outlook\2OZXWM8A\EnergyConversions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Quick Calculations"/>
      <sheetName val="RE"/>
      <sheetName val="Building"/>
      <sheetName val="Vehicles"/>
      <sheetName val="Reference"/>
      <sheetName val="source"/>
    </sheetNames>
    <sheetDataSet>
      <sheetData sheetId="0"/>
      <sheetData sheetId="1"/>
      <sheetData sheetId="2"/>
      <sheetData sheetId="3"/>
      <sheetData sheetId="4"/>
      <sheetData sheetId="5"/>
      <sheetData sheetId="6">
        <row r="2">
          <cell r="A2">
            <v>0</v>
          </cell>
        </row>
        <row r="3">
          <cell r="A3" t="str">
            <v>FY_2002</v>
          </cell>
        </row>
        <row r="4">
          <cell r="A4" t="str">
            <v>FY_2003</v>
          </cell>
        </row>
        <row r="5">
          <cell r="A5" t="str">
            <v>FY_2004</v>
          </cell>
        </row>
        <row r="6">
          <cell r="A6" t="str">
            <v>FY_2005</v>
          </cell>
        </row>
        <row r="7">
          <cell r="A7" t="str">
            <v>FY_2006</v>
          </cell>
        </row>
        <row r="8">
          <cell r="A8" t="str">
            <v>FY_2007</v>
          </cell>
        </row>
        <row r="9">
          <cell r="A9" t="str">
            <v>FY_2008</v>
          </cell>
        </row>
        <row r="10">
          <cell r="A10" t="str">
            <v>FY_2009</v>
          </cell>
        </row>
        <row r="11">
          <cell r="A11" t="str">
            <v>FY_2010</v>
          </cell>
        </row>
        <row r="12">
          <cell r="A12" t="str">
            <v>FY_2011</v>
          </cell>
        </row>
        <row r="13">
          <cell r="A13" t="str">
            <v>FY_2012</v>
          </cell>
        </row>
        <row r="14">
          <cell r="A14" t="str">
            <v>FY_2013</v>
          </cell>
        </row>
        <row r="15">
          <cell r="A15" t="str">
            <v>FY_2014</v>
          </cell>
        </row>
        <row r="16">
          <cell r="A16" t="str">
            <v>CY_2001</v>
          </cell>
        </row>
        <row r="17">
          <cell r="A17" t="str">
            <v>CY_2002</v>
          </cell>
        </row>
        <row r="18">
          <cell r="A18" t="str">
            <v>CY_2003</v>
          </cell>
        </row>
        <row r="19">
          <cell r="A19" t="str">
            <v>CY_2004</v>
          </cell>
        </row>
        <row r="20">
          <cell r="A20" t="str">
            <v>CY_2005</v>
          </cell>
        </row>
        <row r="21">
          <cell r="A21" t="str">
            <v>CY_2006</v>
          </cell>
        </row>
        <row r="22">
          <cell r="A22" t="str">
            <v>CY_2007</v>
          </cell>
        </row>
        <row r="23">
          <cell r="A23" t="str">
            <v>CY_2008</v>
          </cell>
        </row>
        <row r="24">
          <cell r="A24" t="str">
            <v>CY_2009</v>
          </cell>
        </row>
        <row r="25">
          <cell r="A25" t="str">
            <v>CY_2010</v>
          </cell>
        </row>
        <row r="26">
          <cell r="A26" t="str">
            <v>CY_2011</v>
          </cell>
        </row>
        <row r="27">
          <cell r="A27" t="str">
            <v>CY_2012</v>
          </cell>
        </row>
        <row r="28">
          <cell r="A28" t="str">
            <v>CY_2013</v>
          </cell>
        </row>
        <row r="29">
          <cell r="A29" t="str">
            <v>CY_2014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fueleconomy.gov/" TargetMode="External"/><Relationship Id="rId1" Type="http://schemas.openxmlformats.org/officeDocument/2006/relationships/hyperlink" Target="http://www.energystar.gov/ia/business/downloads/BP_Checklist.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sites.google.com/site/massdgic/home/net-metering"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theclimateregistry.org/downloads/2013/01/2013-Climate-Registry-Default-Emissions-Factors.pdf;%201%20Gallon%20Gasoline%20Equivalent%20=%20126.67%20SCF-%20%20CNG%20is%20typically%20sold%20in%20GGE%20instead%20of%20SCF" TargetMode="External"/><Relationship Id="rId2" Type="http://schemas.openxmlformats.org/officeDocument/2006/relationships/hyperlink" Target="http://www.theclimateregistry.org/downloads/2013/01/2013-Climate-Registry-Default-Emissions-Factors.pdf" TargetMode="External"/><Relationship Id="rId1" Type="http://schemas.openxmlformats.org/officeDocument/2006/relationships/hyperlink" Target="http://www.epa.gov/cleanenergy/energy-resources/ref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F57"/>
  <sheetViews>
    <sheetView showGridLines="0" zoomScale="90" zoomScaleNormal="90" workbookViewId="0">
      <selection activeCell="C7" sqref="C7:T7"/>
    </sheetView>
  </sheetViews>
  <sheetFormatPr defaultColWidth="0" defaultRowHeight="12.75" zeroHeight="1" x14ac:dyDescent="0.2"/>
  <cols>
    <col min="1" max="1" width="3.28515625" style="56" customWidth="1"/>
    <col min="2" max="2" width="9.140625" style="56" customWidth="1"/>
    <col min="3" max="3" width="30.85546875" style="97" customWidth="1"/>
    <col min="4" max="4" width="14.85546875" style="56" customWidth="1"/>
    <col min="5" max="8" width="9.140625" style="56" customWidth="1"/>
    <col min="9" max="9" width="10.140625" style="56" customWidth="1"/>
    <col min="10" max="10" width="9.28515625" style="56" bestFit="1" customWidth="1"/>
    <col min="11" max="11" width="7.7109375" style="56" bestFit="1" customWidth="1"/>
    <col min="12" max="17" width="9.140625" style="56" customWidth="1"/>
    <col min="18" max="19" width="10" style="56" customWidth="1"/>
    <col min="20" max="20" width="12.28515625" style="56" customWidth="1"/>
    <col min="21" max="21" width="9.140625" style="56" customWidth="1"/>
    <col min="22" max="22" width="9.140625" style="56" bestFit="1" customWidth="1"/>
    <col min="23" max="32" width="9.140625" style="56" customWidth="1"/>
    <col min="33" max="16384" width="9.140625" style="56" hidden="1"/>
  </cols>
  <sheetData>
    <row r="1" spans="2:24" ht="13.5" thickBot="1" x14ac:dyDescent="0.25"/>
    <row r="2" spans="2:24" x14ac:dyDescent="0.2">
      <c r="B2" s="57"/>
      <c r="C2" s="98"/>
      <c r="D2" s="58"/>
      <c r="E2" s="58"/>
      <c r="F2" s="58"/>
      <c r="G2" s="58"/>
      <c r="H2" s="58"/>
      <c r="I2" s="58"/>
      <c r="J2" s="58"/>
      <c r="K2" s="58"/>
      <c r="L2" s="58"/>
      <c r="M2" s="58"/>
      <c r="N2" s="58"/>
      <c r="O2" s="58"/>
      <c r="P2" s="58"/>
      <c r="Q2" s="58"/>
      <c r="R2" s="58"/>
      <c r="S2" s="58"/>
      <c r="T2" s="58"/>
      <c r="U2" s="59"/>
    </row>
    <row r="3" spans="2:24" ht="37.5" customHeight="1" x14ac:dyDescent="0.2">
      <c r="B3" s="60"/>
      <c r="C3" s="310" t="s">
        <v>334</v>
      </c>
      <c r="D3" s="310"/>
      <c r="E3" s="310"/>
      <c r="F3" s="310"/>
      <c r="G3" s="310"/>
      <c r="H3" s="310"/>
      <c r="I3" s="310"/>
      <c r="J3" s="310"/>
      <c r="K3" s="310"/>
      <c r="L3" s="310"/>
      <c r="M3" s="310"/>
      <c r="N3" s="310"/>
      <c r="O3" s="310"/>
      <c r="P3" s="310"/>
      <c r="Q3" s="310"/>
      <c r="R3" s="310"/>
      <c r="S3" s="310"/>
      <c r="T3" s="310"/>
      <c r="U3" s="61"/>
    </row>
    <row r="4" spans="2:24" ht="15" x14ac:dyDescent="0.2">
      <c r="B4" s="62"/>
      <c r="C4" s="111"/>
      <c r="D4" s="111"/>
      <c r="E4" s="111"/>
      <c r="F4" s="111"/>
      <c r="G4" s="111"/>
      <c r="H4" s="89"/>
      <c r="I4" s="112"/>
      <c r="J4" s="131"/>
      <c r="K4" s="132"/>
      <c r="L4" s="112"/>
      <c r="M4" s="112"/>
      <c r="N4" s="112"/>
      <c r="O4" s="112"/>
      <c r="P4" s="112"/>
      <c r="Q4" s="112"/>
      <c r="R4" s="112"/>
      <c r="S4" s="112"/>
      <c r="T4" s="112"/>
      <c r="U4" s="63"/>
    </row>
    <row r="5" spans="2:24" ht="48.75" customHeight="1" x14ac:dyDescent="0.2">
      <c r="B5" s="62"/>
      <c r="C5" s="129" t="s">
        <v>333</v>
      </c>
      <c r="D5" s="130" t="s">
        <v>324</v>
      </c>
      <c r="E5" s="7"/>
      <c r="F5" s="7"/>
      <c r="G5" s="7"/>
      <c r="H5" s="7"/>
      <c r="I5" s="7"/>
      <c r="J5" s="7"/>
      <c r="K5" s="7"/>
      <c r="L5" s="7"/>
      <c r="M5" s="7"/>
      <c r="N5" s="7"/>
      <c r="O5" s="7"/>
      <c r="P5" s="7"/>
      <c r="Q5" s="7"/>
      <c r="R5" s="7"/>
      <c r="S5" s="7"/>
      <c r="T5" s="7"/>
      <c r="U5" s="61"/>
    </row>
    <row r="6" spans="2:24" s="66" customFormat="1" ht="21" thickBot="1" x14ac:dyDescent="0.25">
      <c r="B6" s="72"/>
      <c r="C6" s="314" t="s">
        <v>107</v>
      </c>
      <c r="D6" s="314"/>
      <c r="E6" s="314"/>
      <c r="F6" s="314"/>
      <c r="G6" s="314"/>
      <c r="H6" s="314"/>
      <c r="I6" s="314"/>
      <c r="J6" s="314"/>
      <c r="K6" s="314"/>
      <c r="L6" s="314"/>
      <c r="M6" s="314"/>
      <c r="N6" s="314"/>
      <c r="O6" s="314"/>
      <c r="P6" s="314"/>
      <c r="Q6" s="314"/>
      <c r="R6" s="314"/>
      <c r="S6" s="314"/>
      <c r="T6" s="314"/>
      <c r="U6" s="73"/>
    </row>
    <row r="7" spans="2:24" s="66" customFormat="1" ht="29.25" customHeight="1" x14ac:dyDescent="0.2">
      <c r="B7" s="72"/>
      <c r="C7" s="311" t="str">
        <f>"Table 3: Annual Municipal Energy Use in Native Units and MMBtu - Plan Year "&amp;D5</f>
        <v>Table 3: Annual Municipal Energy Use in Native Units and MMBtu - Plan Year &lt;Select Year&gt;</v>
      </c>
      <c r="D7" s="312"/>
      <c r="E7" s="312"/>
      <c r="F7" s="312"/>
      <c r="G7" s="312"/>
      <c r="H7" s="312"/>
      <c r="I7" s="312"/>
      <c r="J7" s="312"/>
      <c r="K7" s="312"/>
      <c r="L7" s="312"/>
      <c r="M7" s="312"/>
      <c r="N7" s="312"/>
      <c r="O7" s="312"/>
      <c r="P7" s="312"/>
      <c r="Q7" s="312"/>
      <c r="R7" s="312"/>
      <c r="S7" s="312"/>
      <c r="T7" s="313"/>
      <c r="U7" s="73"/>
    </row>
    <row r="8" spans="2:24" s="66" customFormat="1" ht="26.25" customHeight="1" x14ac:dyDescent="0.2">
      <c r="B8" s="72"/>
      <c r="C8" s="100"/>
      <c r="D8" s="309" t="s">
        <v>119</v>
      </c>
      <c r="E8" s="309"/>
      <c r="F8" s="309"/>
      <c r="G8" s="309"/>
      <c r="H8" s="309"/>
      <c r="I8" s="309"/>
      <c r="J8" s="309"/>
      <c r="K8" s="309"/>
      <c r="L8" s="309"/>
      <c r="M8" s="309"/>
      <c r="N8" s="309"/>
      <c r="O8" s="309"/>
      <c r="P8" s="309"/>
      <c r="Q8" s="309"/>
      <c r="R8" s="309"/>
      <c r="S8" s="309"/>
      <c r="T8" s="101"/>
      <c r="U8" s="73"/>
      <c r="X8" s="66" t="s">
        <v>155</v>
      </c>
    </row>
    <row r="9" spans="2:24" s="105" customFormat="1" ht="35.25" customHeight="1" x14ac:dyDescent="0.25">
      <c r="B9" s="102"/>
      <c r="C9" s="103"/>
      <c r="D9" s="308" t="s">
        <v>40</v>
      </c>
      <c r="E9" s="308"/>
      <c r="F9" s="308" t="s">
        <v>41</v>
      </c>
      <c r="G9" s="308"/>
      <c r="H9" s="308" t="s">
        <v>42</v>
      </c>
      <c r="I9" s="308"/>
      <c r="J9" s="308" t="s">
        <v>43</v>
      </c>
      <c r="K9" s="308"/>
      <c r="L9" s="308" t="s">
        <v>44</v>
      </c>
      <c r="M9" s="308"/>
      <c r="N9" s="308" t="s">
        <v>45</v>
      </c>
      <c r="O9" s="308"/>
      <c r="P9" s="315" t="s">
        <v>60</v>
      </c>
      <c r="Q9" s="315"/>
      <c r="R9" s="315" t="s">
        <v>61</v>
      </c>
      <c r="S9" s="315"/>
      <c r="T9" s="316" t="s">
        <v>46</v>
      </c>
      <c r="U9" s="104"/>
    </row>
    <row r="10" spans="2:24" s="105" customFormat="1" ht="24" customHeight="1" x14ac:dyDescent="0.2">
      <c r="B10" s="102"/>
      <c r="C10" s="106"/>
      <c r="D10" s="133" t="s">
        <v>47</v>
      </c>
      <c r="E10" s="133" t="s">
        <v>48</v>
      </c>
      <c r="F10" s="133" t="s">
        <v>49</v>
      </c>
      <c r="G10" s="133" t="s">
        <v>48</v>
      </c>
      <c r="H10" s="133" t="s">
        <v>50</v>
      </c>
      <c r="I10" s="133" t="s">
        <v>48</v>
      </c>
      <c r="J10" s="133" t="s">
        <v>50</v>
      </c>
      <c r="K10" s="133" t="s">
        <v>48</v>
      </c>
      <c r="L10" s="133" t="s">
        <v>50</v>
      </c>
      <c r="M10" s="133" t="s">
        <v>48</v>
      </c>
      <c r="N10" s="133" t="s">
        <v>50</v>
      </c>
      <c r="O10" s="133" t="s">
        <v>48</v>
      </c>
      <c r="P10" s="133" t="s">
        <v>47</v>
      </c>
      <c r="Q10" s="133" t="s">
        <v>48</v>
      </c>
      <c r="R10" s="133" t="s">
        <v>49</v>
      </c>
      <c r="S10" s="133" t="s">
        <v>48</v>
      </c>
      <c r="T10" s="317"/>
      <c r="U10" s="104"/>
    </row>
    <row r="11" spans="2:24" ht="24" customHeight="1" x14ac:dyDescent="0.2">
      <c r="B11" s="60"/>
      <c r="C11" s="107" t="s">
        <v>51</v>
      </c>
      <c r="D11" s="135"/>
      <c r="E11" s="134">
        <f>D11*kwh_MMBTU</f>
        <v>0</v>
      </c>
      <c r="F11" s="135"/>
      <c r="G11" s="134">
        <f>F11*therms_MMBTU</f>
        <v>0</v>
      </c>
      <c r="H11" s="135"/>
      <c r="I11" s="134">
        <f>H11*GalFuelOil_MMBTU</f>
        <v>0</v>
      </c>
      <c r="J11" s="135"/>
      <c r="K11" s="134">
        <f>J11*GalPropane_MMBTU</f>
        <v>0</v>
      </c>
      <c r="L11" s="135"/>
      <c r="M11" s="134">
        <f>L11*GalGasoline_MMBTU</f>
        <v>0</v>
      </c>
      <c r="N11" s="135"/>
      <c r="O11" s="134">
        <f>N11*GalDiesel_MMBTU</f>
        <v>0</v>
      </c>
      <c r="P11" s="135"/>
      <c r="Q11" s="134">
        <f>P11*kwh_MMBTU</f>
        <v>0</v>
      </c>
      <c r="R11" s="135"/>
      <c r="S11" s="134">
        <f>R11*therms_MMBTU</f>
        <v>0</v>
      </c>
      <c r="T11" s="139">
        <f>E11+G11+I11+K11+M11+O11+Q11+S11</f>
        <v>0</v>
      </c>
      <c r="U11" s="108"/>
    </row>
    <row r="12" spans="2:24" ht="24" customHeight="1" x14ac:dyDescent="0.2">
      <c r="B12" s="60"/>
      <c r="C12" s="107" t="s">
        <v>0</v>
      </c>
      <c r="D12" s="135"/>
      <c r="E12" s="134">
        <f>D12*kwh_MMBTU</f>
        <v>0</v>
      </c>
      <c r="F12" s="135"/>
      <c r="G12" s="134">
        <f>F12*therms_MMBTU</f>
        <v>0</v>
      </c>
      <c r="H12" s="135"/>
      <c r="I12" s="134">
        <f>H12*GalFuelOil_MMBTU</f>
        <v>0</v>
      </c>
      <c r="J12" s="135"/>
      <c r="K12" s="134">
        <f>J12*GalPropane_MMBTU</f>
        <v>0</v>
      </c>
      <c r="L12" s="135"/>
      <c r="M12" s="134">
        <f>L12*GalGasoline_MMBTU</f>
        <v>0</v>
      </c>
      <c r="N12" s="135"/>
      <c r="O12" s="134">
        <f>N12*GalDiesel_MMBTU</f>
        <v>0</v>
      </c>
      <c r="P12" s="135"/>
      <c r="Q12" s="134">
        <f>P12*kwh_MMBTU</f>
        <v>0</v>
      </c>
      <c r="R12" s="135"/>
      <c r="S12" s="134">
        <f>R12*therms_MMBTU</f>
        <v>0</v>
      </c>
      <c r="T12" s="139">
        <f t="shared" ref="T12:T19" si="0">E12+G12+I12+K12+M12+O12+Q12+S12</f>
        <v>0</v>
      </c>
      <c r="U12" s="108"/>
    </row>
    <row r="13" spans="2:24" ht="24" customHeight="1" x14ac:dyDescent="0.2">
      <c r="B13" s="60"/>
      <c r="C13" s="107" t="s">
        <v>52</v>
      </c>
      <c r="D13" s="135"/>
      <c r="E13" s="134">
        <f>D13*kwh_MMBTU</f>
        <v>0</v>
      </c>
      <c r="F13" s="135"/>
      <c r="G13" s="134">
        <f>F13*therms_MMBTU</f>
        <v>0</v>
      </c>
      <c r="H13" s="135"/>
      <c r="I13" s="134">
        <f>H13*GalFuelOil_MMBTU</f>
        <v>0</v>
      </c>
      <c r="J13" s="135"/>
      <c r="K13" s="134">
        <f>J13*GalPropane_MMBTU</f>
        <v>0</v>
      </c>
      <c r="L13" s="135"/>
      <c r="M13" s="134">
        <f>L13*GalGasoline_MMBTU</f>
        <v>0</v>
      </c>
      <c r="N13" s="135"/>
      <c r="O13" s="134">
        <f>N13*GalDiesel_MMBTU</f>
        <v>0</v>
      </c>
      <c r="P13" s="135"/>
      <c r="Q13" s="134">
        <f>P13*kwh_MMBTU</f>
        <v>0</v>
      </c>
      <c r="R13" s="135"/>
      <c r="S13" s="134">
        <f>R13*therms_MMBTU</f>
        <v>0</v>
      </c>
      <c r="T13" s="139">
        <f t="shared" si="0"/>
        <v>0</v>
      </c>
      <c r="U13" s="108"/>
    </row>
    <row r="14" spans="2:24" ht="30.75" customHeight="1" x14ac:dyDescent="0.2">
      <c r="B14" s="60"/>
      <c r="C14" s="136" t="s">
        <v>53</v>
      </c>
      <c r="D14" s="137">
        <f>SUM(D11:D13)</f>
        <v>0</v>
      </c>
      <c r="E14" s="137">
        <f t="shared" ref="E14:S14" si="1">SUM(E11:E13)</f>
        <v>0</v>
      </c>
      <c r="F14" s="137">
        <f t="shared" si="1"/>
        <v>0</v>
      </c>
      <c r="G14" s="137">
        <f t="shared" si="1"/>
        <v>0</v>
      </c>
      <c r="H14" s="137">
        <f t="shared" si="1"/>
        <v>0</v>
      </c>
      <c r="I14" s="137">
        <f t="shared" si="1"/>
        <v>0</v>
      </c>
      <c r="J14" s="137">
        <f t="shared" si="1"/>
        <v>0</v>
      </c>
      <c r="K14" s="137">
        <f t="shared" si="1"/>
        <v>0</v>
      </c>
      <c r="L14" s="137">
        <f t="shared" si="1"/>
        <v>0</v>
      </c>
      <c r="M14" s="137">
        <f t="shared" si="1"/>
        <v>0</v>
      </c>
      <c r="N14" s="137">
        <f t="shared" si="1"/>
        <v>0</v>
      </c>
      <c r="O14" s="137">
        <f t="shared" si="1"/>
        <v>0</v>
      </c>
      <c r="P14" s="137">
        <f t="shared" si="1"/>
        <v>0</v>
      </c>
      <c r="Q14" s="137">
        <f t="shared" si="1"/>
        <v>0</v>
      </c>
      <c r="R14" s="137">
        <f t="shared" si="1"/>
        <v>0</v>
      </c>
      <c r="S14" s="137">
        <f t="shared" si="1"/>
        <v>0</v>
      </c>
      <c r="T14" s="138">
        <f>E14+G14+I14+K14+M14+O14+Q14+S14</f>
        <v>0</v>
      </c>
      <c r="U14" s="108"/>
    </row>
    <row r="15" spans="2:24" ht="35.25" customHeight="1" x14ac:dyDescent="0.2">
      <c r="B15" s="60"/>
      <c r="C15" s="106" t="s">
        <v>54</v>
      </c>
      <c r="D15" s="135"/>
      <c r="E15" s="134">
        <f>D15*kwh_MMBTU</f>
        <v>0</v>
      </c>
      <c r="F15" s="135"/>
      <c r="G15" s="134">
        <f>F15*therms_MMBTU</f>
        <v>0</v>
      </c>
      <c r="H15" s="135"/>
      <c r="I15" s="134">
        <f>H15*GalFuelOil_MMBTU</f>
        <v>0</v>
      </c>
      <c r="J15" s="135"/>
      <c r="K15" s="134">
        <f>J15*GalPropane_MMBTU</f>
        <v>0</v>
      </c>
      <c r="L15" s="135"/>
      <c r="M15" s="134">
        <f>L15*GalGasoline_MMBTU</f>
        <v>0</v>
      </c>
      <c r="N15" s="135"/>
      <c r="O15" s="134">
        <f>N15*GalDiesel_MMBTU</f>
        <v>0</v>
      </c>
      <c r="P15" s="135"/>
      <c r="Q15" s="134">
        <f>P15*kwh_MMBTU</f>
        <v>0</v>
      </c>
      <c r="R15" s="135"/>
      <c r="S15" s="134">
        <f>R15*therms_MMBTU</f>
        <v>0</v>
      </c>
      <c r="T15" s="139">
        <f t="shared" si="0"/>
        <v>0</v>
      </c>
      <c r="U15" s="108"/>
    </row>
    <row r="16" spans="2:24" ht="24" customHeight="1" x14ac:dyDescent="0.2">
      <c r="B16" s="60"/>
      <c r="C16" s="106" t="s">
        <v>55</v>
      </c>
      <c r="D16" s="135"/>
      <c r="E16" s="134">
        <f>D16*kwh_MMBTU</f>
        <v>0</v>
      </c>
      <c r="F16" s="135"/>
      <c r="G16" s="134">
        <f>F16*therms_MMBTU</f>
        <v>0</v>
      </c>
      <c r="H16" s="135"/>
      <c r="I16" s="134">
        <f>H16*GalFuelOil_MMBTU</f>
        <v>0</v>
      </c>
      <c r="J16" s="135"/>
      <c r="K16" s="134">
        <f>J16*GalPropane_MMBTU</f>
        <v>0</v>
      </c>
      <c r="L16" s="135"/>
      <c r="M16" s="134">
        <f>L16*GalGasoline_MMBTU</f>
        <v>0</v>
      </c>
      <c r="N16" s="135"/>
      <c r="O16" s="134">
        <f>N16*GalDiesel_MMBTU</f>
        <v>0</v>
      </c>
      <c r="P16" s="135"/>
      <c r="Q16" s="134">
        <f>P16*kwh_MMBTU</f>
        <v>0</v>
      </c>
      <c r="R16" s="135"/>
      <c r="S16" s="134">
        <f>R16*therms_MMBTU</f>
        <v>0</v>
      </c>
      <c r="T16" s="139">
        <f>E16+G16+I16+K16+M16+O16+Q16+S16</f>
        <v>0</v>
      </c>
      <c r="U16" s="108"/>
    </row>
    <row r="17" spans="2:22" ht="24" customHeight="1" x14ac:dyDescent="0.2">
      <c r="B17" s="60"/>
      <c r="C17" s="106" t="s">
        <v>56</v>
      </c>
      <c r="D17" s="135"/>
      <c r="E17" s="134">
        <f>D17*kwh_MMBTU</f>
        <v>0</v>
      </c>
      <c r="F17" s="135"/>
      <c r="G17" s="134">
        <f>F17*therms_MMBTU</f>
        <v>0</v>
      </c>
      <c r="H17" s="135"/>
      <c r="I17" s="134">
        <f>H17*GalFuelOil_MMBTU</f>
        <v>0</v>
      </c>
      <c r="J17" s="135"/>
      <c r="K17" s="134">
        <f>J17*GalPropane_MMBTU</f>
        <v>0</v>
      </c>
      <c r="L17" s="135"/>
      <c r="M17" s="134">
        <f>L17*GalGasoline_MMBTU</f>
        <v>0</v>
      </c>
      <c r="N17" s="135"/>
      <c r="O17" s="134">
        <f>N17*GalDiesel_MMBTU</f>
        <v>0</v>
      </c>
      <c r="P17" s="135"/>
      <c r="Q17" s="134">
        <f>P17*kwh_MMBTU</f>
        <v>0</v>
      </c>
      <c r="R17" s="135"/>
      <c r="S17" s="134">
        <f>R17*therms_MMBTU</f>
        <v>0</v>
      </c>
      <c r="T17" s="139">
        <f t="shared" si="0"/>
        <v>0</v>
      </c>
      <c r="U17" s="108"/>
    </row>
    <row r="18" spans="2:22" ht="24" customHeight="1" x14ac:dyDescent="0.2">
      <c r="B18" s="60"/>
      <c r="C18" s="106" t="s">
        <v>57</v>
      </c>
      <c r="D18" s="135"/>
      <c r="E18" s="134">
        <f>D18*kwh_MMBTU</f>
        <v>0</v>
      </c>
      <c r="F18" s="135"/>
      <c r="G18" s="134">
        <f>F18*therms_MMBTU</f>
        <v>0</v>
      </c>
      <c r="H18" s="135"/>
      <c r="I18" s="134">
        <f>H18*GalFuelOil_MMBTU</f>
        <v>0</v>
      </c>
      <c r="J18" s="135"/>
      <c r="K18" s="134">
        <f>J18*GalPropane_MMBTU</f>
        <v>0</v>
      </c>
      <c r="L18" s="135"/>
      <c r="M18" s="134">
        <f>L18*GalGasoline_MMBTU</f>
        <v>0</v>
      </c>
      <c r="N18" s="135"/>
      <c r="O18" s="134">
        <f>N18*GalDiesel_MMBTU</f>
        <v>0</v>
      </c>
      <c r="P18" s="135"/>
      <c r="Q18" s="134">
        <f>P18*kwh_MMBTU</f>
        <v>0</v>
      </c>
      <c r="R18" s="135"/>
      <c r="S18" s="134">
        <f>R18*therms_MMBTU</f>
        <v>0</v>
      </c>
      <c r="T18" s="139">
        <f t="shared" si="0"/>
        <v>0</v>
      </c>
      <c r="U18" s="108"/>
    </row>
    <row r="19" spans="2:22" ht="35.25" customHeight="1" x14ac:dyDescent="0.2">
      <c r="B19" s="60"/>
      <c r="C19" s="106" t="s">
        <v>58</v>
      </c>
      <c r="D19" s="135"/>
      <c r="E19" s="134">
        <f>D19*kwh_MMBTU</f>
        <v>0</v>
      </c>
      <c r="F19" s="135"/>
      <c r="G19" s="134">
        <f>F19*therms_MMBTU</f>
        <v>0</v>
      </c>
      <c r="H19" s="135"/>
      <c r="I19" s="134">
        <f>H19*GalFuelOil_MMBTU</f>
        <v>0</v>
      </c>
      <c r="J19" s="135"/>
      <c r="K19" s="134">
        <f>J19*GalPropane_MMBTU</f>
        <v>0</v>
      </c>
      <c r="L19" s="135"/>
      <c r="M19" s="134">
        <f>L19*GalGasoline_MMBTU</f>
        <v>0</v>
      </c>
      <c r="N19" s="135"/>
      <c r="O19" s="134">
        <f>N19*GalDiesel_MMBTU</f>
        <v>0</v>
      </c>
      <c r="P19" s="135"/>
      <c r="Q19" s="134">
        <f>P19*kwh_MMBTU</f>
        <v>0</v>
      </c>
      <c r="R19" s="135"/>
      <c r="S19" s="134">
        <f>R19*therms_MMBTU</f>
        <v>0</v>
      </c>
      <c r="T19" s="139">
        <f t="shared" si="0"/>
        <v>0</v>
      </c>
      <c r="U19" s="108"/>
    </row>
    <row r="20" spans="2:22" ht="30.75" customHeight="1" thickBot="1" x14ac:dyDescent="0.25">
      <c r="B20" s="60"/>
      <c r="C20" s="140" t="s">
        <v>59</v>
      </c>
      <c r="D20" s="141">
        <f>SUM(D14:D19)</f>
        <v>0</v>
      </c>
      <c r="E20" s="141">
        <f>D20*0.003412</f>
        <v>0</v>
      </c>
      <c r="F20" s="141">
        <f>SUM(F14:F19)</f>
        <v>0</v>
      </c>
      <c r="G20" s="141">
        <f>F20*0.1</f>
        <v>0</v>
      </c>
      <c r="H20" s="141">
        <f>SUM(H14:H19)</f>
        <v>0</v>
      </c>
      <c r="I20" s="141">
        <f>H20*0.139</f>
        <v>0</v>
      </c>
      <c r="J20" s="141">
        <f>SUM(J14:J19)</f>
        <v>0</v>
      </c>
      <c r="K20" s="141">
        <f>J20*0.091</f>
        <v>0</v>
      </c>
      <c r="L20" s="141">
        <f>SUM(L14:L19)</f>
        <v>0</v>
      </c>
      <c r="M20" s="141">
        <f>L20*0.124</f>
        <v>0</v>
      </c>
      <c r="N20" s="141">
        <f>SUM(N14:N19)</f>
        <v>0</v>
      </c>
      <c r="O20" s="141">
        <f>N20*0.139</f>
        <v>0</v>
      </c>
      <c r="P20" s="141">
        <f>SUM(P14:P19)</f>
        <v>0</v>
      </c>
      <c r="Q20" s="141">
        <f>P20*0.003412</f>
        <v>0</v>
      </c>
      <c r="R20" s="141">
        <f>SUM(R14:R19)</f>
        <v>0</v>
      </c>
      <c r="S20" s="141">
        <f>R20*0.1</f>
        <v>0</v>
      </c>
      <c r="T20" s="142">
        <f>E20+G20+I20+K20+M20+O20+Q20+S20</f>
        <v>0</v>
      </c>
      <c r="U20" s="108"/>
    </row>
    <row r="21" spans="2:22" ht="13.5" thickBot="1" x14ac:dyDescent="0.25">
      <c r="B21" s="64"/>
      <c r="C21" s="109"/>
      <c r="D21" s="110"/>
      <c r="E21" s="110"/>
      <c r="F21" s="110"/>
      <c r="G21" s="110"/>
      <c r="H21" s="110"/>
      <c r="I21" s="110"/>
      <c r="J21" s="110"/>
      <c r="K21" s="110"/>
      <c r="L21" s="110"/>
      <c r="M21" s="110"/>
      <c r="N21" s="110"/>
      <c r="O21" s="110"/>
      <c r="P21" s="110"/>
      <c r="Q21" s="110"/>
      <c r="R21" s="110"/>
      <c r="S21" s="110"/>
      <c r="T21" s="110"/>
      <c r="U21" s="65"/>
    </row>
    <row r="22" spans="2:22" x14ac:dyDescent="0.2"/>
    <row r="23" spans="2:22" hidden="1" x14ac:dyDescent="0.2"/>
    <row r="24" spans="2:22" hidden="1" x14ac:dyDescent="0.2"/>
    <row r="25" spans="2:22" hidden="1" x14ac:dyDescent="0.2">
      <c r="D25" s="97"/>
      <c r="E25" s="97"/>
      <c r="F25" s="97"/>
      <c r="G25" s="97"/>
      <c r="H25" s="97"/>
      <c r="I25" s="97"/>
      <c r="J25" s="97"/>
      <c r="K25" s="97"/>
      <c r="L25" s="97"/>
      <c r="M25" s="97"/>
      <c r="N25" s="97"/>
      <c r="O25" s="97"/>
      <c r="P25" s="97"/>
      <c r="Q25" s="97"/>
      <c r="R25" s="97"/>
      <c r="S25" s="97"/>
      <c r="T25" s="97"/>
      <c r="U25" s="97"/>
      <c r="V25" s="97"/>
    </row>
    <row r="26" spans="2:22" hidden="1" x14ac:dyDescent="0.2">
      <c r="D26" s="97"/>
      <c r="E26" s="97"/>
      <c r="F26" s="97"/>
      <c r="G26" s="97"/>
      <c r="H26" s="97"/>
      <c r="I26" s="97"/>
      <c r="J26" s="97"/>
      <c r="K26" s="97"/>
      <c r="L26" s="97"/>
      <c r="M26" s="97"/>
      <c r="N26" s="97"/>
      <c r="O26" s="97"/>
      <c r="P26" s="97"/>
      <c r="Q26" s="97"/>
      <c r="R26" s="97"/>
      <c r="S26" s="97"/>
      <c r="T26" s="97"/>
      <c r="U26" s="97"/>
      <c r="V26" s="97"/>
    </row>
    <row r="27" spans="2:22" hidden="1" x14ac:dyDescent="0.2">
      <c r="D27" s="97"/>
      <c r="E27" s="97"/>
      <c r="F27" s="97"/>
      <c r="G27" s="97"/>
      <c r="H27" s="97"/>
      <c r="I27" s="97"/>
      <c r="J27" s="97"/>
      <c r="K27" s="97"/>
      <c r="L27" s="97"/>
      <c r="M27" s="97"/>
      <c r="N27" s="97"/>
      <c r="O27" s="97"/>
      <c r="P27" s="97"/>
      <c r="Q27" s="97"/>
      <c r="R27" s="97"/>
      <c r="S27" s="97"/>
      <c r="T27" s="97"/>
      <c r="U27" s="97"/>
      <c r="V27" s="97"/>
    </row>
    <row r="28" spans="2:22" hidden="1" x14ac:dyDescent="0.2">
      <c r="D28" s="97"/>
      <c r="E28" s="97"/>
      <c r="F28" s="97"/>
      <c r="G28" s="97"/>
      <c r="H28" s="97"/>
      <c r="I28" s="97"/>
      <c r="J28" s="97"/>
      <c r="K28" s="97"/>
      <c r="L28" s="97"/>
      <c r="M28" s="97"/>
      <c r="N28" s="97"/>
      <c r="O28" s="97"/>
      <c r="P28" s="97"/>
      <c r="Q28" s="97"/>
      <c r="R28" s="97"/>
      <c r="S28" s="97"/>
      <c r="T28" s="97"/>
      <c r="U28" s="97"/>
      <c r="V28" s="97"/>
    </row>
    <row r="29" spans="2:22" hidden="1" x14ac:dyDescent="0.2">
      <c r="D29" s="97"/>
      <c r="E29" s="97"/>
      <c r="F29" s="97"/>
      <c r="G29" s="97"/>
      <c r="H29" s="97"/>
      <c r="I29" s="97"/>
      <c r="J29" s="97"/>
      <c r="K29" s="97"/>
      <c r="L29" s="97"/>
      <c r="M29" s="97"/>
      <c r="N29" s="97"/>
      <c r="O29" s="97"/>
      <c r="P29" s="97"/>
      <c r="Q29" s="97"/>
      <c r="R29" s="97"/>
      <c r="S29" s="97"/>
      <c r="T29" s="97"/>
      <c r="U29" s="97"/>
      <c r="V29" s="97"/>
    </row>
    <row r="30" spans="2:22" hidden="1" x14ac:dyDescent="0.2">
      <c r="D30" s="97"/>
      <c r="E30" s="97"/>
      <c r="F30" s="97"/>
      <c r="G30" s="97"/>
      <c r="H30" s="97"/>
      <c r="I30" s="97"/>
      <c r="J30" s="97"/>
      <c r="K30" s="97"/>
      <c r="L30" s="97"/>
      <c r="M30" s="97"/>
      <c r="N30" s="97"/>
      <c r="O30" s="97"/>
      <c r="P30" s="97"/>
      <c r="Q30" s="97"/>
      <c r="R30" s="97"/>
      <c r="S30" s="97"/>
      <c r="T30" s="97"/>
      <c r="U30" s="97"/>
      <c r="V30" s="97"/>
    </row>
    <row r="31" spans="2:22" hidden="1" x14ac:dyDescent="0.2">
      <c r="D31" s="97"/>
      <c r="E31" s="97"/>
      <c r="F31" s="97"/>
      <c r="G31" s="97"/>
      <c r="H31" s="97"/>
      <c r="I31" s="97"/>
      <c r="J31" s="97"/>
      <c r="K31" s="97"/>
      <c r="L31" s="97"/>
      <c r="M31" s="97"/>
      <c r="N31" s="97"/>
      <c r="O31" s="97"/>
      <c r="P31" s="97"/>
      <c r="Q31" s="97"/>
      <c r="R31" s="97"/>
      <c r="S31" s="97"/>
      <c r="T31" s="97"/>
      <c r="U31" s="97"/>
      <c r="V31" s="97"/>
    </row>
    <row r="32" spans="2:22" hidden="1" x14ac:dyDescent="0.2">
      <c r="D32" s="97"/>
      <c r="E32" s="97"/>
      <c r="F32" s="97"/>
      <c r="G32" s="97"/>
      <c r="H32" s="97"/>
      <c r="I32" s="97"/>
      <c r="J32" s="97"/>
      <c r="K32" s="97"/>
      <c r="L32" s="97"/>
      <c r="M32" s="97"/>
      <c r="N32" s="97"/>
      <c r="O32" s="97"/>
      <c r="P32" s="97"/>
      <c r="Q32" s="97"/>
      <c r="R32" s="97"/>
      <c r="S32" s="97"/>
      <c r="T32" s="97"/>
      <c r="U32" s="97"/>
      <c r="V32" s="97"/>
    </row>
    <row r="33" spans="4:22" hidden="1" x14ac:dyDescent="0.2">
      <c r="D33" s="97"/>
      <c r="E33" s="97"/>
      <c r="F33" s="97"/>
      <c r="G33" s="97"/>
      <c r="H33" s="97"/>
      <c r="I33" s="97"/>
      <c r="J33" s="97"/>
      <c r="K33" s="97"/>
      <c r="L33" s="97"/>
      <c r="M33" s="97"/>
      <c r="N33" s="97"/>
      <c r="O33" s="97"/>
      <c r="P33" s="97"/>
      <c r="Q33" s="97"/>
      <c r="R33" s="97"/>
      <c r="S33" s="97"/>
      <c r="T33" s="97"/>
      <c r="U33" s="97"/>
      <c r="V33" s="97"/>
    </row>
    <row r="34" spans="4:22" hidden="1" x14ac:dyDescent="0.2">
      <c r="D34" s="97"/>
      <c r="E34" s="97"/>
      <c r="F34" s="97"/>
      <c r="G34" s="97"/>
      <c r="H34" s="97"/>
      <c r="I34" s="97"/>
      <c r="J34" s="97"/>
      <c r="K34" s="97"/>
      <c r="L34" s="97"/>
      <c r="M34" s="97"/>
      <c r="N34" s="97"/>
      <c r="O34" s="97"/>
      <c r="P34" s="97"/>
      <c r="Q34" s="97"/>
      <c r="R34" s="97"/>
      <c r="S34" s="97"/>
      <c r="T34" s="97"/>
      <c r="U34" s="97"/>
      <c r="V34" s="97"/>
    </row>
    <row r="35" spans="4:22" hidden="1" x14ac:dyDescent="0.2">
      <c r="D35" s="97"/>
      <c r="E35" s="97"/>
      <c r="F35" s="97"/>
      <c r="G35" s="97"/>
      <c r="H35" s="97"/>
      <c r="I35" s="97"/>
      <c r="J35" s="97"/>
      <c r="K35" s="97"/>
      <c r="L35" s="97"/>
      <c r="M35" s="97"/>
      <c r="N35" s="97"/>
      <c r="O35" s="97"/>
      <c r="P35" s="97"/>
      <c r="Q35" s="97"/>
      <c r="R35" s="97"/>
      <c r="S35" s="97"/>
      <c r="T35" s="97"/>
      <c r="U35" s="97"/>
      <c r="V35" s="97"/>
    </row>
    <row r="36" spans="4:22" hidden="1" x14ac:dyDescent="0.2"/>
    <row r="37" spans="4:22" hidden="1" x14ac:dyDescent="0.2"/>
    <row r="38" spans="4:22" hidden="1" x14ac:dyDescent="0.2"/>
    <row r="39" spans="4:22" hidden="1" x14ac:dyDescent="0.2"/>
    <row r="40" spans="4:22" hidden="1" x14ac:dyDescent="0.2"/>
    <row r="41" spans="4:22" hidden="1" x14ac:dyDescent="0.2"/>
    <row r="42" spans="4:22" hidden="1" x14ac:dyDescent="0.2"/>
    <row r="43" spans="4:22" hidden="1" x14ac:dyDescent="0.2"/>
    <row r="44" spans="4:22" hidden="1" x14ac:dyDescent="0.2"/>
    <row r="45" spans="4:22" hidden="1" x14ac:dyDescent="0.2"/>
    <row r="46" spans="4:22" hidden="1" x14ac:dyDescent="0.2"/>
    <row r="47" spans="4:22" hidden="1" x14ac:dyDescent="0.2"/>
    <row r="48" spans="4: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sheetData>
  <mergeCells count="13">
    <mergeCell ref="R9:S9"/>
    <mergeCell ref="D9:E9"/>
    <mergeCell ref="F9:G9"/>
    <mergeCell ref="H9:I9"/>
    <mergeCell ref="J9:K9"/>
    <mergeCell ref="D8:S8"/>
    <mergeCell ref="C3:T3"/>
    <mergeCell ref="L9:M9"/>
    <mergeCell ref="C7:T7"/>
    <mergeCell ref="N9:O9"/>
    <mergeCell ref="C6:T6"/>
    <mergeCell ref="P9:Q9"/>
    <mergeCell ref="T9:T10"/>
  </mergeCells>
  <phoneticPr fontId="12" type="noConversion"/>
  <dataValidations count="1">
    <dataValidation type="list" allowBlank="1" showInputMessage="1" showErrorMessage="1" sqref="D5 K4">
      <formula1>Years</formula1>
    </dataValidation>
  </dataValidations>
  <printOptions horizontalCentered="1" gridLines="1"/>
  <pageMargins left="0.45" right="0.45" top="0.5" bottom="0.5" header="0" footer="0"/>
  <pageSetup scale="6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F26"/>
  <sheetViews>
    <sheetView showGridLines="0" topLeftCell="A4" zoomScale="85" zoomScaleNormal="85" workbookViewId="0">
      <selection activeCell="D18" sqref="D18"/>
    </sheetView>
  </sheetViews>
  <sheetFormatPr defaultColWidth="0" defaultRowHeight="18" zeroHeight="1" x14ac:dyDescent="0.25"/>
  <cols>
    <col min="1" max="2" width="8.85546875" style="28" customWidth="1"/>
    <col min="3" max="3" width="22.85546875" style="28" customWidth="1"/>
    <col min="4" max="4" width="93.42578125" style="28" customWidth="1"/>
    <col min="5" max="6" width="8.85546875" style="28" customWidth="1"/>
    <col min="7" max="16384" width="8.85546875" style="28" hidden="1"/>
  </cols>
  <sheetData>
    <row r="1" spans="2:5" ht="18.75" thickBot="1" x14ac:dyDescent="0.3"/>
    <row r="2" spans="2:5" x14ac:dyDescent="0.25">
      <c r="B2" s="18"/>
      <c r="C2" s="19"/>
      <c r="D2" s="19"/>
      <c r="E2" s="20"/>
    </row>
    <row r="3" spans="2:5" ht="20.25" x14ac:dyDescent="0.3">
      <c r="B3" s="21"/>
      <c r="C3" s="22" t="s">
        <v>125</v>
      </c>
      <c r="D3" s="22" t="s">
        <v>126</v>
      </c>
      <c r="E3" s="23"/>
    </row>
    <row r="4" spans="2:5" ht="18.75" thickBot="1" x14ac:dyDescent="0.3">
      <c r="B4" s="21"/>
      <c r="C4" s="24"/>
      <c r="D4" s="24"/>
      <c r="E4" s="23"/>
    </row>
    <row r="5" spans="2:5" ht="18" customHeight="1" thickBot="1" x14ac:dyDescent="0.3">
      <c r="B5" s="21"/>
      <c r="C5" s="5" t="s">
        <v>132</v>
      </c>
      <c r="D5" s="6" t="s">
        <v>133</v>
      </c>
      <c r="E5" s="23"/>
    </row>
    <row r="6" spans="2:5" ht="18" customHeight="1" thickBot="1" x14ac:dyDescent="0.3">
      <c r="B6" s="21"/>
      <c r="C6" s="3" t="s">
        <v>134</v>
      </c>
      <c r="D6" s="4" t="s">
        <v>135</v>
      </c>
      <c r="E6" s="23"/>
    </row>
    <row r="7" spans="2:5" ht="18" customHeight="1" thickBot="1" x14ac:dyDescent="0.3">
      <c r="B7" s="21"/>
      <c r="C7" s="3" t="s">
        <v>143</v>
      </c>
      <c r="D7" s="4" t="s">
        <v>138</v>
      </c>
      <c r="E7" s="23"/>
    </row>
    <row r="8" spans="2:5" ht="18" customHeight="1" thickBot="1" x14ac:dyDescent="0.3">
      <c r="B8" s="21"/>
      <c r="C8" s="3" t="s">
        <v>128</v>
      </c>
      <c r="D8" s="4" t="s">
        <v>123</v>
      </c>
      <c r="E8" s="23"/>
    </row>
    <row r="9" spans="2:5" ht="18" customHeight="1" thickBot="1" x14ac:dyDescent="0.3">
      <c r="B9" s="21"/>
      <c r="C9" s="3" t="s">
        <v>120</v>
      </c>
      <c r="D9" s="4" t="s">
        <v>139</v>
      </c>
      <c r="E9" s="23"/>
    </row>
    <row r="10" spans="2:5" ht="18" customHeight="1" thickBot="1" x14ac:dyDescent="0.3">
      <c r="B10" s="21"/>
      <c r="C10" s="3" t="s">
        <v>121</v>
      </c>
      <c r="D10" s="4" t="s">
        <v>140</v>
      </c>
      <c r="E10" s="23"/>
    </row>
    <row r="11" spans="2:5" ht="18" customHeight="1" thickBot="1" x14ac:dyDescent="0.3">
      <c r="B11" s="21"/>
      <c r="C11" s="3" t="s">
        <v>122</v>
      </c>
      <c r="D11" s="4" t="s">
        <v>141</v>
      </c>
      <c r="E11" s="23"/>
    </row>
    <row r="12" spans="2:5" ht="18" customHeight="1" thickBot="1" x14ac:dyDescent="0.3">
      <c r="B12" s="21"/>
      <c r="C12" s="3" t="s">
        <v>130</v>
      </c>
      <c r="D12" s="4" t="s">
        <v>142</v>
      </c>
      <c r="E12" s="23"/>
    </row>
    <row r="13" spans="2:5" ht="18" customHeight="1" thickBot="1" x14ac:dyDescent="0.3">
      <c r="B13" s="21"/>
      <c r="C13" s="3" t="s">
        <v>124</v>
      </c>
      <c r="D13" s="4" t="s">
        <v>131</v>
      </c>
      <c r="E13" s="23"/>
    </row>
    <row r="14" spans="2:5" ht="18" customHeight="1" thickBot="1" x14ac:dyDescent="0.3">
      <c r="B14" s="21"/>
      <c r="C14" s="3" t="s">
        <v>129</v>
      </c>
      <c r="D14" s="4" t="s">
        <v>136</v>
      </c>
      <c r="E14" s="23"/>
    </row>
    <row r="15" spans="2:5" ht="18" customHeight="1" thickBot="1" x14ac:dyDescent="0.3">
      <c r="B15" s="21"/>
      <c r="C15" s="3" t="s">
        <v>36</v>
      </c>
      <c r="D15" s="4" t="s">
        <v>151</v>
      </c>
      <c r="E15" s="23"/>
    </row>
    <row r="16" spans="2:5" ht="18" customHeight="1" thickBot="1" x14ac:dyDescent="0.3">
      <c r="B16" s="21"/>
      <c r="C16" s="5" t="s">
        <v>127</v>
      </c>
      <c r="D16" s="6" t="s">
        <v>137</v>
      </c>
      <c r="E16" s="23"/>
    </row>
    <row r="17" spans="2:5" ht="40.9" customHeight="1" thickBot="1" x14ac:dyDescent="0.3">
      <c r="B17" s="21"/>
      <c r="C17" s="5" t="s">
        <v>342</v>
      </c>
      <c r="D17" s="6" t="s">
        <v>347</v>
      </c>
      <c r="E17" s="23"/>
    </row>
    <row r="18" spans="2:5" ht="19.5" thickBot="1" x14ac:dyDescent="0.3">
      <c r="B18" s="21"/>
      <c r="C18" s="5" t="s">
        <v>343</v>
      </c>
      <c r="D18" s="6" t="s">
        <v>348</v>
      </c>
      <c r="E18" s="23"/>
    </row>
    <row r="19" spans="2:5" x14ac:dyDescent="0.25">
      <c r="B19" s="21"/>
      <c r="C19" s="24"/>
      <c r="D19" s="24"/>
      <c r="E19" s="23"/>
    </row>
    <row r="20" spans="2:5" ht="21" thickBot="1" x14ac:dyDescent="0.35">
      <c r="B20" s="21"/>
      <c r="C20" s="22" t="s">
        <v>147</v>
      </c>
      <c r="D20" s="22" t="s">
        <v>126</v>
      </c>
      <c r="E20" s="23"/>
    </row>
    <row r="21" spans="2:5" ht="19.5" thickBot="1" x14ac:dyDescent="0.3">
      <c r="B21" s="21"/>
      <c r="C21" s="5" t="s">
        <v>144</v>
      </c>
      <c r="D21" s="224" t="s">
        <v>150</v>
      </c>
      <c r="E21" s="23"/>
    </row>
    <row r="22" spans="2:5" ht="38.25" thickBot="1" x14ac:dyDescent="0.3">
      <c r="B22" s="21"/>
      <c r="C22" s="3" t="s">
        <v>145</v>
      </c>
      <c r="D22" s="4" t="s">
        <v>149</v>
      </c>
      <c r="E22" s="23"/>
    </row>
    <row r="23" spans="2:5" ht="19.5" thickBot="1" x14ac:dyDescent="0.3">
      <c r="B23" s="21"/>
      <c r="C23" s="3" t="s">
        <v>146</v>
      </c>
      <c r="D23" s="4" t="s">
        <v>148</v>
      </c>
      <c r="E23" s="23"/>
    </row>
    <row r="24" spans="2:5" ht="19.5" thickBot="1" x14ac:dyDescent="0.3">
      <c r="B24" s="21"/>
      <c r="C24" s="3" t="s">
        <v>344</v>
      </c>
      <c r="D24" s="4" t="s">
        <v>345</v>
      </c>
      <c r="E24" s="23"/>
    </row>
    <row r="25" spans="2:5" ht="18.75" thickBot="1" x14ac:dyDescent="0.3">
      <c r="B25" s="25"/>
      <c r="C25" s="26"/>
      <c r="D25" s="26"/>
      <c r="E25" s="27"/>
    </row>
    <row r="26" spans="2:5" x14ac:dyDescent="0.25"/>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W40"/>
  <sheetViews>
    <sheetView showGridLines="0" zoomScale="70" zoomScaleNormal="70" workbookViewId="0">
      <pane xSplit="6" ySplit="6" topLeftCell="L9" activePane="bottomRight" state="frozen"/>
      <selection pane="topRight" activeCell="E1" sqref="E1"/>
      <selection pane="bottomLeft" activeCell="A4" sqref="A4"/>
      <selection pane="bottomRight" activeCell="N19" sqref="N19"/>
    </sheetView>
  </sheetViews>
  <sheetFormatPr defaultColWidth="0" defaultRowHeight="14.25" zeroHeight="1" x14ac:dyDescent="0.2"/>
  <cols>
    <col min="1" max="1" width="3.140625" style="66" customWidth="1"/>
    <col min="2" max="2" width="2.85546875" style="66" customWidth="1"/>
    <col min="3" max="3" width="19.85546875" style="66" customWidth="1"/>
    <col min="4" max="4" width="32.140625" style="66" bestFit="1" customWidth="1"/>
    <col min="5" max="6" width="21.5703125" style="66" customWidth="1"/>
    <col min="7" max="8" width="16.5703125" style="66" customWidth="1"/>
    <col min="9" max="10" width="14" style="66" customWidth="1"/>
    <col min="11" max="14" width="13.5703125" style="66" customWidth="1"/>
    <col min="15" max="15" width="14.28515625" style="66" customWidth="1"/>
    <col min="16" max="16" width="13.5703125" style="66" customWidth="1"/>
    <col min="17" max="17" width="15.85546875" style="66" customWidth="1"/>
    <col min="18" max="18" width="13.85546875" style="66" customWidth="1"/>
    <col min="19" max="19" width="14.7109375" style="66" customWidth="1"/>
    <col min="20" max="20" width="14.42578125" style="67" customWidth="1"/>
    <col min="21" max="21" width="20.42578125" style="66" customWidth="1"/>
    <col min="22" max="22" width="4.28515625" style="66" customWidth="1"/>
    <col min="23" max="23" width="9.140625" style="66" customWidth="1"/>
    <col min="24" max="16384" width="9.140625" style="66" hidden="1"/>
  </cols>
  <sheetData>
    <row r="1" spans="2:22" ht="15" thickBot="1" x14ac:dyDescent="0.25"/>
    <row r="2" spans="2:22" x14ac:dyDescent="0.2">
      <c r="B2" s="68"/>
      <c r="C2" s="69"/>
      <c r="D2" s="69"/>
      <c r="E2" s="69"/>
      <c r="F2" s="69"/>
      <c r="G2" s="69"/>
      <c r="H2" s="69"/>
      <c r="I2" s="69"/>
      <c r="J2" s="69"/>
      <c r="K2" s="69"/>
      <c r="L2" s="69"/>
      <c r="M2" s="69"/>
      <c r="N2" s="69"/>
      <c r="O2" s="69"/>
      <c r="P2" s="69"/>
      <c r="Q2" s="69"/>
      <c r="R2" s="69"/>
      <c r="S2" s="69"/>
      <c r="T2" s="70"/>
      <c r="U2" s="69"/>
      <c r="V2" s="71"/>
    </row>
    <row r="3" spans="2:22" ht="30.75" customHeight="1" thickBot="1" x14ac:dyDescent="0.25">
      <c r="B3" s="72"/>
      <c r="C3" s="99"/>
      <c r="D3" s="325" t="s">
        <v>118</v>
      </c>
      <c r="E3" s="325"/>
      <c r="F3" s="325"/>
      <c r="G3" s="175"/>
      <c r="H3" s="175"/>
      <c r="I3" s="175"/>
      <c r="J3" s="175"/>
      <c r="K3" s="175"/>
      <c r="L3" s="175"/>
      <c r="M3" s="175"/>
      <c r="N3" s="175"/>
      <c r="O3" s="175"/>
      <c r="P3" s="175"/>
      <c r="Q3" s="175"/>
      <c r="R3" s="175"/>
      <c r="S3" s="175"/>
      <c r="T3" s="175"/>
      <c r="U3" s="175"/>
      <c r="V3" s="73"/>
    </row>
    <row r="4" spans="2:22" ht="30.75" customHeight="1" thickBot="1" x14ac:dyDescent="0.3">
      <c r="B4" s="72"/>
      <c r="C4" s="99"/>
      <c r="D4" s="327" t="s">
        <v>335</v>
      </c>
      <c r="E4" s="327"/>
      <c r="F4" s="328"/>
      <c r="G4" s="320" t="s">
        <v>38</v>
      </c>
      <c r="H4" s="326"/>
      <c r="I4" s="326"/>
      <c r="J4" s="326"/>
      <c r="K4" s="326"/>
      <c r="L4" s="326"/>
      <c r="M4" s="326"/>
      <c r="N4" s="147"/>
      <c r="O4" s="147"/>
      <c r="P4" s="147"/>
      <c r="Q4" s="147"/>
      <c r="R4" s="147"/>
      <c r="S4" s="147"/>
      <c r="T4" s="147"/>
      <c r="U4" s="148"/>
      <c r="V4" s="73"/>
    </row>
    <row r="5" spans="2:22" s="76" customFormat="1" ht="28.5" customHeight="1" thickBot="1" x14ac:dyDescent="0.3">
      <c r="B5" s="74"/>
      <c r="C5" s="329" t="s">
        <v>112</v>
      </c>
      <c r="D5" s="330"/>
      <c r="E5" s="330"/>
      <c r="F5" s="331"/>
      <c r="G5" s="320" t="s">
        <v>30</v>
      </c>
      <c r="H5" s="321"/>
      <c r="I5" s="335" t="s">
        <v>7</v>
      </c>
      <c r="J5" s="336"/>
      <c r="K5" s="336"/>
      <c r="L5" s="336"/>
      <c r="M5" s="336"/>
      <c r="N5" s="337"/>
      <c r="O5" s="322" t="s">
        <v>13</v>
      </c>
      <c r="P5" s="323"/>
      <c r="Q5" s="323"/>
      <c r="R5" s="323"/>
      <c r="S5" s="324"/>
      <c r="T5" s="318" t="s">
        <v>14</v>
      </c>
      <c r="U5" s="319"/>
      <c r="V5" s="75"/>
    </row>
    <row r="6" spans="2:22" s="87" customFormat="1" ht="108" customHeight="1" thickBot="1" x14ac:dyDescent="0.25">
      <c r="B6" s="77"/>
      <c r="C6" s="149" t="s">
        <v>360</v>
      </c>
      <c r="D6" s="149" t="s">
        <v>346</v>
      </c>
      <c r="E6" s="78" t="s">
        <v>108</v>
      </c>
      <c r="F6" s="78" t="s">
        <v>111</v>
      </c>
      <c r="G6" s="96" t="s">
        <v>109</v>
      </c>
      <c r="H6" s="96" t="s">
        <v>361</v>
      </c>
      <c r="I6" s="80" t="s">
        <v>31</v>
      </c>
      <c r="J6" s="81" t="s">
        <v>32</v>
      </c>
      <c r="K6" s="81" t="s">
        <v>33</v>
      </c>
      <c r="L6" s="81" t="s">
        <v>37</v>
      </c>
      <c r="M6" s="81" t="s">
        <v>34</v>
      </c>
      <c r="N6" s="83" t="s">
        <v>39</v>
      </c>
      <c r="O6" s="80" t="s">
        <v>12</v>
      </c>
      <c r="P6" s="81" t="s">
        <v>8</v>
      </c>
      <c r="Q6" s="81" t="s">
        <v>9</v>
      </c>
      <c r="R6" s="81" t="s">
        <v>10</v>
      </c>
      <c r="S6" s="83" t="s">
        <v>11</v>
      </c>
      <c r="T6" s="84" t="s">
        <v>15</v>
      </c>
      <c r="U6" s="85" t="s">
        <v>1</v>
      </c>
      <c r="V6" s="86"/>
    </row>
    <row r="7" spans="2:22" x14ac:dyDescent="0.2">
      <c r="B7" s="72"/>
      <c r="C7" s="217"/>
      <c r="D7" s="217"/>
      <c r="E7" s="207"/>
      <c r="F7" s="207"/>
      <c r="G7" s="207"/>
      <c r="H7" s="218"/>
      <c r="I7" s="209"/>
      <c r="J7" s="210"/>
      <c r="K7" s="210"/>
      <c r="L7" s="210"/>
      <c r="M7" s="210"/>
      <c r="N7" s="211"/>
      <c r="O7" s="212"/>
      <c r="P7" s="213"/>
      <c r="Q7" s="213"/>
      <c r="R7" s="213"/>
      <c r="S7" s="219"/>
      <c r="T7" s="215"/>
      <c r="U7" s="216"/>
      <c r="V7" s="73"/>
    </row>
    <row r="8" spans="2:22" ht="15" thickBot="1" x14ac:dyDescent="0.25">
      <c r="B8" s="72"/>
      <c r="C8" s="217"/>
      <c r="D8" s="217"/>
      <c r="E8" s="207"/>
      <c r="F8" s="207"/>
      <c r="G8" s="207"/>
      <c r="H8" s="218"/>
      <c r="I8" s="209"/>
      <c r="J8" s="210"/>
      <c r="K8" s="210"/>
      <c r="L8" s="210"/>
      <c r="M8" s="210"/>
      <c r="N8" s="211"/>
      <c r="O8" s="212"/>
      <c r="P8" s="213"/>
      <c r="Q8" s="213"/>
      <c r="R8" s="213"/>
      <c r="S8" s="219"/>
      <c r="T8" s="215"/>
      <c r="U8" s="216"/>
      <c r="V8" s="73"/>
    </row>
    <row r="9" spans="2:22" x14ac:dyDescent="0.2">
      <c r="B9" s="72"/>
      <c r="C9" s="206"/>
      <c r="D9" s="206"/>
      <c r="E9" s="207"/>
      <c r="F9" s="207"/>
      <c r="G9" s="207"/>
      <c r="H9" s="208"/>
      <c r="I9" s="209"/>
      <c r="J9" s="210"/>
      <c r="K9" s="210"/>
      <c r="L9" s="210"/>
      <c r="M9" s="210"/>
      <c r="N9" s="211"/>
      <c r="O9" s="212"/>
      <c r="P9" s="213"/>
      <c r="Q9" s="213"/>
      <c r="R9" s="213"/>
      <c r="S9" s="214"/>
      <c r="T9" s="215"/>
      <c r="U9" s="216"/>
      <c r="V9" s="73"/>
    </row>
    <row r="10" spans="2:22" ht="15" thickBot="1" x14ac:dyDescent="0.25">
      <c r="B10" s="72"/>
      <c r="C10" s="217"/>
      <c r="D10" s="217"/>
      <c r="E10" s="207"/>
      <c r="F10" s="207"/>
      <c r="G10" s="207"/>
      <c r="H10" s="218"/>
      <c r="I10" s="209"/>
      <c r="J10" s="210"/>
      <c r="K10" s="210"/>
      <c r="L10" s="210"/>
      <c r="M10" s="210"/>
      <c r="N10" s="211"/>
      <c r="O10" s="212"/>
      <c r="P10" s="213"/>
      <c r="Q10" s="213"/>
      <c r="R10" s="213"/>
      <c r="S10" s="219"/>
      <c r="T10" s="215"/>
      <c r="U10" s="216"/>
      <c r="V10" s="73"/>
    </row>
    <row r="11" spans="2:22" x14ac:dyDescent="0.2">
      <c r="B11" s="72"/>
      <c r="C11" s="206"/>
      <c r="D11" s="206"/>
      <c r="E11" s="207"/>
      <c r="F11" s="207"/>
      <c r="G11" s="207"/>
      <c r="H11" s="208"/>
      <c r="I11" s="209"/>
      <c r="J11" s="210"/>
      <c r="K11" s="210"/>
      <c r="L11" s="210"/>
      <c r="M11" s="210"/>
      <c r="N11" s="211"/>
      <c r="O11" s="212"/>
      <c r="P11" s="213"/>
      <c r="Q11" s="213"/>
      <c r="R11" s="213"/>
      <c r="S11" s="214"/>
      <c r="T11" s="215"/>
      <c r="U11" s="216"/>
      <c r="V11" s="73"/>
    </row>
    <row r="12" spans="2:22" ht="15" thickBot="1" x14ac:dyDescent="0.25">
      <c r="B12" s="72"/>
      <c r="C12" s="217"/>
      <c r="D12" s="217"/>
      <c r="E12" s="207"/>
      <c r="F12" s="207"/>
      <c r="G12" s="207"/>
      <c r="H12" s="218"/>
      <c r="I12" s="209"/>
      <c r="J12" s="210"/>
      <c r="K12" s="210"/>
      <c r="L12" s="210"/>
      <c r="M12" s="210"/>
      <c r="N12" s="211"/>
      <c r="O12" s="212"/>
      <c r="P12" s="213"/>
      <c r="Q12" s="213"/>
      <c r="R12" s="213"/>
      <c r="S12" s="219"/>
      <c r="T12" s="215"/>
      <c r="U12" s="216"/>
      <c r="V12" s="73"/>
    </row>
    <row r="13" spans="2:22" x14ac:dyDescent="0.2">
      <c r="B13" s="72"/>
      <c r="C13" s="206"/>
      <c r="D13" s="206"/>
      <c r="E13" s="207"/>
      <c r="F13" s="207"/>
      <c r="G13" s="207"/>
      <c r="H13" s="208"/>
      <c r="I13" s="209"/>
      <c r="J13" s="210"/>
      <c r="K13" s="210"/>
      <c r="L13" s="210"/>
      <c r="M13" s="210"/>
      <c r="N13" s="211"/>
      <c r="O13" s="212"/>
      <c r="P13" s="213"/>
      <c r="Q13" s="213"/>
      <c r="R13" s="213"/>
      <c r="S13" s="214"/>
      <c r="T13" s="215"/>
      <c r="U13" s="216"/>
      <c r="V13" s="73"/>
    </row>
    <row r="14" spans="2:22" x14ac:dyDescent="0.2">
      <c r="B14" s="72"/>
      <c r="C14" s="217"/>
      <c r="D14" s="217"/>
      <c r="E14" s="207"/>
      <c r="F14" s="207"/>
      <c r="G14" s="207"/>
      <c r="H14" s="218"/>
      <c r="I14" s="209"/>
      <c r="J14" s="210"/>
      <c r="K14" s="210"/>
      <c r="L14" s="210"/>
      <c r="M14" s="210"/>
      <c r="N14" s="211"/>
      <c r="O14" s="212"/>
      <c r="P14" s="213"/>
      <c r="Q14" s="213"/>
      <c r="R14" s="213"/>
      <c r="S14" s="219"/>
      <c r="T14" s="215"/>
      <c r="U14" s="216"/>
      <c r="V14" s="73"/>
    </row>
    <row r="15" spans="2:22" x14ac:dyDescent="0.2">
      <c r="B15" s="72"/>
      <c r="C15" s="170"/>
      <c r="D15" s="170"/>
      <c r="E15" s="156"/>
      <c r="F15" s="150"/>
      <c r="G15" s="150"/>
      <c r="H15" s="157"/>
      <c r="I15" s="158"/>
      <c r="J15" s="159"/>
      <c r="K15" s="159"/>
      <c r="L15" s="159"/>
      <c r="M15" s="159"/>
      <c r="N15" s="160"/>
      <c r="O15" s="161"/>
      <c r="P15" s="162"/>
      <c r="Q15" s="162"/>
      <c r="R15" s="162"/>
      <c r="S15" s="163"/>
      <c r="T15" s="155"/>
      <c r="U15" s="171"/>
      <c r="V15" s="73"/>
    </row>
    <row r="16" spans="2:22" x14ac:dyDescent="0.2">
      <c r="B16" s="72"/>
      <c r="C16" s="170"/>
      <c r="D16" s="170"/>
      <c r="E16" s="156"/>
      <c r="F16" s="150"/>
      <c r="G16" s="150"/>
      <c r="H16" s="157"/>
      <c r="I16" s="158"/>
      <c r="J16" s="159"/>
      <c r="K16" s="159"/>
      <c r="L16" s="159"/>
      <c r="M16" s="159"/>
      <c r="N16" s="160"/>
      <c r="O16" s="161"/>
      <c r="P16" s="162"/>
      <c r="Q16" s="162"/>
      <c r="R16" s="162"/>
      <c r="S16" s="163"/>
      <c r="T16" s="155"/>
      <c r="U16" s="171"/>
      <c r="V16" s="73"/>
    </row>
    <row r="17" spans="2:22" ht="57.75" thickBot="1" x14ac:dyDescent="0.25">
      <c r="B17" s="72"/>
      <c r="C17" s="170" t="s">
        <v>332</v>
      </c>
      <c r="D17" s="170" t="s">
        <v>332</v>
      </c>
      <c r="E17" s="156"/>
      <c r="F17" s="150"/>
      <c r="G17" s="150"/>
      <c r="H17" s="157"/>
      <c r="I17" s="158"/>
      <c r="J17" s="159"/>
      <c r="K17" s="159"/>
      <c r="L17" s="159"/>
      <c r="M17" s="159"/>
      <c r="N17" s="160"/>
      <c r="O17" s="161"/>
      <c r="P17" s="162"/>
      <c r="Q17" s="162"/>
      <c r="R17" s="162"/>
      <c r="S17" s="163"/>
      <c r="T17" s="155"/>
      <c r="U17" s="171"/>
      <c r="V17" s="73"/>
    </row>
    <row r="18" spans="2:22" ht="41.25" customHeight="1" thickBot="1" x14ac:dyDescent="0.3">
      <c r="B18" s="72"/>
      <c r="C18" s="72"/>
      <c r="E18" s="220"/>
      <c r="F18" s="220"/>
      <c r="G18" s="221"/>
      <c r="H18" s="222" t="s">
        <v>6</v>
      </c>
      <c r="I18" s="166">
        <f t="shared" ref="I18:S18" si="0">SUM(I7:I17)</f>
        <v>0</v>
      </c>
      <c r="J18" s="166">
        <f t="shared" si="0"/>
        <v>0</v>
      </c>
      <c r="K18" s="166">
        <f t="shared" si="0"/>
        <v>0</v>
      </c>
      <c r="L18" s="166">
        <f t="shared" si="0"/>
        <v>0</v>
      </c>
      <c r="M18" s="166">
        <f t="shared" si="0"/>
        <v>0</v>
      </c>
      <c r="N18" s="166">
        <f t="shared" si="0"/>
        <v>0</v>
      </c>
      <c r="O18" s="166">
        <f t="shared" si="0"/>
        <v>0</v>
      </c>
      <c r="P18" s="166">
        <f t="shared" si="0"/>
        <v>0</v>
      </c>
      <c r="Q18" s="166">
        <f t="shared" si="0"/>
        <v>0</v>
      </c>
      <c r="R18" s="166">
        <f t="shared" si="0"/>
        <v>0</v>
      </c>
      <c r="S18" s="166">
        <f t="shared" si="0"/>
        <v>0</v>
      </c>
      <c r="T18" s="88"/>
      <c r="U18" s="89"/>
      <c r="V18" s="73"/>
    </row>
    <row r="19" spans="2:22" ht="34.5" customHeight="1" thickBot="1" x14ac:dyDescent="0.3">
      <c r="B19" s="72"/>
      <c r="C19" s="72"/>
      <c r="D19" s="332" t="s">
        <v>29</v>
      </c>
      <c r="E19" s="333"/>
      <c r="F19" s="334"/>
      <c r="G19" s="223">
        <f>SUM(I19:N19)</f>
        <v>0</v>
      </c>
      <c r="H19" s="144"/>
      <c r="I19" s="144">
        <f>I18*0.003412</f>
        <v>0</v>
      </c>
      <c r="J19" s="145">
        <f>J18*0.1</f>
        <v>0</v>
      </c>
      <c r="K19" s="145">
        <f>K18*0.139</f>
        <v>0</v>
      </c>
      <c r="L19" s="145">
        <f>L18*0.091</f>
        <v>0</v>
      </c>
      <c r="M19" s="145">
        <f>M18*0.124</f>
        <v>0</v>
      </c>
      <c r="N19" s="146">
        <f>N18*0.139</f>
        <v>0</v>
      </c>
      <c r="O19" s="90"/>
      <c r="P19" s="89"/>
      <c r="Q19" s="89"/>
      <c r="R19" s="89"/>
      <c r="S19" s="89"/>
      <c r="T19" s="91"/>
      <c r="U19" s="89"/>
      <c r="V19" s="73"/>
    </row>
    <row r="20" spans="2:22" ht="15" thickBot="1" x14ac:dyDescent="0.25">
      <c r="B20" s="92"/>
      <c r="C20" s="93"/>
      <c r="D20" s="93"/>
      <c r="E20" s="93"/>
      <c r="F20" s="93"/>
      <c r="G20" s="93"/>
      <c r="H20" s="93"/>
      <c r="I20" s="93"/>
      <c r="J20" s="93"/>
      <c r="K20" s="93"/>
      <c r="L20" s="93"/>
      <c r="M20" s="93"/>
      <c r="N20" s="93"/>
      <c r="O20" s="93"/>
      <c r="P20" s="93"/>
      <c r="Q20" s="93"/>
      <c r="R20" s="93"/>
      <c r="S20" s="93"/>
      <c r="T20" s="94"/>
      <c r="U20" s="93"/>
      <c r="V20" s="95"/>
    </row>
    <row r="21" spans="2:22" x14ac:dyDescent="0.2"/>
    <row r="22" spans="2:22" x14ac:dyDescent="0.2"/>
    <row r="23" spans="2:22" x14ac:dyDescent="0.2"/>
    <row r="24" spans="2:22" x14ac:dyDescent="0.2"/>
    <row r="25" spans="2:22" x14ac:dyDescent="0.2"/>
    <row r="26" spans="2:22" x14ac:dyDescent="0.2"/>
    <row r="27" spans="2:22" x14ac:dyDescent="0.2"/>
    <row r="28" spans="2:22" x14ac:dyDescent="0.2"/>
    <row r="29" spans="2:22" x14ac:dyDescent="0.2"/>
    <row r="30" spans="2:22" x14ac:dyDescent="0.2"/>
    <row r="31" spans="2:22" x14ac:dyDescent="0.2"/>
    <row r="32" spans="2:22" x14ac:dyDescent="0.2"/>
    <row r="33" x14ac:dyDescent="0.2"/>
    <row r="34" x14ac:dyDescent="0.2"/>
    <row r="35" x14ac:dyDescent="0.2"/>
    <row r="36" x14ac:dyDescent="0.2"/>
    <row r="37" x14ac:dyDescent="0.2"/>
    <row r="38" x14ac:dyDescent="0.2"/>
    <row r="39" x14ac:dyDescent="0.2"/>
    <row r="40" x14ac:dyDescent="0.2"/>
  </sheetData>
  <mergeCells count="9">
    <mergeCell ref="D19:F19"/>
    <mergeCell ref="I5:N5"/>
    <mergeCell ref="T5:U5"/>
    <mergeCell ref="G5:H5"/>
    <mergeCell ref="O5:S5"/>
    <mergeCell ref="D3:F3"/>
    <mergeCell ref="G4:M4"/>
    <mergeCell ref="D4:F4"/>
    <mergeCell ref="C5:F5"/>
  </mergeCells>
  <phoneticPr fontId="3" type="noConversion"/>
  <dataValidations count="3">
    <dataValidation type="list" allowBlank="1" showInputMessage="1" showErrorMessage="1" sqref="G7:G17">
      <formula1>ECMstatus</formula1>
    </dataValidation>
    <dataValidation type="list" allowBlank="1" showInputMessage="1" showErrorMessage="1" sqref="F7:F17">
      <formula1>ECMs</formula1>
    </dataValidation>
    <dataValidation type="date" allowBlank="1" showInputMessage="1" showErrorMessage="1" error="Users must enter a date (MM/DD/YYYY) in this cell." prompt="Please enter the date of completion or planned date of completion  (MM/DD/YYYY) in this cell." sqref="H7:H17">
      <formula1>36892</formula1>
      <formula2>55153</formula2>
    </dataValidation>
  </dataValidations>
  <hyperlinks>
    <hyperlink ref="D4:F4" location="'Crit 3 - Tbl 4 ECMs SAMPLE Data'!A1" display="Click here to view a sample version of this table"/>
  </hyperlinks>
  <pageMargins left="0.5" right="0.5" top="0.5" bottom="0.5" header="0.5" footer="0"/>
  <pageSetup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B21"/>
  <sheetViews>
    <sheetView showGridLines="0" zoomScale="60" zoomScaleNormal="60" workbookViewId="0">
      <pane xSplit="4" ySplit="6" topLeftCell="F8" activePane="bottomRight" state="frozen"/>
      <selection pane="topRight" activeCell="C1" sqref="C1"/>
      <selection pane="bottomLeft" activeCell="A4" sqref="A4"/>
      <selection pane="bottomRight" activeCell="I3" sqref="I3"/>
    </sheetView>
  </sheetViews>
  <sheetFormatPr defaultColWidth="0" defaultRowHeight="12.75" zeroHeight="1" x14ac:dyDescent="0.2"/>
  <cols>
    <col min="1" max="1" width="4.85546875" style="225" customWidth="1"/>
    <col min="2" max="2" width="3.85546875" style="225" customWidth="1"/>
    <col min="3" max="3" width="25.42578125" style="225" bestFit="1" customWidth="1"/>
    <col min="4" max="5" width="21.5703125" style="225" customWidth="1"/>
    <col min="6" max="7" width="16.5703125" style="225" customWidth="1"/>
    <col min="8" max="8" width="13.42578125" style="225" customWidth="1"/>
    <col min="9" max="9" width="15.42578125" style="226" customWidth="1"/>
    <col min="10" max="13" width="13.5703125" style="225" customWidth="1"/>
    <col min="14" max="14" width="14.140625" style="225" customWidth="1"/>
    <col min="15" max="15" width="13.5703125" style="225" customWidth="1"/>
    <col min="16" max="16" width="15.140625" style="225" customWidth="1"/>
    <col min="17" max="17" width="18.28515625" style="225" bestFit="1" customWidth="1"/>
    <col min="18" max="18" width="17.28515625" style="225" bestFit="1" customWidth="1"/>
    <col min="19" max="19" width="12.85546875" style="227" customWidth="1"/>
    <col min="20" max="20" width="20.42578125" style="225" customWidth="1"/>
    <col min="21" max="21" width="16.42578125" style="225" customWidth="1"/>
    <col min="22" max="22" width="9.140625" style="225" customWidth="1"/>
    <col min="23" max="28" width="0" style="225" hidden="1" customWidth="1"/>
    <col min="29" max="16384" width="9.140625" style="225" hidden="1"/>
  </cols>
  <sheetData>
    <row r="1" spans="2:22" ht="13.5" thickBot="1" x14ac:dyDescent="0.25"/>
    <row r="2" spans="2:22" x14ac:dyDescent="0.2">
      <c r="B2" s="228"/>
      <c r="C2" s="229"/>
      <c r="D2" s="229"/>
      <c r="E2" s="229"/>
      <c r="F2" s="229"/>
      <c r="G2" s="229"/>
      <c r="H2" s="229"/>
      <c r="I2" s="230"/>
      <c r="J2" s="229"/>
      <c r="K2" s="229"/>
      <c r="L2" s="229"/>
      <c r="M2" s="229"/>
      <c r="N2" s="229"/>
      <c r="O2" s="229"/>
      <c r="P2" s="229"/>
      <c r="Q2" s="229"/>
      <c r="R2" s="229"/>
      <c r="S2" s="231"/>
      <c r="T2" s="229"/>
      <c r="U2" s="232"/>
      <c r="V2" s="302"/>
    </row>
    <row r="3" spans="2:22" ht="13.5" thickBot="1" x14ac:dyDescent="0.25">
      <c r="B3" s="233"/>
      <c r="C3" s="346" t="s">
        <v>349</v>
      </c>
      <c r="D3" s="346"/>
      <c r="E3" s="346"/>
      <c r="F3" s="234"/>
      <c r="G3" s="234"/>
      <c r="H3" s="234"/>
      <c r="I3" s="235"/>
      <c r="J3" s="234"/>
      <c r="K3" s="234"/>
      <c r="L3" s="234"/>
      <c r="M3" s="234"/>
      <c r="N3" s="234"/>
      <c r="O3" s="234"/>
      <c r="P3" s="234"/>
      <c r="Q3" s="234"/>
      <c r="R3" s="234"/>
      <c r="S3" s="236"/>
      <c r="T3" s="234"/>
      <c r="U3" s="237"/>
      <c r="V3" s="302"/>
    </row>
    <row r="4" spans="2:22" ht="35.25" customHeight="1" thickBot="1" x14ac:dyDescent="0.25">
      <c r="B4" s="233"/>
      <c r="C4" s="359" t="s">
        <v>336</v>
      </c>
      <c r="D4" s="359"/>
      <c r="E4" s="359"/>
      <c r="F4" s="356" t="s">
        <v>350</v>
      </c>
      <c r="G4" s="357"/>
      <c r="H4" s="357"/>
      <c r="I4" s="358"/>
      <c r="J4" s="358"/>
      <c r="K4" s="358"/>
      <c r="L4" s="358"/>
      <c r="M4" s="293"/>
      <c r="N4" s="293"/>
      <c r="O4" s="293"/>
      <c r="P4" s="293"/>
      <c r="Q4" s="293"/>
      <c r="R4" s="293"/>
      <c r="S4" s="293"/>
      <c r="T4" s="295"/>
      <c r="U4" s="307"/>
      <c r="V4" s="302"/>
    </row>
    <row r="5" spans="2:22" s="239" customFormat="1" ht="42" customHeight="1" thickBot="1" x14ac:dyDescent="0.25">
      <c r="B5" s="238"/>
      <c r="C5" s="353" t="s">
        <v>112</v>
      </c>
      <c r="D5" s="354"/>
      <c r="E5" s="355"/>
      <c r="G5" s="340" t="s">
        <v>30</v>
      </c>
      <c r="H5" s="342"/>
      <c r="I5" s="343" t="s">
        <v>7</v>
      </c>
      <c r="J5" s="344"/>
      <c r="K5" s="344"/>
      <c r="L5" s="344"/>
      <c r="M5" s="344"/>
      <c r="N5" s="345"/>
      <c r="O5" s="340" t="s">
        <v>13</v>
      </c>
      <c r="P5" s="341"/>
      <c r="Q5" s="341"/>
      <c r="R5" s="341"/>
      <c r="S5" s="342"/>
      <c r="T5" s="338" t="s">
        <v>14</v>
      </c>
      <c r="U5" s="339"/>
      <c r="V5" s="303"/>
    </row>
    <row r="6" spans="2:22" s="244" customFormat="1" ht="111" customHeight="1" thickBot="1" x14ac:dyDescent="0.25">
      <c r="B6" s="304"/>
      <c r="C6" s="300" t="s">
        <v>363</v>
      </c>
      <c r="D6" s="240" t="s">
        <v>362</v>
      </c>
      <c r="E6" s="241" t="s">
        <v>108</v>
      </c>
      <c r="F6" s="241" t="s">
        <v>111</v>
      </c>
      <c r="G6" s="242" t="s">
        <v>109</v>
      </c>
      <c r="H6" s="242" t="s">
        <v>364</v>
      </c>
      <c r="I6" s="298" t="s">
        <v>31</v>
      </c>
      <c r="J6" s="299" t="s">
        <v>32</v>
      </c>
      <c r="K6" s="299" t="s">
        <v>33</v>
      </c>
      <c r="L6" s="299" t="s">
        <v>37</v>
      </c>
      <c r="M6" s="299" t="s">
        <v>34</v>
      </c>
      <c r="N6" s="294" t="s">
        <v>39</v>
      </c>
      <c r="O6" s="298" t="s">
        <v>12</v>
      </c>
      <c r="P6" s="299" t="s">
        <v>8</v>
      </c>
      <c r="Q6" s="299" t="s">
        <v>9</v>
      </c>
      <c r="R6" s="299" t="s">
        <v>10</v>
      </c>
      <c r="S6" s="294" t="s">
        <v>11</v>
      </c>
      <c r="T6" s="296" t="s">
        <v>15</v>
      </c>
      <c r="U6" s="297" t="s">
        <v>1</v>
      </c>
      <c r="V6" s="243"/>
    </row>
    <row r="7" spans="2:22" ht="51" x14ac:dyDescent="0.2">
      <c r="B7" s="305"/>
      <c r="C7" s="301" t="s">
        <v>356</v>
      </c>
      <c r="D7" s="290" t="s">
        <v>113</v>
      </c>
      <c r="E7" s="245" t="s">
        <v>2</v>
      </c>
      <c r="F7" s="246" t="s">
        <v>128</v>
      </c>
      <c r="G7" s="247" t="s">
        <v>144</v>
      </c>
      <c r="H7" s="248">
        <v>40575</v>
      </c>
      <c r="I7" s="249">
        <v>95252</v>
      </c>
      <c r="J7" s="250">
        <v>0</v>
      </c>
      <c r="K7" s="250">
        <v>0</v>
      </c>
      <c r="L7" s="251">
        <v>0</v>
      </c>
      <c r="M7" s="251">
        <v>0</v>
      </c>
      <c r="N7" s="252">
        <v>0</v>
      </c>
      <c r="O7" s="253">
        <v>8000</v>
      </c>
      <c r="P7" s="254">
        <v>25000</v>
      </c>
      <c r="Q7" s="254">
        <v>0</v>
      </c>
      <c r="R7" s="254">
        <v>12500</v>
      </c>
      <c r="S7" s="255">
        <v>12500</v>
      </c>
      <c r="T7" s="256" t="s">
        <v>16</v>
      </c>
      <c r="U7" s="172" t="s">
        <v>17</v>
      </c>
      <c r="V7" s="237"/>
    </row>
    <row r="8" spans="2:22" ht="25.5" x14ac:dyDescent="0.2">
      <c r="B8" s="305"/>
      <c r="C8" s="301" t="s">
        <v>356</v>
      </c>
      <c r="D8" s="291" t="s">
        <v>0</v>
      </c>
      <c r="E8" s="257" t="s">
        <v>3</v>
      </c>
      <c r="F8" s="258" t="s">
        <v>127</v>
      </c>
      <c r="G8" s="259" t="s">
        <v>145</v>
      </c>
      <c r="H8" s="260">
        <v>41974</v>
      </c>
      <c r="I8" s="261">
        <v>0</v>
      </c>
      <c r="J8" s="262">
        <v>230</v>
      </c>
      <c r="K8" s="262">
        <v>0</v>
      </c>
      <c r="L8" s="263">
        <v>0</v>
      </c>
      <c r="M8" s="263">
        <v>0</v>
      </c>
      <c r="N8" s="264">
        <v>0</v>
      </c>
      <c r="O8" s="265">
        <v>1100</v>
      </c>
      <c r="P8" s="266">
        <v>3500</v>
      </c>
      <c r="Q8" s="266">
        <v>1750</v>
      </c>
      <c r="R8" s="266">
        <v>1750</v>
      </c>
      <c r="S8" s="267">
        <v>0</v>
      </c>
      <c r="T8" s="268" t="s">
        <v>23</v>
      </c>
      <c r="U8" s="173" t="s">
        <v>18</v>
      </c>
      <c r="V8" s="237"/>
    </row>
    <row r="9" spans="2:22" ht="25.5" x14ac:dyDescent="0.2">
      <c r="B9" s="305"/>
      <c r="C9" s="301" t="s">
        <v>356</v>
      </c>
      <c r="D9" s="291" t="s">
        <v>0</v>
      </c>
      <c r="E9" s="257" t="s">
        <v>4</v>
      </c>
      <c r="F9" s="258" t="s">
        <v>122</v>
      </c>
      <c r="G9" s="259" t="s">
        <v>146</v>
      </c>
      <c r="H9" s="260">
        <v>42278</v>
      </c>
      <c r="I9" s="261">
        <v>0</v>
      </c>
      <c r="J9" s="262">
        <v>17122</v>
      </c>
      <c r="K9" s="262">
        <v>0</v>
      </c>
      <c r="L9" s="263">
        <v>0</v>
      </c>
      <c r="M9" s="263">
        <v>0</v>
      </c>
      <c r="N9" s="264">
        <v>0</v>
      </c>
      <c r="O9" s="265">
        <v>5000</v>
      </c>
      <c r="P9" s="266">
        <v>50000</v>
      </c>
      <c r="Q9" s="266">
        <v>35000</v>
      </c>
      <c r="R9" s="266">
        <v>15000</v>
      </c>
      <c r="S9" s="267">
        <v>0</v>
      </c>
      <c r="T9" s="268" t="s">
        <v>23</v>
      </c>
      <c r="U9" s="173" t="s">
        <v>19</v>
      </c>
      <c r="V9" s="237"/>
    </row>
    <row r="10" spans="2:22" ht="25.5" x14ac:dyDescent="0.2">
      <c r="B10" s="305"/>
      <c r="C10" s="301" t="s">
        <v>357</v>
      </c>
      <c r="D10" s="291" t="s">
        <v>114</v>
      </c>
      <c r="E10" s="257" t="s">
        <v>115</v>
      </c>
      <c r="F10" s="258" t="s">
        <v>156</v>
      </c>
      <c r="G10" s="269" t="s">
        <v>145</v>
      </c>
      <c r="H10" s="260">
        <v>42005</v>
      </c>
      <c r="I10" s="261">
        <v>6000</v>
      </c>
      <c r="J10" s="262">
        <v>0</v>
      </c>
      <c r="K10" s="262">
        <v>0</v>
      </c>
      <c r="L10" s="262">
        <v>0</v>
      </c>
      <c r="M10" s="262">
        <v>0</v>
      </c>
      <c r="N10" s="270">
        <v>0</v>
      </c>
      <c r="O10" s="265">
        <v>2500</v>
      </c>
      <c r="P10" s="266">
        <v>5000</v>
      </c>
      <c r="Q10" s="266">
        <v>0</v>
      </c>
      <c r="R10" s="266">
        <v>2500</v>
      </c>
      <c r="S10" s="267">
        <v>2500</v>
      </c>
      <c r="T10" s="268" t="s">
        <v>24</v>
      </c>
      <c r="U10" s="173" t="s">
        <v>20</v>
      </c>
      <c r="V10" s="237"/>
    </row>
    <row r="11" spans="2:22" ht="38.25" x14ac:dyDescent="0.2">
      <c r="B11" s="305"/>
      <c r="C11" s="301" t="s">
        <v>358</v>
      </c>
      <c r="D11" s="291" t="s">
        <v>5</v>
      </c>
      <c r="E11" s="257" t="s">
        <v>21</v>
      </c>
      <c r="F11" s="258" t="s">
        <v>130</v>
      </c>
      <c r="G11" s="269" t="s">
        <v>144</v>
      </c>
      <c r="H11" s="260">
        <v>41214</v>
      </c>
      <c r="I11" s="261">
        <v>500000</v>
      </c>
      <c r="J11" s="262">
        <v>0</v>
      </c>
      <c r="K11" s="262">
        <v>0</v>
      </c>
      <c r="L11" s="262">
        <v>0</v>
      </c>
      <c r="M11" s="262">
        <v>0</v>
      </c>
      <c r="N11" s="270">
        <v>0</v>
      </c>
      <c r="O11" s="265">
        <v>40000</v>
      </c>
      <c r="P11" s="266">
        <v>200000</v>
      </c>
      <c r="Q11" s="266">
        <v>0</v>
      </c>
      <c r="R11" s="266">
        <v>100000</v>
      </c>
      <c r="S11" s="267">
        <v>100000</v>
      </c>
      <c r="T11" s="268" t="s">
        <v>35</v>
      </c>
      <c r="U11" s="271" t="s">
        <v>26</v>
      </c>
      <c r="V11" s="237"/>
    </row>
    <row r="12" spans="2:22" ht="25.5" x14ac:dyDescent="0.2">
      <c r="B12" s="305"/>
      <c r="C12" s="301" t="s">
        <v>36</v>
      </c>
      <c r="D12" s="292" t="s">
        <v>36</v>
      </c>
      <c r="E12" s="257" t="s">
        <v>22</v>
      </c>
      <c r="F12" s="258" t="s">
        <v>36</v>
      </c>
      <c r="G12" s="269" t="s">
        <v>146</v>
      </c>
      <c r="H12" s="260">
        <v>42370</v>
      </c>
      <c r="I12" s="261">
        <v>0</v>
      </c>
      <c r="J12" s="272">
        <v>0</v>
      </c>
      <c r="K12" s="262">
        <v>400</v>
      </c>
      <c r="L12" s="262">
        <v>400</v>
      </c>
      <c r="M12" s="262">
        <v>400</v>
      </c>
      <c r="N12" s="270">
        <v>400</v>
      </c>
      <c r="O12" s="273">
        <v>4500</v>
      </c>
      <c r="P12" s="266">
        <v>6000</v>
      </c>
      <c r="Q12" s="266">
        <v>0</v>
      </c>
      <c r="R12" s="266">
        <v>0</v>
      </c>
      <c r="S12" s="274">
        <v>6000</v>
      </c>
      <c r="T12" s="268" t="s">
        <v>25</v>
      </c>
      <c r="U12" s="174" t="s">
        <v>27</v>
      </c>
      <c r="V12" s="237"/>
    </row>
    <row r="13" spans="2:22" ht="39.75" customHeight="1" thickBot="1" x14ac:dyDescent="0.25">
      <c r="B13" s="305"/>
      <c r="C13" s="306"/>
      <c r="D13" s="350" t="s">
        <v>6</v>
      </c>
      <c r="E13" s="351"/>
      <c r="F13" s="352"/>
      <c r="G13" s="275"/>
      <c r="H13" s="276"/>
      <c r="I13" s="277">
        <f t="shared" ref="I13:S13" si="0">SUM(I7:I12)</f>
        <v>601252</v>
      </c>
      <c r="J13" s="277">
        <f t="shared" si="0"/>
        <v>17352</v>
      </c>
      <c r="K13" s="277">
        <f t="shared" si="0"/>
        <v>400</v>
      </c>
      <c r="L13" s="277">
        <f t="shared" si="0"/>
        <v>400</v>
      </c>
      <c r="M13" s="277">
        <f t="shared" si="0"/>
        <v>400</v>
      </c>
      <c r="N13" s="277">
        <f t="shared" si="0"/>
        <v>400</v>
      </c>
      <c r="O13" s="289">
        <f t="shared" si="0"/>
        <v>61100</v>
      </c>
      <c r="P13" s="289">
        <f>SUM(P7:P12)</f>
        <v>289500</v>
      </c>
      <c r="Q13" s="289">
        <f t="shared" si="0"/>
        <v>36750</v>
      </c>
      <c r="R13" s="289">
        <f t="shared" si="0"/>
        <v>131750</v>
      </c>
      <c r="S13" s="289">
        <f t="shared" si="0"/>
        <v>121000</v>
      </c>
      <c r="T13" s="278"/>
      <c r="U13" s="279"/>
      <c r="V13" s="237"/>
    </row>
    <row r="14" spans="2:22" ht="39" customHeight="1" thickBot="1" x14ac:dyDescent="0.25">
      <c r="B14" s="305"/>
      <c r="C14" s="306"/>
      <c r="D14" s="347" t="s">
        <v>29</v>
      </c>
      <c r="E14" s="348"/>
      <c r="F14" s="349"/>
      <c r="G14" s="280">
        <f>SUM(I14:N14)</f>
        <v>4661.7998240000015</v>
      </c>
      <c r="H14" s="281"/>
      <c r="I14" s="281">
        <f>I13*0.003412</f>
        <v>2051.4718240000002</v>
      </c>
      <c r="J14" s="282">
        <f>J13*0.139</f>
        <v>2411.9280000000003</v>
      </c>
      <c r="K14" s="283">
        <f>K13*0.124</f>
        <v>49.6</v>
      </c>
      <c r="L14" s="283">
        <f>L13*0.124</f>
        <v>49.6</v>
      </c>
      <c r="M14" s="283">
        <f>M13*0.124</f>
        <v>49.6</v>
      </c>
      <c r="N14" s="284">
        <f>N13*0.124</f>
        <v>49.6</v>
      </c>
      <c r="O14" s="285"/>
      <c r="P14" s="285"/>
      <c r="Q14" s="285"/>
      <c r="R14" s="285"/>
      <c r="S14" s="285"/>
      <c r="T14" s="286"/>
      <c r="U14" s="279"/>
      <c r="V14" s="237"/>
    </row>
    <row r="15" spans="2:22" ht="13.5" thickBot="1" x14ac:dyDescent="0.25">
      <c r="B15" s="287"/>
      <c r="C15" s="234"/>
      <c r="D15" s="234"/>
      <c r="E15" s="234"/>
      <c r="F15" s="234"/>
      <c r="G15" s="234"/>
      <c r="H15" s="234"/>
      <c r="I15" s="235"/>
      <c r="J15" s="234"/>
      <c r="K15" s="234"/>
      <c r="L15" s="234"/>
      <c r="M15" s="234"/>
      <c r="N15" s="234"/>
      <c r="O15" s="234"/>
      <c r="P15" s="234"/>
      <c r="Q15" s="234"/>
      <c r="R15" s="234"/>
      <c r="S15" s="236"/>
      <c r="T15" s="234"/>
      <c r="U15" s="288"/>
      <c r="V15" s="302"/>
    </row>
    <row r="16" spans="2:22" x14ac:dyDescent="0.2"/>
    <row r="17" x14ac:dyDescent="0.2"/>
    <row r="18" x14ac:dyDescent="0.2"/>
    <row r="19" x14ac:dyDescent="0.2"/>
    <row r="20" x14ac:dyDescent="0.2"/>
    <row r="21" x14ac:dyDescent="0.2"/>
  </sheetData>
  <mergeCells count="10">
    <mergeCell ref="T5:U5"/>
    <mergeCell ref="O5:S5"/>
    <mergeCell ref="G5:H5"/>
    <mergeCell ref="I5:N5"/>
    <mergeCell ref="C3:E3"/>
    <mergeCell ref="D14:F14"/>
    <mergeCell ref="D13:F13"/>
    <mergeCell ref="C5:E5"/>
    <mergeCell ref="F4:L4"/>
    <mergeCell ref="C4:E4"/>
  </mergeCells>
  <phoneticPr fontId="3" type="noConversion"/>
  <dataValidations count="2">
    <dataValidation type="list" allowBlank="1" showInputMessage="1" showErrorMessage="1" sqref="F7:F12">
      <formula1>ECMs</formula1>
    </dataValidation>
    <dataValidation type="list" allowBlank="1" showInputMessage="1" showErrorMessage="1" sqref="G7:G12">
      <formula1>ECMstatus</formula1>
    </dataValidation>
  </dataValidations>
  <hyperlinks>
    <hyperlink ref="U7" r:id="rId1"/>
    <hyperlink ref="U12" r:id="rId2" display="www.fueleconomy.gov"/>
    <hyperlink ref="C4:E4" location="'Crit 3 - Table 4 ECMs'!A1" display="Click here to return to Table 4"/>
  </hyperlinks>
  <pageMargins left="0.5" right="0.5" top="0.5" bottom="0.5" header="0.5" footer="0"/>
  <pageSetup scale="56" orientation="landscape" verticalDpi="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V13"/>
  <sheetViews>
    <sheetView showGridLines="0" zoomScale="85" zoomScaleNormal="85" workbookViewId="0">
      <selection activeCell="F6" sqref="F6"/>
    </sheetView>
  </sheetViews>
  <sheetFormatPr defaultColWidth="0" defaultRowHeight="14.25" zeroHeight="1" x14ac:dyDescent="0.2"/>
  <cols>
    <col min="1" max="1" width="3.5703125" style="66" customWidth="1"/>
    <col min="2" max="2" width="4.5703125" style="66" customWidth="1"/>
    <col min="3" max="3" width="32.140625" style="66" bestFit="1" customWidth="1"/>
    <col min="4" max="4" width="32.140625" style="66" customWidth="1"/>
    <col min="5" max="7" width="21.5703125" style="66" customWidth="1"/>
    <col min="8" max="8" width="16.5703125" style="66" customWidth="1"/>
    <col min="9" max="10" width="14" style="66" customWidth="1"/>
    <col min="11" max="13" width="13.5703125" style="66" customWidth="1"/>
    <col min="14" max="14" width="14.28515625" style="66" customWidth="1"/>
    <col min="15" max="15" width="13.5703125" style="66" customWidth="1"/>
    <col min="16" max="16" width="15.85546875" style="66" customWidth="1"/>
    <col min="17" max="17" width="13.85546875" style="66" customWidth="1"/>
    <col min="18" max="18" width="14.7109375" style="66" customWidth="1"/>
    <col min="19" max="19" width="14.42578125" style="67" customWidth="1"/>
    <col min="20" max="20" width="20.42578125" style="66" customWidth="1"/>
    <col min="21" max="22" width="9.140625" style="66" customWidth="1"/>
    <col min="23" max="16384" width="9.140625" style="66" hidden="1"/>
  </cols>
  <sheetData>
    <row r="1" spans="2:21" ht="15" thickBot="1" x14ac:dyDescent="0.25"/>
    <row r="2" spans="2:21" x14ac:dyDescent="0.2">
      <c r="B2" s="68"/>
      <c r="C2" s="69"/>
      <c r="D2" s="69"/>
      <c r="E2" s="69"/>
      <c r="F2" s="69"/>
      <c r="G2" s="69"/>
      <c r="H2" s="69"/>
      <c r="I2" s="69"/>
      <c r="J2" s="69"/>
      <c r="K2" s="69"/>
      <c r="L2" s="69"/>
      <c r="M2" s="69"/>
      <c r="N2" s="69"/>
      <c r="O2" s="69"/>
      <c r="P2" s="69"/>
      <c r="Q2" s="69"/>
      <c r="R2" s="69"/>
      <c r="S2" s="70"/>
      <c r="T2" s="69"/>
      <c r="U2" s="71"/>
    </row>
    <row r="3" spans="2:21" ht="15.75" thickBot="1" x14ac:dyDescent="0.25">
      <c r="B3" s="72"/>
      <c r="C3" s="360" t="s">
        <v>117</v>
      </c>
      <c r="D3" s="360"/>
      <c r="E3" s="360"/>
      <c r="F3" s="89"/>
      <c r="G3" s="89"/>
      <c r="H3" s="89"/>
      <c r="I3" s="89"/>
      <c r="J3" s="89"/>
      <c r="K3" s="89"/>
      <c r="L3" s="89"/>
      <c r="M3" s="89"/>
      <c r="N3" s="89"/>
      <c r="O3" s="89"/>
      <c r="P3" s="89"/>
      <c r="Q3" s="89"/>
      <c r="R3" s="89"/>
      <c r="S3" s="89"/>
      <c r="T3" s="89"/>
      <c r="U3" s="73"/>
    </row>
    <row r="4" spans="2:21" s="76" customFormat="1" ht="28.5" customHeight="1" thickBot="1" x14ac:dyDescent="0.3">
      <c r="B4" s="74"/>
      <c r="C4" s="367" t="s">
        <v>28</v>
      </c>
      <c r="D4" s="368"/>
      <c r="E4" s="369"/>
      <c r="F4" s="113"/>
      <c r="G4" s="320" t="s">
        <v>30</v>
      </c>
      <c r="H4" s="321"/>
      <c r="I4" s="335" t="s">
        <v>7</v>
      </c>
      <c r="J4" s="336"/>
      <c r="K4" s="336"/>
      <c r="L4" s="336"/>
      <c r="M4" s="336"/>
      <c r="N4" s="322" t="s">
        <v>13</v>
      </c>
      <c r="O4" s="323"/>
      <c r="P4" s="323"/>
      <c r="Q4" s="323"/>
      <c r="R4" s="324"/>
      <c r="S4" s="318" t="s">
        <v>14</v>
      </c>
      <c r="T4" s="319"/>
      <c r="U4" s="75"/>
    </row>
    <row r="5" spans="2:21" s="87" customFormat="1" ht="108" customHeight="1" thickBot="1" x14ac:dyDescent="0.25">
      <c r="B5" s="77"/>
      <c r="C5" s="149" t="s">
        <v>62</v>
      </c>
      <c r="D5" s="204" t="s">
        <v>340</v>
      </c>
      <c r="E5" s="78" t="s">
        <v>116</v>
      </c>
      <c r="F5" s="205" t="s">
        <v>341</v>
      </c>
      <c r="G5" s="79" t="s">
        <v>109</v>
      </c>
      <c r="H5" s="80" t="s">
        <v>110</v>
      </c>
      <c r="I5" s="80" t="s">
        <v>63</v>
      </c>
      <c r="J5" s="81" t="s">
        <v>64</v>
      </c>
      <c r="K5" s="81" t="s">
        <v>65</v>
      </c>
      <c r="L5" s="81" t="s">
        <v>66</v>
      </c>
      <c r="M5" s="82" t="s">
        <v>68</v>
      </c>
      <c r="N5" s="79" t="s">
        <v>12</v>
      </c>
      <c r="O5" s="81" t="s">
        <v>8</v>
      </c>
      <c r="P5" s="81" t="s">
        <v>9</v>
      </c>
      <c r="Q5" s="81" t="s">
        <v>67</v>
      </c>
      <c r="R5" s="83" t="s">
        <v>11</v>
      </c>
      <c r="S5" s="84" t="s">
        <v>15</v>
      </c>
      <c r="T5" s="85" t="s">
        <v>1</v>
      </c>
      <c r="U5" s="86"/>
    </row>
    <row r="6" spans="2:21" x14ac:dyDescent="0.2">
      <c r="B6" s="72"/>
      <c r="C6" s="169"/>
      <c r="D6" s="181"/>
      <c r="E6" s="150"/>
      <c r="F6" s="182"/>
      <c r="G6" s="182"/>
      <c r="H6" s="183"/>
      <c r="I6" s="151"/>
      <c r="J6" s="152"/>
      <c r="K6" s="152"/>
      <c r="L6" s="152"/>
      <c r="M6" s="177"/>
      <c r="N6" s="178"/>
      <c r="O6" s="153"/>
      <c r="P6" s="153"/>
      <c r="Q6" s="153"/>
      <c r="R6" s="154"/>
      <c r="S6" s="184"/>
      <c r="T6" s="185"/>
      <c r="U6" s="73"/>
    </row>
    <row r="7" spans="2:21" x14ac:dyDescent="0.2">
      <c r="B7" s="72"/>
      <c r="C7" s="170"/>
      <c r="D7" s="167"/>
      <c r="E7" s="156"/>
      <c r="F7" s="186"/>
      <c r="G7" s="186"/>
      <c r="H7" s="187"/>
      <c r="I7" s="158"/>
      <c r="J7" s="159"/>
      <c r="K7" s="159"/>
      <c r="L7" s="159"/>
      <c r="M7" s="168"/>
      <c r="N7" s="179"/>
      <c r="O7" s="162"/>
      <c r="P7" s="162"/>
      <c r="Q7" s="162"/>
      <c r="R7" s="163"/>
      <c r="S7" s="184"/>
      <c r="T7" s="188"/>
      <c r="U7" s="73"/>
    </row>
    <row r="8" spans="2:21" x14ac:dyDescent="0.2">
      <c r="B8" s="72"/>
      <c r="C8" s="170"/>
      <c r="D8" s="167"/>
      <c r="E8" s="156"/>
      <c r="F8" s="186"/>
      <c r="G8" s="186"/>
      <c r="H8" s="187"/>
      <c r="I8" s="158"/>
      <c r="J8" s="159"/>
      <c r="K8" s="159"/>
      <c r="L8" s="159"/>
      <c r="M8" s="168"/>
      <c r="N8" s="179"/>
      <c r="O8" s="162"/>
      <c r="P8" s="162"/>
      <c r="Q8" s="162"/>
      <c r="R8" s="163"/>
      <c r="S8" s="189"/>
      <c r="T8" s="190"/>
      <c r="U8" s="73"/>
    </row>
    <row r="9" spans="2:21" ht="43.5" thickBot="1" x14ac:dyDescent="0.25">
      <c r="B9" s="72"/>
      <c r="C9" s="193" t="s">
        <v>332</v>
      </c>
      <c r="D9" s="194"/>
      <c r="E9" s="195"/>
      <c r="F9" s="196"/>
      <c r="G9" s="196"/>
      <c r="H9" s="197"/>
      <c r="I9" s="198"/>
      <c r="J9" s="199"/>
      <c r="K9" s="199"/>
      <c r="L9" s="199"/>
      <c r="M9" s="200"/>
      <c r="N9" s="201"/>
      <c r="O9" s="202"/>
      <c r="P9" s="202"/>
      <c r="Q9" s="202"/>
      <c r="R9" s="203"/>
      <c r="S9" s="191"/>
      <c r="T9" s="192"/>
      <c r="U9" s="73"/>
    </row>
    <row r="10" spans="2:21" ht="41.25" customHeight="1" thickBot="1" x14ac:dyDescent="0.3">
      <c r="B10" s="72"/>
      <c r="C10" s="361" t="s">
        <v>6</v>
      </c>
      <c r="D10" s="362"/>
      <c r="E10" s="363"/>
      <c r="F10" s="164"/>
      <c r="G10" s="164"/>
      <c r="H10" s="164"/>
      <c r="I10" s="165"/>
      <c r="J10" s="166">
        <f>SUM(J6:J9)</f>
        <v>0</v>
      </c>
      <c r="K10" s="166">
        <f t="shared" ref="K10:R10" si="0">SUM(K6:K9)</f>
        <v>0</v>
      </c>
      <c r="L10" s="166">
        <f t="shared" si="0"/>
        <v>0</v>
      </c>
      <c r="M10" s="166">
        <f t="shared" si="0"/>
        <v>0</v>
      </c>
      <c r="N10" s="166">
        <f t="shared" si="0"/>
        <v>0</v>
      </c>
      <c r="O10" s="166">
        <f t="shared" si="0"/>
        <v>0</v>
      </c>
      <c r="P10" s="166">
        <f t="shared" si="0"/>
        <v>0</v>
      </c>
      <c r="Q10" s="166">
        <f t="shared" si="0"/>
        <v>0</v>
      </c>
      <c r="R10" s="180">
        <f t="shared" si="0"/>
        <v>0</v>
      </c>
      <c r="S10" s="88"/>
      <c r="T10" s="89"/>
      <c r="U10" s="73"/>
    </row>
    <row r="11" spans="2:21" ht="34.5" customHeight="1" thickBot="1" x14ac:dyDescent="0.3">
      <c r="B11" s="72"/>
      <c r="C11" s="364" t="s">
        <v>69</v>
      </c>
      <c r="D11" s="365"/>
      <c r="E11" s="366"/>
      <c r="F11" s="176"/>
      <c r="G11" s="176"/>
      <c r="H11" s="143">
        <f>SUM(I11:M11)</f>
        <v>0</v>
      </c>
      <c r="I11" s="144"/>
      <c r="J11" s="145">
        <f>J10*0.003412</f>
        <v>0</v>
      </c>
      <c r="K11" s="145"/>
      <c r="L11" s="145"/>
      <c r="M11" s="146"/>
      <c r="N11" s="90"/>
      <c r="O11" s="89"/>
      <c r="P11" s="89"/>
      <c r="Q11" s="89"/>
      <c r="R11" s="89"/>
      <c r="S11" s="91"/>
      <c r="T11" s="89"/>
      <c r="U11" s="73"/>
    </row>
    <row r="12" spans="2:21" ht="15" thickBot="1" x14ac:dyDescent="0.25">
      <c r="B12" s="92"/>
      <c r="C12" s="93"/>
      <c r="D12" s="93"/>
      <c r="E12" s="93"/>
      <c r="F12" s="93"/>
      <c r="G12" s="93"/>
      <c r="H12" s="93"/>
      <c r="I12" s="93"/>
      <c r="J12" s="93"/>
      <c r="K12" s="93"/>
      <c r="L12" s="93"/>
      <c r="M12" s="93"/>
      <c r="N12" s="93"/>
      <c r="O12" s="93"/>
      <c r="P12" s="93"/>
      <c r="Q12" s="93"/>
      <c r="R12" s="93"/>
      <c r="S12" s="94"/>
      <c r="T12" s="93"/>
      <c r="U12" s="95"/>
    </row>
    <row r="13" spans="2:21" x14ac:dyDescent="0.2"/>
  </sheetData>
  <mergeCells count="8">
    <mergeCell ref="C3:E3"/>
    <mergeCell ref="N4:R4"/>
    <mergeCell ref="S4:T4"/>
    <mergeCell ref="C10:E10"/>
    <mergeCell ref="C11:E11"/>
    <mergeCell ref="C4:E4"/>
    <mergeCell ref="I4:M4"/>
    <mergeCell ref="G4:H4"/>
  </mergeCells>
  <phoneticPr fontId="12" type="noConversion"/>
  <dataValidations count="1">
    <dataValidation type="list" allowBlank="1" showInputMessage="1" showErrorMessage="1" sqref="G6:G9">
      <formula1>ECMstatus</formula1>
    </dataValidation>
  </dataValidations>
  <pageMargins left="0.75" right="0.75" top="1" bottom="1" header="0.5" footer="0.5"/>
  <pageSetup scale="50" orientation="landscape"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E46"/>
  <sheetViews>
    <sheetView showGridLines="0" tabSelected="1" topLeftCell="A19" zoomScaleNormal="100" workbookViewId="0">
      <selection activeCell="E31" sqref="E31"/>
    </sheetView>
  </sheetViews>
  <sheetFormatPr defaultColWidth="0" defaultRowHeight="12.75" zeroHeight="1" x14ac:dyDescent="0.2"/>
  <cols>
    <col min="1" max="1" width="3.140625" style="16" customWidth="1"/>
    <col min="2" max="2" width="5.28515625" style="16" customWidth="1"/>
    <col min="3" max="3" width="127.28515625" style="17" customWidth="1"/>
    <col min="4" max="4" width="4" style="16" customWidth="1"/>
    <col min="5" max="5" width="5.5703125" style="16" customWidth="1"/>
    <col min="6" max="16384" width="9.140625" style="16" hidden="1"/>
  </cols>
  <sheetData>
    <row r="1" spans="2:4" ht="13.5" thickBot="1" x14ac:dyDescent="0.25"/>
    <row r="2" spans="2:4" x14ac:dyDescent="0.2">
      <c r="B2" s="8"/>
      <c r="C2" s="9"/>
      <c r="D2" s="10"/>
    </row>
    <row r="3" spans="2:4" ht="15.75" x14ac:dyDescent="0.25">
      <c r="B3" s="11"/>
      <c r="C3" s="29" t="s">
        <v>85</v>
      </c>
      <c r="D3" s="12"/>
    </row>
    <row r="4" spans="2:4" x14ac:dyDescent="0.2">
      <c r="B4" s="11"/>
      <c r="C4" s="30"/>
      <c r="D4" s="12"/>
    </row>
    <row r="5" spans="2:4" ht="63" x14ac:dyDescent="0.25">
      <c r="B5" s="31"/>
      <c r="C5" s="32" t="s">
        <v>101</v>
      </c>
      <c r="D5" s="33"/>
    </row>
    <row r="6" spans="2:4" x14ac:dyDescent="0.2">
      <c r="B6" s="11"/>
      <c r="C6" s="30"/>
      <c r="D6" s="12"/>
    </row>
    <row r="7" spans="2:4" ht="15.75" x14ac:dyDescent="0.25">
      <c r="B7" s="11"/>
      <c r="C7" s="29" t="s">
        <v>86</v>
      </c>
      <c r="D7" s="12"/>
    </row>
    <row r="8" spans="2:4" x14ac:dyDescent="0.2">
      <c r="B8" s="11"/>
      <c r="C8" s="30"/>
      <c r="D8" s="12"/>
    </row>
    <row r="9" spans="2:4" ht="31.5" x14ac:dyDescent="0.25">
      <c r="B9" s="11"/>
      <c r="C9" s="34" t="s">
        <v>87</v>
      </c>
      <c r="D9" s="12"/>
    </row>
    <row r="10" spans="2:4" ht="15.75" x14ac:dyDescent="0.25">
      <c r="B10" s="11"/>
      <c r="C10" s="34"/>
      <c r="D10" s="12"/>
    </row>
    <row r="11" spans="2:4" ht="15.75" x14ac:dyDescent="0.25">
      <c r="B11" s="11"/>
      <c r="C11" s="34" t="s">
        <v>88</v>
      </c>
      <c r="D11" s="12"/>
    </row>
    <row r="12" spans="2:4" ht="15.75" x14ac:dyDescent="0.25">
      <c r="B12" s="11"/>
      <c r="C12" s="34"/>
      <c r="D12" s="12"/>
    </row>
    <row r="13" spans="2:4" ht="31.5" x14ac:dyDescent="0.25">
      <c r="B13" s="11"/>
      <c r="C13" s="34" t="s">
        <v>102</v>
      </c>
      <c r="D13" s="12"/>
    </row>
    <row r="14" spans="2:4" ht="15.75" x14ac:dyDescent="0.25">
      <c r="B14" s="11"/>
      <c r="C14" s="34"/>
      <c r="D14" s="12"/>
    </row>
    <row r="15" spans="2:4" ht="47.25" x14ac:dyDescent="0.25">
      <c r="B15" s="11"/>
      <c r="C15" s="34" t="s">
        <v>103</v>
      </c>
      <c r="D15" s="12"/>
    </row>
    <row r="16" spans="2:4" x14ac:dyDescent="0.2">
      <c r="B16" s="11"/>
      <c r="C16" s="30"/>
      <c r="D16" s="12"/>
    </row>
    <row r="17" spans="2:4" x14ac:dyDescent="0.2">
      <c r="B17" s="11"/>
      <c r="C17" s="30"/>
      <c r="D17" s="12"/>
    </row>
    <row r="18" spans="2:4" ht="15.75" x14ac:dyDescent="0.25">
      <c r="B18" s="11"/>
      <c r="C18" s="29" t="s">
        <v>89</v>
      </c>
      <c r="D18" s="12"/>
    </row>
    <row r="19" spans="2:4" ht="15.75" x14ac:dyDescent="0.25">
      <c r="B19" s="11"/>
      <c r="C19" s="34"/>
      <c r="D19" s="12"/>
    </row>
    <row r="20" spans="2:4" ht="47.25" x14ac:dyDescent="0.25">
      <c r="B20" s="11"/>
      <c r="C20" s="34" t="s">
        <v>90</v>
      </c>
      <c r="D20" s="12"/>
    </row>
    <row r="21" spans="2:4" ht="15.75" x14ac:dyDescent="0.25">
      <c r="B21" s="11"/>
      <c r="C21" s="34"/>
      <c r="D21" s="12"/>
    </row>
    <row r="22" spans="2:4" ht="31.5" x14ac:dyDescent="0.25">
      <c r="B22" s="11"/>
      <c r="C22" s="34" t="s">
        <v>91</v>
      </c>
      <c r="D22" s="12"/>
    </row>
    <row r="23" spans="2:4" ht="15.75" x14ac:dyDescent="0.25">
      <c r="B23" s="11"/>
      <c r="C23" s="34"/>
      <c r="D23" s="12"/>
    </row>
    <row r="24" spans="2:4" ht="47.25" x14ac:dyDescent="0.25">
      <c r="B24" s="11"/>
      <c r="C24" s="34" t="s">
        <v>104</v>
      </c>
      <c r="D24" s="12"/>
    </row>
    <row r="25" spans="2:4" ht="15.75" x14ac:dyDescent="0.25">
      <c r="B25" s="11"/>
      <c r="C25" s="34"/>
      <c r="D25" s="12"/>
    </row>
    <row r="26" spans="2:4" ht="47.25" x14ac:dyDescent="0.25">
      <c r="B26" s="11"/>
      <c r="C26" s="34" t="s">
        <v>105</v>
      </c>
      <c r="D26" s="12"/>
    </row>
    <row r="27" spans="2:4" x14ac:dyDescent="0.2">
      <c r="B27" s="11"/>
      <c r="C27" s="30"/>
      <c r="D27" s="12"/>
    </row>
    <row r="28" spans="2:4" x14ac:dyDescent="0.2">
      <c r="B28" s="11"/>
      <c r="C28" s="30"/>
      <c r="D28" s="12"/>
    </row>
    <row r="29" spans="2:4" ht="15.75" x14ac:dyDescent="0.25">
      <c r="B29" s="11"/>
      <c r="C29" s="29" t="s">
        <v>92</v>
      </c>
      <c r="D29" s="12"/>
    </row>
    <row r="30" spans="2:4" ht="15.75" x14ac:dyDescent="0.25">
      <c r="B30" s="11"/>
      <c r="C30" s="34"/>
      <c r="D30" s="12"/>
    </row>
    <row r="31" spans="2:4" ht="135" x14ac:dyDescent="0.2">
      <c r="B31" s="11"/>
      <c r="C31" s="35" t="s">
        <v>93</v>
      </c>
      <c r="D31" s="12"/>
    </row>
    <row r="32" spans="2:4" ht="15.75" x14ac:dyDescent="0.25">
      <c r="B32" s="11"/>
      <c r="C32" s="34"/>
      <c r="D32" s="12"/>
    </row>
    <row r="33" spans="2:4" ht="31.5" x14ac:dyDescent="0.25">
      <c r="B33" s="11"/>
      <c r="C33" s="34" t="s">
        <v>94</v>
      </c>
      <c r="D33" s="12"/>
    </row>
    <row r="34" spans="2:4" ht="15.75" x14ac:dyDescent="0.25">
      <c r="B34" s="11"/>
      <c r="C34" s="34"/>
      <c r="D34" s="12"/>
    </row>
    <row r="35" spans="2:4" ht="31.5" x14ac:dyDescent="0.25">
      <c r="B35" s="11"/>
      <c r="C35" s="34" t="s">
        <v>95</v>
      </c>
      <c r="D35" s="12"/>
    </row>
    <row r="36" spans="2:4" ht="15.75" x14ac:dyDescent="0.25">
      <c r="B36" s="11"/>
      <c r="C36" s="34"/>
      <c r="D36" s="12"/>
    </row>
    <row r="37" spans="2:4" ht="15.75" x14ac:dyDescent="0.25">
      <c r="B37" s="11"/>
      <c r="C37" s="29"/>
      <c r="D37" s="12"/>
    </row>
    <row r="38" spans="2:4" ht="15.75" x14ac:dyDescent="0.25">
      <c r="B38" s="11"/>
      <c r="C38" s="29" t="s">
        <v>96</v>
      </c>
      <c r="D38" s="12"/>
    </row>
    <row r="39" spans="2:4" ht="15.75" x14ac:dyDescent="0.25">
      <c r="B39" s="11"/>
      <c r="C39" s="34"/>
      <c r="D39" s="12"/>
    </row>
    <row r="40" spans="2:4" ht="31.5" x14ac:dyDescent="0.25">
      <c r="B40" s="11"/>
      <c r="C40" s="34" t="s">
        <v>106</v>
      </c>
      <c r="D40" s="12"/>
    </row>
    <row r="41" spans="2:4" ht="15.75" x14ac:dyDescent="0.25">
      <c r="B41" s="11"/>
      <c r="C41" s="34"/>
      <c r="D41" s="12"/>
    </row>
    <row r="42" spans="2:4" ht="31.5" x14ac:dyDescent="0.25">
      <c r="B42" s="11"/>
      <c r="C42" s="34" t="s">
        <v>97</v>
      </c>
      <c r="D42" s="12"/>
    </row>
    <row r="43" spans="2:4" ht="15.75" x14ac:dyDescent="0.25">
      <c r="B43" s="11"/>
      <c r="C43" s="34"/>
      <c r="D43" s="12"/>
    </row>
    <row r="44" spans="2:4" ht="15.75" x14ac:dyDescent="0.25">
      <c r="B44" s="11"/>
      <c r="C44" s="34" t="s">
        <v>98</v>
      </c>
      <c r="D44" s="12"/>
    </row>
    <row r="45" spans="2:4" ht="13.5" thickBot="1" x14ac:dyDescent="0.25">
      <c r="B45" s="13"/>
      <c r="C45" s="14"/>
      <c r="D45" s="15"/>
    </row>
    <row r="46" spans="2:4" x14ac:dyDescent="0.2"/>
  </sheetData>
  <phoneticPr fontId="0" type="noConversion"/>
  <hyperlinks>
    <hyperlink ref="C31" r:id="rId1" display="https://sites.google.com/site/massdgic/home/net-metering"/>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K21"/>
  <sheetViews>
    <sheetView zoomScaleNormal="100" workbookViewId="0">
      <selection activeCell="K8" sqref="K8"/>
    </sheetView>
  </sheetViews>
  <sheetFormatPr defaultRowHeight="12.75" x14ac:dyDescent="0.2"/>
  <cols>
    <col min="2" max="2" width="22.5703125" bestFit="1" customWidth="1"/>
    <col min="4" max="4" width="20.28515625" bestFit="1" customWidth="1"/>
  </cols>
  <sheetData>
    <row r="1" spans="1:11" x14ac:dyDescent="0.2">
      <c r="A1" s="1" t="s">
        <v>80</v>
      </c>
      <c r="B1" s="1" t="s">
        <v>80</v>
      </c>
      <c r="C1" s="1" t="s">
        <v>80</v>
      </c>
      <c r="D1" s="1" t="s">
        <v>80</v>
      </c>
      <c r="E1" s="1" t="s">
        <v>152</v>
      </c>
      <c r="F1" s="1" t="s">
        <v>324</v>
      </c>
      <c r="G1" s="1" t="s">
        <v>328</v>
      </c>
      <c r="H1" s="1" t="s">
        <v>329</v>
      </c>
      <c r="I1" s="1" t="s">
        <v>329</v>
      </c>
      <c r="J1" s="1" t="s">
        <v>329</v>
      </c>
      <c r="K1" s="1" t="s">
        <v>329</v>
      </c>
    </row>
    <row r="2" spans="1:11" x14ac:dyDescent="0.2">
      <c r="A2" s="2">
        <v>40299</v>
      </c>
      <c r="B2" t="s">
        <v>72</v>
      </c>
      <c r="C2" s="1" t="s">
        <v>75</v>
      </c>
      <c r="D2" s="1" t="s">
        <v>79</v>
      </c>
      <c r="E2" s="1" t="s">
        <v>153</v>
      </c>
      <c r="F2" s="1" t="s">
        <v>317</v>
      </c>
      <c r="G2" s="1" t="s">
        <v>325</v>
      </c>
      <c r="H2" s="1" t="s">
        <v>330</v>
      </c>
      <c r="I2" s="1" t="s">
        <v>100</v>
      </c>
      <c r="J2" s="1" t="s">
        <v>337</v>
      </c>
      <c r="K2" s="1" t="s">
        <v>356</v>
      </c>
    </row>
    <row r="3" spans="1:11" x14ac:dyDescent="0.2">
      <c r="A3" s="2">
        <v>40513</v>
      </c>
      <c r="B3" t="s">
        <v>73</v>
      </c>
      <c r="C3" s="1" t="s">
        <v>76</v>
      </c>
      <c r="D3" s="1" t="s">
        <v>77</v>
      </c>
      <c r="E3" s="1" t="s">
        <v>154</v>
      </c>
      <c r="F3" s="1" t="s">
        <v>318</v>
      </c>
      <c r="G3" s="1" t="s">
        <v>326</v>
      </c>
      <c r="H3" s="1" t="s">
        <v>70</v>
      </c>
      <c r="I3" s="1" t="s">
        <v>71</v>
      </c>
      <c r="J3" s="1" t="s">
        <v>338</v>
      </c>
      <c r="K3" s="1" t="s">
        <v>36</v>
      </c>
    </row>
    <row r="4" spans="1:11" x14ac:dyDescent="0.2">
      <c r="A4" s="2">
        <v>40725</v>
      </c>
      <c r="B4" t="s">
        <v>74</v>
      </c>
      <c r="D4" s="1" t="s">
        <v>78</v>
      </c>
      <c r="F4" s="1" t="s">
        <v>319</v>
      </c>
      <c r="G4" s="1" t="s">
        <v>327</v>
      </c>
      <c r="H4" s="1" t="s">
        <v>99</v>
      </c>
      <c r="J4" s="1" t="s">
        <v>339</v>
      </c>
      <c r="K4" s="1" t="s">
        <v>357</v>
      </c>
    </row>
    <row r="5" spans="1:11" x14ac:dyDescent="0.2">
      <c r="A5" s="2">
        <v>40878</v>
      </c>
      <c r="B5" t="s">
        <v>83</v>
      </c>
      <c r="F5" s="1" t="s">
        <v>320</v>
      </c>
      <c r="K5" s="1" t="s">
        <v>358</v>
      </c>
    </row>
    <row r="6" spans="1:11" x14ac:dyDescent="0.2">
      <c r="A6" s="2">
        <v>41091</v>
      </c>
      <c r="B6" t="s">
        <v>84</v>
      </c>
      <c r="F6" s="1" t="s">
        <v>321</v>
      </c>
      <c r="K6" s="1" t="s">
        <v>359</v>
      </c>
    </row>
    <row r="7" spans="1:11" x14ac:dyDescent="0.2">
      <c r="B7" t="s">
        <v>82</v>
      </c>
      <c r="F7" s="1" t="s">
        <v>322</v>
      </c>
      <c r="K7" s="1"/>
    </row>
    <row r="8" spans="1:11" x14ac:dyDescent="0.2">
      <c r="B8" t="s">
        <v>81</v>
      </c>
      <c r="F8" s="1" t="s">
        <v>323</v>
      </c>
    </row>
    <row r="9" spans="1:11" x14ac:dyDescent="0.2">
      <c r="F9" s="1" t="s">
        <v>351</v>
      </c>
    </row>
    <row r="10" spans="1:11" x14ac:dyDescent="0.2">
      <c r="F10" s="1" t="s">
        <v>352</v>
      </c>
    </row>
    <row r="11" spans="1:11" x14ac:dyDescent="0.2">
      <c r="F11" s="1" t="s">
        <v>353</v>
      </c>
    </row>
    <row r="12" spans="1:11" x14ac:dyDescent="0.2">
      <c r="F12" s="1" t="s">
        <v>309</v>
      </c>
    </row>
    <row r="13" spans="1:11" x14ac:dyDescent="0.2">
      <c r="F13" s="1" t="s">
        <v>310</v>
      </c>
    </row>
    <row r="14" spans="1:11" x14ac:dyDescent="0.2">
      <c r="F14" s="1" t="s">
        <v>311</v>
      </c>
    </row>
    <row r="15" spans="1:11" x14ac:dyDescent="0.2">
      <c r="F15" s="1" t="s">
        <v>312</v>
      </c>
    </row>
    <row r="16" spans="1:11" x14ac:dyDescent="0.2">
      <c r="F16" s="1" t="s">
        <v>313</v>
      </c>
    </row>
    <row r="17" spans="6:6" x14ac:dyDescent="0.2">
      <c r="F17" s="1" t="s">
        <v>314</v>
      </c>
    </row>
    <row r="18" spans="6:6" x14ac:dyDescent="0.2">
      <c r="F18" s="1" t="s">
        <v>315</v>
      </c>
    </row>
    <row r="19" spans="6:6" x14ac:dyDescent="0.2">
      <c r="F19" s="1" t="s">
        <v>316</v>
      </c>
    </row>
    <row r="20" spans="6:6" x14ac:dyDescent="0.2">
      <c r="F20" s="1" t="s">
        <v>354</v>
      </c>
    </row>
    <row r="21" spans="6:6" x14ac:dyDescent="0.2">
      <c r="F21" s="1" t="s">
        <v>355</v>
      </c>
    </row>
  </sheetData>
  <phoneticPr fontId="0"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J122"/>
  <sheetViews>
    <sheetView workbookViewId="0">
      <selection activeCell="C8" sqref="C8"/>
    </sheetView>
  </sheetViews>
  <sheetFormatPr defaultColWidth="22.85546875" defaultRowHeight="15" x14ac:dyDescent="0.25"/>
  <cols>
    <col min="1" max="1" width="54.7109375" style="114" customWidth="1"/>
    <col min="2" max="3" width="41.140625" style="114" bestFit="1" customWidth="1"/>
    <col min="4" max="4" width="15.5703125" style="114" bestFit="1" customWidth="1"/>
    <col min="5" max="5" width="32.42578125" style="48" bestFit="1" customWidth="1"/>
    <col min="6" max="6" width="57.7109375" style="114" customWidth="1"/>
    <col min="7" max="7" width="72.5703125" style="114" customWidth="1"/>
    <col min="8" max="8" width="22.140625" style="114" bestFit="1" customWidth="1"/>
    <col min="9" max="9" width="106.28515625" style="120" bestFit="1" customWidth="1"/>
    <col min="10" max="16384" width="22.85546875" style="114"/>
  </cols>
  <sheetData>
    <row r="2" spans="1:9" x14ac:dyDescent="0.25">
      <c r="A2" s="1" t="s">
        <v>157</v>
      </c>
      <c r="B2"/>
    </row>
    <row r="3" spans="1:9" x14ac:dyDescent="0.25">
      <c r="A3"/>
      <c r="B3"/>
    </row>
    <row r="4" spans="1:9" x14ac:dyDescent="0.25">
      <c r="A4"/>
      <c r="B4"/>
    </row>
    <row r="5" spans="1:9" x14ac:dyDescent="0.25">
      <c r="A5">
        <v>3.4120000000000001E-3</v>
      </c>
      <c r="B5" s="1" t="s">
        <v>159</v>
      </c>
    </row>
    <row r="6" spans="1:9" x14ac:dyDescent="0.25">
      <c r="A6">
        <v>0.1</v>
      </c>
      <c r="B6" s="1" t="s">
        <v>163</v>
      </c>
    </row>
    <row r="7" spans="1:9" x14ac:dyDescent="0.25">
      <c r="A7">
        <v>0.13900000000000001</v>
      </c>
      <c r="B7" s="1" t="s">
        <v>158</v>
      </c>
    </row>
    <row r="8" spans="1:9" x14ac:dyDescent="0.25">
      <c r="A8">
        <v>9.0999999999999998E-2</v>
      </c>
      <c r="B8" s="1" t="s">
        <v>160</v>
      </c>
    </row>
    <row r="9" spans="1:9" x14ac:dyDescent="0.25">
      <c r="A9">
        <v>0.124</v>
      </c>
      <c r="B9" s="1" t="s">
        <v>161</v>
      </c>
    </row>
    <row r="10" spans="1:9" x14ac:dyDescent="0.25">
      <c r="A10">
        <v>0.13900000000000001</v>
      </c>
      <c r="B10" s="1" t="s">
        <v>162</v>
      </c>
    </row>
    <row r="12" spans="1:9" ht="36" x14ac:dyDescent="0.25">
      <c r="A12" s="386" t="s">
        <v>164</v>
      </c>
      <c r="B12" s="387"/>
      <c r="C12" s="387"/>
      <c r="D12" s="387"/>
      <c r="E12" s="387"/>
      <c r="F12" s="387"/>
      <c r="G12" s="388"/>
      <c r="H12" s="389" t="s">
        <v>165</v>
      </c>
      <c r="I12" s="390"/>
    </row>
    <row r="13" spans="1:9" s="115" customFormat="1" ht="45" x14ac:dyDescent="0.2">
      <c r="A13" s="36" t="s">
        <v>247</v>
      </c>
      <c r="B13" s="36" t="s">
        <v>166</v>
      </c>
      <c r="C13" s="36" t="s">
        <v>167</v>
      </c>
      <c r="D13" s="37" t="s">
        <v>168</v>
      </c>
      <c r="E13" s="37" t="s">
        <v>169</v>
      </c>
      <c r="F13" s="37" t="s">
        <v>170</v>
      </c>
      <c r="G13" s="37" t="s">
        <v>171</v>
      </c>
      <c r="H13" s="38" t="s">
        <v>331</v>
      </c>
      <c r="I13" s="39" t="s">
        <v>172</v>
      </c>
    </row>
    <row r="14" spans="1:9" x14ac:dyDescent="0.25">
      <c r="A14" s="40" t="s">
        <v>173</v>
      </c>
      <c r="B14" s="41" t="s">
        <v>174</v>
      </c>
      <c r="C14" s="41" t="s">
        <v>174</v>
      </c>
      <c r="D14" s="42">
        <v>1.1892473118279598</v>
      </c>
      <c r="E14" s="43">
        <f t="shared" ref="E14:E49" si="0">D14/$B$121</f>
        <v>5.3934118450247616E-4</v>
      </c>
      <c r="F14" s="116" t="s">
        <v>175</v>
      </c>
      <c r="G14" s="117"/>
      <c r="H14" s="44">
        <v>3.4119999999999999</v>
      </c>
      <c r="I14" s="116" t="s">
        <v>176</v>
      </c>
    </row>
    <row r="15" spans="1:9" x14ac:dyDescent="0.25">
      <c r="A15" s="40" t="s">
        <v>177</v>
      </c>
      <c r="B15" s="41" t="s">
        <v>174</v>
      </c>
      <c r="C15" s="41" t="s">
        <v>174</v>
      </c>
      <c r="D15" s="42">
        <v>1.1989247311828002</v>
      </c>
      <c r="E15" s="43">
        <f t="shared" si="0"/>
        <v>5.4373003681759647E-4</v>
      </c>
      <c r="F15" s="116" t="s">
        <v>175</v>
      </c>
      <c r="G15" s="117"/>
      <c r="H15" s="44">
        <v>3.4119999999999999</v>
      </c>
      <c r="I15" s="116" t="s">
        <v>176</v>
      </c>
    </row>
    <row r="16" spans="1:9" x14ac:dyDescent="0.25">
      <c r="A16" s="40" t="s">
        <v>178</v>
      </c>
      <c r="B16" s="41" t="s">
        <v>174</v>
      </c>
      <c r="C16" s="41" t="s">
        <v>174</v>
      </c>
      <c r="D16" s="42">
        <v>1.2505376344086001</v>
      </c>
      <c r="E16" s="43">
        <f t="shared" si="0"/>
        <v>5.6713724916489803E-4</v>
      </c>
      <c r="F16" s="116" t="s">
        <v>175</v>
      </c>
      <c r="G16" s="117"/>
      <c r="H16" s="44">
        <v>3.4119999999999999</v>
      </c>
      <c r="I16" s="116" t="s">
        <v>176</v>
      </c>
    </row>
    <row r="17" spans="1:9" x14ac:dyDescent="0.25">
      <c r="A17" s="40" t="s">
        <v>179</v>
      </c>
      <c r="B17" s="41" t="s">
        <v>174</v>
      </c>
      <c r="C17" s="41" t="s">
        <v>174</v>
      </c>
      <c r="D17" s="42">
        <v>1.21827956989247</v>
      </c>
      <c r="E17" s="43">
        <f t="shared" si="0"/>
        <v>5.5250774144783221E-4</v>
      </c>
      <c r="F17" s="116" t="s">
        <v>175</v>
      </c>
      <c r="G17" s="117"/>
      <c r="H17" s="44">
        <v>3.4119999999999999</v>
      </c>
      <c r="I17" s="116" t="s">
        <v>176</v>
      </c>
    </row>
    <row r="18" spans="1:9" x14ac:dyDescent="0.25">
      <c r="A18" s="40" t="s">
        <v>180</v>
      </c>
      <c r="B18" s="41" t="s">
        <v>174</v>
      </c>
      <c r="C18" s="41" t="s">
        <v>174</v>
      </c>
      <c r="D18" s="42">
        <v>1.2193429611670001</v>
      </c>
      <c r="E18" s="43">
        <f t="shared" si="0"/>
        <v>5.5299000506439915E-4</v>
      </c>
      <c r="F18" s="116" t="s">
        <v>175</v>
      </c>
      <c r="G18" s="117"/>
      <c r="H18" s="44">
        <v>3.4119999999999999</v>
      </c>
      <c r="I18" s="116" t="s">
        <v>176</v>
      </c>
    </row>
    <row r="19" spans="1:9" x14ac:dyDescent="0.25">
      <c r="A19" s="40" t="s">
        <v>181</v>
      </c>
      <c r="B19" s="41" t="s">
        <v>174</v>
      </c>
      <c r="C19" s="41" t="s">
        <v>174</v>
      </c>
      <c r="D19" s="42">
        <v>1.0848087291281099</v>
      </c>
      <c r="E19" s="43">
        <f t="shared" si="0"/>
        <v>4.9197674790390469E-4</v>
      </c>
      <c r="F19" s="116" t="s">
        <v>175</v>
      </c>
      <c r="G19" s="117"/>
      <c r="H19" s="44">
        <v>3.4119999999999999</v>
      </c>
      <c r="I19" s="116" t="s">
        <v>176</v>
      </c>
    </row>
    <row r="20" spans="1:9" x14ac:dyDescent="0.25">
      <c r="A20" s="40" t="s">
        <v>182</v>
      </c>
      <c r="B20" s="41" t="s">
        <v>174</v>
      </c>
      <c r="C20" s="41" t="s">
        <v>174</v>
      </c>
      <c r="D20" s="42">
        <v>1.1080456135852101</v>
      </c>
      <c r="E20" s="43">
        <f t="shared" si="0"/>
        <v>5.0251501749896152E-4</v>
      </c>
      <c r="F20" s="116" t="s">
        <v>175</v>
      </c>
      <c r="G20" s="117"/>
      <c r="H20" s="44">
        <v>3.4119999999999999</v>
      </c>
      <c r="I20" s="116" t="s">
        <v>176</v>
      </c>
    </row>
    <row r="21" spans="1:9" x14ac:dyDescent="0.25">
      <c r="A21" s="40" t="s">
        <v>183</v>
      </c>
      <c r="B21" s="41" t="s">
        <v>174</v>
      </c>
      <c r="C21" s="41" t="s">
        <v>174</v>
      </c>
      <c r="D21" s="42">
        <v>1.02241996662775</v>
      </c>
      <c r="E21" s="43">
        <f t="shared" si="0"/>
        <v>4.6368252454773244E-4</v>
      </c>
      <c r="F21" s="116" t="s">
        <v>175</v>
      </c>
      <c r="G21" s="117"/>
      <c r="H21" s="44">
        <v>3.4119999999999999</v>
      </c>
      <c r="I21" s="116" t="s">
        <v>176</v>
      </c>
    </row>
    <row r="22" spans="1:9" x14ac:dyDescent="0.25">
      <c r="A22" s="40" t="s">
        <v>184</v>
      </c>
      <c r="B22" s="41" t="s">
        <v>174</v>
      </c>
      <c r="C22" s="41" t="s">
        <v>174</v>
      </c>
      <c r="D22" s="42">
        <v>0.95720227199140007</v>
      </c>
      <c r="E22" s="43">
        <f t="shared" si="0"/>
        <v>4.3410533877161E-4</v>
      </c>
      <c r="F22" s="116" t="s">
        <v>175</v>
      </c>
      <c r="G22" s="117"/>
      <c r="H22" s="44">
        <v>3.4119999999999999</v>
      </c>
      <c r="I22" s="116" t="s">
        <v>176</v>
      </c>
    </row>
    <row r="23" spans="1:9" x14ac:dyDescent="0.25">
      <c r="A23" s="40" t="s">
        <v>185</v>
      </c>
      <c r="B23" s="41" t="s">
        <v>174</v>
      </c>
      <c r="C23" s="41" t="s">
        <v>174</v>
      </c>
      <c r="D23" s="42">
        <v>0.96344086021505404</v>
      </c>
      <c r="E23" s="43">
        <f t="shared" si="0"/>
        <v>4.3693463048301772E-4</v>
      </c>
      <c r="F23" s="116" t="s">
        <v>175</v>
      </c>
      <c r="G23" s="117"/>
      <c r="H23" s="44">
        <v>3.4119999999999999</v>
      </c>
      <c r="I23" s="116" t="s">
        <v>176</v>
      </c>
    </row>
    <row r="24" spans="1:9" x14ac:dyDescent="0.25">
      <c r="A24" s="40" t="s">
        <v>186</v>
      </c>
      <c r="B24" s="41" t="s">
        <v>174</v>
      </c>
      <c r="C24" s="41" t="s">
        <v>174</v>
      </c>
      <c r="D24" s="45">
        <v>0.83399999999999996</v>
      </c>
      <c r="E24" s="46">
        <f t="shared" si="0"/>
        <v>3.782312925170068E-4</v>
      </c>
      <c r="F24" s="116" t="s">
        <v>175</v>
      </c>
      <c r="G24" s="117"/>
      <c r="H24" s="44">
        <v>3.4119999999999999</v>
      </c>
      <c r="I24" s="116" t="s">
        <v>176</v>
      </c>
    </row>
    <row r="25" spans="1:9" x14ac:dyDescent="0.25">
      <c r="A25" s="40" t="s">
        <v>187</v>
      </c>
      <c r="B25" s="41" t="s">
        <v>174</v>
      </c>
      <c r="C25" s="41" t="s">
        <v>174</v>
      </c>
      <c r="D25" s="45">
        <v>0.83399999999999996</v>
      </c>
      <c r="E25" s="46">
        <f t="shared" si="0"/>
        <v>3.782312925170068E-4</v>
      </c>
      <c r="F25" s="116" t="s">
        <v>175</v>
      </c>
      <c r="G25" s="117"/>
      <c r="H25" s="44">
        <v>3.4119999999999999</v>
      </c>
      <c r="I25" s="116" t="s">
        <v>176</v>
      </c>
    </row>
    <row r="26" spans="1:9" x14ac:dyDescent="0.25">
      <c r="A26" s="40" t="s">
        <v>188</v>
      </c>
      <c r="B26" s="41" t="s">
        <v>174</v>
      </c>
      <c r="C26" s="41" t="s">
        <v>174</v>
      </c>
      <c r="D26" s="45">
        <v>0.83399999999999996</v>
      </c>
      <c r="E26" s="46">
        <f t="shared" si="0"/>
        <v>3.782312925170068E-4</v>
      </c>
      <c r="F26" s="116" t="s">
        <v>175</v>
      </c>
      <c r="G26" s="117"/>
      <c r="H26" s="44">
        <v>3.4119999999999999</v>
      </c>
      <c r="I26" s="116" t="s">
        <v>176</v>
      </c>
    </row>
    <row r="27" spans="1:9" x14ac:dyDescent="0.25">
      <c r="A27" s="40" t="s">
        <v>189</v>
      </c>
      <c r="B27" s="41" t="s">
        <v>174</v>
      </c>
      <c r="C27" s="41" t="s">
        <v>174</v>
      </c>
      <c r="D27" s="45">
        <v>0.83399999999999996</v>
      </c>
      <c r="E27" s="46">
        <f t="shared" si="0"/>
        <v>3.782312925170068E-4</v>
      </c>
      <c r="F27" s="116" t="s">
        <v>175</v>
      </c>
      <c r="G27" s="117"/>
      <c r="H27" s="44">
        <v>3.4119999999999999</v>
      </c>
      <c r="I27" s="116" t="s">
        <v>176</v>
      </c>
    </row>
    <row r="28" spans="1:9" x14ac:dyDescent="0.25">
      <c r="A28" s="40" t="s">
        <v>190</v>
      </c>
      <c r="B28" s="41" t="s">
        <v>174</v>
      </c>
      <c r="C28" s="41" t="s">
        <v>174</v>
      </c>
      <c r="D28" s="42">
        <v>1.1940860215053799</v>
      </c>
      <c r="E28" s="43">
        <f t="shared" si="0"/>
        <v>5.4153561066003621E-4</v>
      </c>
      <c r="F28" s="116" t="s">
        <v>175</v>
      </c>
      <c r="G28" s="117"/>
      <c r="H28" s="44">
        <v>3.4119999999999999</v>
      </c>
      <c r="I28" s="116" t="s">
        <v>176</v>
      </c>
    </row>
    <row r="29" spans="1:9" x14ac:dyDescent="0.25">
      <c r="A29" s="40" t="s">
        <v>191</v>
      </c>
      <c r="B29" s="41" t="s">
        <v>174</v>
      </c>
      <c r="C29" s="41" t="s">
        <v>174</v>
      </c>
      <c r="D29" s="42">
        <v>1.2247311827957001</v>
      </c>
      <c r="E29" s="43">
        <f t="shared" si="0"/>
        <v>5.5543364299124719E-4</v>
      </c>
      <c r="F29" s="116" t="s">
        <v>175</v>
      </c>
      <c r="G29" s="117"/>
      <c r="H29" s="44">
        <v>3.4119999999999999</v>
      </c>
      <c r="I29" s="116" t="s">
        <v>176</v>
      </c>
    </row>
    <row r="30" spans="1:9" x14ac:dyDescent="0.25">
      <c r="A30" s="40" t="s">
        <v>192</v>
      </c>
      <c r="B30" s="41" t="s">
        <v>174</v>
      </c>
      <c r="C30" s="41" t="s">
        <v>174</v>
      </c>
      <c r="D30" s="42">
        <v>1.23440860215054</v>
      </c>
      <c r="E30" s="43">
        <f t="shared" si="0"/>
        <v>5.5982249530636739E-4</v>
      </c>
      <c r="F30" s="116" t="s">
        <v>175</v>
      </c>
      <c r="G30" s="117"/>
      <c r="H30" s="44">
        <v>3.4119999999999999</v>
      </c>
      <c r="I30" s="116" t="s">
        <v>176</v>
      </c>
    </row>
    <row r="31" spans="1:9" x14ac:dyDescent="0.25">
      <c r="A31" s="40" t="s">
        <v>193</v>
      </c>
      <c r="B31" s="41" t="s">
        <v>174</v>
      </c>
      <c r="C31" s="41" t="s">
        <v>174</v>
      </c>
      <c r="D31" s="42">
        <v>1.2188112655297401</v>
      </c>
      <c r="E31" s="43">
        <f t="shared" si="0"/>
        <v>5.5274887325611796E-4</v>
      </c>
      <c r="F31" s="116" t="s">
        <v>175</v>
      </c>
      <c r="G31" s="117"/>
      <c r="H31" s="44">
        <v>3.4119999999999999</v>
      </c>
      <c r="I31" s="116" t="s">
        <v>176</v>
      </c>
    </row>
    <row r="32" spans="1:9" x14ac:dyDescent="0.25">
      <c r="A32" s="40" t="s">
        <v>194</v>
      </c>
      <c r="B32" s="41" t="s">
        <v>174</v>
      </c>
      <c r="C32" s="41" t="s">
        <v>174</v>
      </c>
      <c r="D32" s="42">
        <v>1.1520758451475599</v>
      </c>
      <c r="E32" s="43">
        <f t="shared" si="0"/>
        <v>5.224833764841542E-4</v>
      </c>
      <c r="F32" s="116" t="s">
        <v>175</v>
      </c>
      <c r="G32" s="117"/>
      <c r="H32" s="44">
        <v>3.4119999999999999</v>
      </c>
      <c r="I32" s="116" t="s">
        <v>176</v>
      </c>
    </row>
    <row r="33" spans="1:9" x14ac:dyDescent="0.25">
      <c r="A33" s="40" t="s">
        <v>195</v>
      </c>
      <c r="B33" s="41" t="s">
        <v>174</v>
      </c>
      <c r="C33" s="41" t="s">
        <v>174</v>
      </c>
      <c r="D33" s="42">
        <v>1.09642717135666</v>
      </c>
      <c r="E33" s="43">
        <f t="shared" si="0"/>
        <v>4.9724588270143311E-4</v>
      </c>
      <c r="F33" s="116" t="s">
        <v>175</v>
      </c>
      <c r="G33" s="117"/>
      <c r="H33" s="44">
        <v>3.4119999999999999</v>
      </c>
      <c r="I33" s="116" t="s">
        <v>176</v>
      </c>
    </row>
    <row r="34" spans="1:9" x14ac:dyDescent="0.25">
      <c r="A34" s="40" t="s">
        <v>196</v>
      </c>
      <c r="B34" s="41" t="s">
        <v>174</v>
      </c>
      <c r="C34" s="41" t="s">
        <v>174</v>
      </c>
      <c r="D34" s="42">
        <v>1.06523279010648</v>
      </c>
      <c r="E34" s="43">
        <f t="shared" si="0"/>
        <v>4.8309877102334695E-4</v>
      </c>
      <c r="F34" s="116" t="s">
        <v>175</v>
      </c>
      <c r="G34" s="117"/>
      <c r="H34" s="44">
        <v>3.4119999999999999</v>
      </c>
      <c r="I34" s="116" t="s">
        <v>176</v>
      </c>
    </row>
    <row r="35" spans="1:9" x14ac:dyDescent="0.25">
      <c r="A35" s="40" t="s">
        <v>197</v>
      </c>
      <c r="B35" s="41" t="s">
        <v>174</v>
      </c>
      <c r="C35" s="41" t="s">
        <v>174</v>
      </c>
      <c r="D35" s="42">
        <v>0.98981111930957399</v>
      </c>
      <c r="E35" s="43">
        <f t="shared" si="0"/>
        <v>4.4889393165967076E-4</v>
      </c>
      <c r="F35" s="116" t="s">
        <v>175</v>
      </c>
      <c r="G35" s="117"/>
      <c r="H35" s="44">
        <v>3.4119999999999999</v>
      </c>
      <c r="I35" s="116" t="s">
        <v>176</v>
      </c>
    </row>
    <row r="36" spans="1:9" x14ac:dyDescent="0.25">
      <c r="A36" s="40" t="s">
        <v>198</v>
      </c>
      <c r="B36" s="41" t="s">
        <v>174</v>
      </c>
      <c r="C36" s="41" t="s">
        <v>174</v>
      </c>
      <c r="D36" s="42">
        <v>0.96032156610322705</v>
      </c>
      <c r="E36" s="43">
        <f t="shared" si="0"/>
        <v>4.3551998462731386E-4</v>
      </c>
      <c r="F36" s="116" t="s">
        <v>175</v>
      </c>
      <c r="G36" s="117"/>
      <c r="H36" s="44">
        <v>3.4119999999999999</v>
      </c>
      <c r="I36" s="116" t="s">
        <v>176</v>
      </c>
    </row>
    <row r="37" spans="1:9" x14ac:dyDescent="0.25">
      <c r="A37" s="40" t="s">
        <v>199</v>
      </c>
      <c r="B37" s="41" t="s">
        <v>174</v>
      </c>
      <c r="C37" s="41" t="s">
        <v>174</v>
      </c>
      <c r="D37" s="45">
        <v>0.898720430107527</v>
      </c>
      <c r="E37" s="46">
        <f t="shared" si="0"/>
        <v>4.0758296150001223E-4</v>
      </c>
      <c r="F37" s="116" t="s">
        <v>175</v>
      </c>
      <c r="G37" s="117"/>
      <c r="H37" s="44">
        <v>3.4119999999999999</v>
      </c>
      <c r="I37" s="116" t="s">
        <v>176</v>
      </c>
    </row>
    <row r="38" spans="1:9" x14ac:dyDescent="0.25">
      <c r="A38" s="40" t="s">
        <v>200</v>
      </c>
      <c r="B38" s="41" t="s">
        <v>174</v>
      </c>
      <c r="C38" s="41" t="s">
        <v>174</v>
      </c>
      <c r="D38" s="45">
        <v>0.898720430107527</v>
      </c>
      <c r="E38" s="46">
        <f t="shared" si="0"/>
        <v>4.0758296150001223E-4</v>
      </c>
      <c r="F38" s="116" t="s">
        <v>175</v>
      </c>
      <c r="G38" s="117"/>
      <c r="H38" s="44">
        <v>3.4119999999999999</v>
      </c>
      <c r="I38" s="116" t="s">
        <v>176</v>
      </c>
    </row>
    <row r="39" spans="1:9" x14ac:dyDescent="0.25">
      <c r="A39" s="40" t="s">
        <v>201</v>
      </c>
      <c r="B39" s="41" t="s">
        <v>174</v>
      </c>
      <c r="C39" s="41" t="s">
        <v>174</v>
      </c>
      <c r="D39" s="45">
        <v>0.898720430107527</v>
      </c>
      <c r="E39" s="46">
        <f t="shared" si="0"/>
        <v>4.0758296150001223E-4</v>
      </c>
      <c r="F39" s="116" t="s">
        <v>175</v>
      </c>
      <c r="G39" s="117"/>
      <c r="H39" s="44">
        <v>3.4119999999999999</v>
      </c>
      <c r="I39" s="116" t="s">
        <v>176</v>
      </c>
    </row>
    <row r="40" spans="1:9" x14ac:dyDescent="0.25">
      <c r="A40" s="40" t="s">
        <v>202</v>
      </c>
      <c r="B40" s="41" t="s">
        <v>174</v>
      </c>
      <c r="C40" s="41" t="s">
        <v>174</v>
      </c>
      <c r="D40" s="45">
        <v>0.898720430107527</v>
      </c>
      <c r="E40" s="46">
        <f t="shared" si="0"/>
        <v>4.0758296150001223E-4</v>
      </c>
      <c r="F40" s="116" t="s">
        <v>175</v>
      </c>
      <c r="G40" s="117"/>
      <c r="H40" s="44">
        <v>3.4119999999999999</v>
      </c>
      <c r="I40" s="116" t="s">
        <v>176</v>
      </c>
    </row>
    <row r="41" spans="1:9" x14ac:dyDescent="0.25">
      <c r="A41" s="40" t="s">
        <v>203</v>
      </c>
      <c r="B41" s="41">
        <f>53.06/(0.453592*10)</f>
        <v>11.697737173495124</v>
      </c>
      <c r="C41" s="41">
        <f>B41/2205</f>
        <v>5.3050962238073126E-3</v>
      </c>
      <c r="D41" s="41">
        <v>11.728609767</v>
      </c>
      <c r="E41" s="43">
        <f t="shared" si="0"/>
        <v>5.3190974000000002E-3</v>
      </c>
      <c r="F41" s="116" t="s">
        <v>204</v>
      </c>
      <c r="G41" s="116" t="s">
        <v>205</v>
      </c>
      <c r="H41" s="44">
        <v>100</v>
      </c>
      <c r="I41" s="116" t="s">
        <v>176</v>
      </c>
    </row>
    <row r="42" spans="1:9" x14ac:dyDescent="0.25">
      <c r="A42" s="40" t="s">
        <v>206</v>
      </c>
      <c r="B42" s="41">
        <f>B41*1.023</f>
        <v>11.96678512848551</v>
      </c>
      <c r="C42" s="41">
        <f>B42/2205</f>
        <v>5.4271134369548802E-3</v>
      </c>
      <c r="D42" s="41">
        <v>11.998357799999999</v>
      </c>
      <c r="E42" s="43">
        <f t="shared" si="0"/>
        <v>5.441432108843537E-3</v>
      </c>
      <c r="F42" s="116" t="s">
        <v>207</v>
      </c>
      <c r="G42" s="116" t="s">
        <v>207</v>
      </c>
      <c r="H42" s="44">
        <v>102.3</v>
      </c>
      <c r="I42" s="116" t="s">
        <v>208</v>
      </c>
    </row>
    <row r="43" spans="1:9" x14ac:dyDescent="0.25">
      <c r="A43" s="40" t="s">
        <v>209</v>
      </c>
      <c r="B43" s="41">
        <f>10.15/0.453592</f>
        <v>22.376937864865344</v>
      </c>
      <c r="C43" s="41">
        <f>B43/2205</f>
        <v>1.0148271140528501E-2</v>
      </c>
      <c r="D43" s="41">
        <v>22.4940157785</v>
      </c>
      <c r="E43" s="43">
        <f t="shared" si="0"/>
        <v>1.02013677E-2</v>
      </c>
      <c r="F43" s="116" t="s">
        <v>204</v>
      </c>
      <c r="G43" s="116" t="s">
        <v>205</v>
      </c>
      <c r="H43" s="44">
        <v>138.69047619047601</v>
      </c>
      <c r="I43" s="116" t="s">
        <v>176</v>
      </c>
    </row>
    <row r="44" spans="1:9" x14ac:dyDescent="0.25">
      <c r="A44" s="40" t="s">
        <v>210</v>
      </c>
      <c r="B44" s="41">
        <f>10.15/0.453592</f>
        <v>22.376937864865344</v>
      </c>
      <c r="C44" s="41">
        <f>B44/2205</f>
        <v>1.0148271140528501E-2</v>
      </c>
      <c r="D44" s="41">
        <v>22.4940157785</v>
      </c>
      <c r="E44" s="43">
        <f t="shared" si="0"/>
        <v>1.02013677E-2</v>
      </c>
      <c r="F44" s="116" t="s">
        <v>204</v>
      </c>
      <c r="G44" s="116" t="s">
        <v>205</v>
      </c>
      <c r="H44" s="44">
        <v>138.69047619047601</v>
      </c>
      <c r="I44" s="116" t="s">
        <v>176</v>
      </c>
    </row>
    <row r="45" spans="1:9" x14ac:dyDescent="0.25">
      <c r="A45" s="40" t="s">
        <v>211</v>
      </c>
      <c r="B45" s="41">
        <f>11.8/0.453592</f>
        <v>26.014568158168576</v>
      </c>
      <c r="C45" s="41">
        <f>B45/2205</f>
        <v>1.1797990094407518E-2</v>
      </c>
      <c r="D45" s="41">
        <v>26.141554340999999</v>
      </c>
      <c r="E45" s="43">
        <f t="shared" si="0"/>
        <v>1.18555802E-2</v>
      </c>
      <c r="F45" s="116" t="s">
        <v>204</v>
      </c>
      <c r="G45" s="116" t="s">
        <v>205</v>
      </c>
      <c r="H45" s="44">
        <v>149.69047619047601</v>
      </c>
      <c r="I45" s="116" t="s">
        <v>176</v>
      </c>
    </row>
    <row r="46" spans="1:9" x14ac:dyDescent="0.25">
      <c r="A46" s="40" t="s">
        <v>212</v>
      </c>
      <c r="B46" s="41">
        <v>0</v>
      </c>
      <c r="C46" s="41">
        <v>0</v>
      </c>
      <c r="D46" s="41">
        <v>0</v>
      </c>
      <c r="E46" s="43">
        <f t="shared" si="0"/>
        <v>0</v>
      </c>
      <c r="F46" s="118">
        <v>0</v>
      </c>
      <c r="G46" s="118">
        <v>0</v>
      </c>
      <c r="H46" s="44">
        <v>3.4119999999999999</v>
      </c>
      <c r="I46" s="116" t="s">
        <v>176</v>
      </c>
    </row>
    <row r="47" spans="1:9" x14ac:dyDescent="0.25">
      <c r="A47" s="40" t="s">
        <v>213</v>
      </c>
      <c r="B47" s="41">
        <v>0</v>
      </c>
      <c r="C47" s="41">
        <v>0</v>
      </c>
      <c r="D47" s="41">
        <v>0</v>
      </c>
      <c r="E47" s="43">
        <f t="shared" si="0"/>
        <v>0</v>
      </c>
      <c r="F47" s="118">
        <v>0</v>
      </c>
      <c r="G47" s="118">
        <v>0</v>
      </c>
      <c r="H47" s="44">
        <v>3.4119999999999999</v>
      </c>
      <c r="I47" s="116" t="s">
        <v>176</v>
      </c>
    </row>
    <row r="48" spans="1:9" x14ac:dyDescent="0.25">
      <c r="A48" s="40" t="s">
        <v>214</v>
      </c>
      <c r="B48" s="41">
        <v>0</v>
      </c>
      <c r="C48" s="41">
        <v>0</v>
      </c>
      <c r="D48" s="41">
        <v>0</v>
      </c>
      <c r="E48" s="43">
        <f t="shared" si="0"/>
        <v>0</v>
      </c>
      <c r="F48" s="118">
        <v>0</v>
      </c>
      <c r="G48" s="118">
        <v>0</v>
      </c>
      <c r="H48" s="44">
        <v>3.4119999999999999</v>
      </c>
      <c r="I48" s="116" t="s">
        <v>176</v>
      </c>
    </row>
    <row r="49" spans="1:9" x14ac:dyDescent="0.25">
      <c r="A49" s="40" t="s">
        <v>215</v>
      </c>
      <c r="B49" s="41">
        <v>0</v>
      </c>
      <c r="C49" s="41">
        <v>0</v>
      </c>
      <c r="D49" s="41">
        <v>0</v>
      </c>
      <c r="E49" s="43">
        <f t="shared" si="0"/>
        <v>0</v>
      </c>
      <c r="F49" s="118">
        <v>0</v>
      </c>
      <c r="G49" s="118">
        <v>0</v>
      </c>
      <c r="H49" s="44">
        <v>3.4119999999999999</v>
      </c>
      <c r="I49" s="116" t="s">
        <v>176</v>
      </c>
    </row>
    <row r="50" spans="1:9" x14ac:dyDescent="0.25">
      <c r="A50" s="40" t="s">
        <v>216</v>
      </c>
      <c r="B50" s="41" t="s">
        <v>174</v>
      </c>
      <c r="C50" s="41" t="s">
        <v>174</v>
      </c>
      <c r="D50" s="41" t="s">
        <v>217</v>
      </c>
      <c r="E50" s="41" t="s">
        <v>217</v>
      </c>
      <c r="F50" s="116" t="s">
        <v>175</v>
      </c>
      <c r="G50" s="118">
        <v>0</v>
      </c>
      <c r="H50" s="47">
        <v>0</v>
      </c>
      <c r="I50" s="118">
        <v>0</v>
      </c>
    </row>
    <row r="51" spans="1:9" x14ac:dyDescent="0.25">
      <c r="A51" s="40" t="s">
        <v>218</v>
      </c>
      <c r="B51" s="41">
        <f>10.15/0.453592</f>
        <v>22.376937864865344</v>
      </c>
      <c r="C51" s="41">
        <f t="shared" ref="C51:C56" si="1">B51/2205</f>
        <v>1.0148271140528501E-2</v>
      </c>
      <c r="D51" s="41">
        <v>22.376937864865344</v>
      </c>
      <c r="E51" s="43">
        <f t="shared" ref="E51:E66" si="2">D51/$B$121</f>
        <v>1.0148271140528501E-2</v>
      </c>
      <c r="F51" s="116" t="s">
        <v>219</v>
      </c>
      <c r="G51" s="116" t="s">
        <v>205</v>
      </c>
      <c r="H51" s="119">
        <v>138.69047619047601</v>
      </c>
      <c r="I51" s="119" t="s">
        <v>176</v>
      </c>
    </row>
    <row r="52" spans="1:9" x14ac:dyDescent="0.25">
      <c r="A52" s="40" t="s">
        <v>220</v>
      </c>
      <c r="B52" s="41">
        <f>1.34/0.453592</f>
        <v>2.954196723046262</v>
      </c>
      <c r="C52" s="41">
        <f>B52/2205</f>
        <v>1.3397717564835655E-3</v>
      </c>
      <c r="D52" s="41">
        <v>2.954196723046262</v>
      </c>
      <c r="E52" s="43">
        <f t="shared" si="2"/>
        <v>1.3397717564835655E-3</v>
      </c>
      <c r="F52" s="116" t="s">
        <v>219</v>
      </c>
      <c r="G52" s="116" t="s">
        <v>205</v>
      </c>
      <c r="H52" s="119">
        <v>84.833333333333343</v>
      </c>
      <c r="I52" s="119" t="s">
        <v>176</v>
      </c>
    </row>
    <row r="53" spans="1:9" x14ac:dyDescent="0.25">
      <c r="A53" s="40" t="s">
        <v>221</v>
      </c>
      <c r="B53" s="41">
        <f>8.91/0.453592</f>
        <v>19.643203583837458</v>
      </c>
      <c r="C53" s="41">
        <f t="shared" si="1"/>
        <v>8.9084823509466924E-3</v>
      </c>
      <c r="D53" s="41">
        <v>19.643203583837458</v>
      </c>
      <c r="E53" s="43">
        <f t="shared" si="2"/>
        <v>8.9084823509466924E-3</v>
      </c>
      <c r="F53" s="116" t="s">
        <v>219</v>
      </c>
      <c r="G53" s="116" t="s">
        <v>205</v>
      </c>
      <c r="H53" s="119">
        <v>125.07142857142858</v>
      </c>
      <c r="I53" s="119" t="s">
        <v>176</v>
      </c>
    </row>
    <row r="54" spans="1:9" x14ac:dyDescent="0.25">
      <c r="A54" s="40" t="s">
        <v>222</v>
      </c>
      <c r="B54" s="41">
        <f>5.74/0.453592</f>
        <v>12.654544171854884</v>
      </c>
      <c r="C54" s="41">
        <f t="shared" si="1"/>
        <v>5.7390223001609446E-3</v>
      </c>
      <c r="D54" s="41">
        <v>12.782889945000001</v>
      </c>
      <c r="E54" s="43">
        <f t="shared" si="2"/>
        <v>5.7972290000000001E-3</v>
      </c>
      <c r="F54" s="116" t="s">
        <v>204</v>
      </c>
      <c r="G54" s="116" t="s">
        <v>205</v>
      </c>
      <c r="H54" s="44">
        <v>91.333333333333343</v>
      </c>
      <c r="I54" s="116" t="s">
        <v>176</v>
      </c>
    </row>
    <row r="55" spans="1:9" x14ac:dyDescent="0.25">
      <c r="A55" s="40" t="s">
        <v>223</v>
      </c>
      <c r="B55" s="41">
        <f>5.74/0.453592</f>
        <v>12.654544171854884</v>
      </c>
      <c r="C55" s="41">
        <f t="shared" si="1"/>
        <v>5.7390223001609446E-3</v>
      </c>
      <c r="D55" s="41">
        <v>12.654544171854884</v>
      </c>
      <c r="E55" s="43">
        <f t="shared" si="2"/>
        <v>5.7390223001609446E-3</v>
      </c>
      <c r="F55" s="116" t="s">
        <v>204</v>
      </c>
      <c r="G55" s="116" t="s">
        <v>205</v>
      </c>
      <c r="H55" s="44">
        <v>91.333333333333343</v>
      </c>
      <c r="I55" s="116" t="s">
        <v>176</v>
      </c>
    </row>
    <row r="56" spans="1:9" x14ac:dyDescent="0.25">
      <c r="A56" s="40" t="s">
        <v>224</v>
      </c>
      <c r="B56" s="41">
        <f>9.57/0.453592</f>
        <v>21.098255701158752</v>
      </c>
      <c r="C56" s="41">
        <f t="shared" si="1"/>
        <v>9.568369932498301E-3</v>
      </c>
      <c r="D56" s="41">
        <v>21.098255701158752</v>
      </c>
      <c r="E56" s="43">
        <f t="shared" si="2"/>
        <v>9.568369932498301E-3</v>
      </c>
      <c r="F56" s="116" t="s">
        <v>219</v>
      </c>
      <c r="G56" s="116" t="s">
        <v>205</v>
      </c>
      <c r="H56" s="119">
        <v>127.5</v>
      </c>
      <c r="I56" s="119" t="s">
        <v>176</v>
      </c>
    </row>
    <row r="57" spans="1:9" x14ac:dyDescent="0.25">
      <c r="A57" s="40" t="s">
        <v>225</v>
      </c>
      <c r="B57" s="41">
        <v>0</v>
      </c>
      <c r="C57" s="41">
        <v>0</v>
      </c>
      <c r="D57" s="41">
        <v>0</v>
      </c>
      <c r="E57" s="43">
        <f t="shared" si="2"/>
        <v>0</v>
      </c>
      <c r="F57" s="116">
        <v>0</v>
      </c>
      <c r="G57" s="116">
        <v>0</v>
      </c>
      <c r="H57" s="119">
        <v>120</v>
      </c>
      <c r="I57" s="119" t="s">
        <v>226</v>
      </c>
    </row>
    <row r="58" spans="1:9" x14ac:dyDescent="0.25">
      <c r="A58" s="40" t="s">
        <v>227</v>
      </c>
      <c r="B58" s="41">
        <v>0</v>
      </c>
      <c r="C58" s="41">
        <v>0</v>
      </c>
      <c r="D58" s="41">
        <v>0</v>
      </c>
      <c r="E58" s="43">
        <f t="shared" si="2"/>
        <v>0</v>
      </c>
      <c r="F58" s="116" t="s">
        <v>205</v>
      </c>
      <c r="G58" s="116" t="s">
        <v>205</v>
      </c>
      <c r="H58" s="119">
        <v>127.5952380952381</v>
      </c>
      <c r="I58" s="119" t="s">
        <v>176</v>
      </c>
    </row>
    <row r="59" spans="1:9" x14ac:dyDescent="0.25">
      <c r="A59" s="40" t="s">
        <v>228</v>
      </c>
      <c r="B59" s="41">
        <f>8.12/0.453592</f>
        <v>17.901550291892271</v>
      </c>
      <c r="C59" s="41">
        <f>B59/2205</f>
        <v>8.1186169124227991E-3</v>
      </c>
      <c r="D59" s="41">
        <v>17.901550291892271</v>
      </c>
      <c r="E59" s="43">
        <f t="shared" si="2"/>
        <v>8.1186169124227991E-3</v>
      </c>
      <c r="F59" s="116" t="s">
        <v>219</v>
      </c>
      <c r="G59" s="116" t="s">
        <v>205</v>
      </c>
      <c r="H59" s="119">
        <v>136</v>
      </c>
      <c r="I59" s="119" t="s">
        <v>229</v>
      </c>
    </row>
    <row r="60" spans="1:9" x14ac:dyDescent="0.25">
      <c r="A60" s="40" t="s">
        <v>230</v>
      </c>
      <c r="B60" s="41">
        <f>9.64/0.453592</f>
        <v>21.252579410571617</v>
      </c>
      <c r="C60" s="41">
        <f>B60/2205</f>
        <v>9.6383580093295316E-3</v>
      </c>
      <c r="D60" s="41">
        <v>21.252579410571617</v>
      </c>
      <c r="E60" s="43">
        <f t="shared" si="2"/>
        <v>9.6383580093295316E-3</v>
      </c>
      <c r="F60" s="116" t="s">
        <v>219</v>
      </c>
      <c r="G60" s="116" t="s">
        <v>205</v>
      </c>
      <c r="H60" s="119">
        <v>138</v>
      </c>
      <c r="I60" s="119" t="s">
        <v>229</v>
      </c>
    </row>
    <row r="61" spans="1:9" x14ac:dyDescent="0.25">
      <c r="A61" s="40" t="s">
        <v>231</v>
      </c>
      <c r="B61" s="41">
        <f>(0.0545*126.67)/0.453592</f>
        <v>15.219657754105011</v>
      </c>
      <c r="C61" s="41">
        <f>B61/2205</f>
        <v>6.9023391175079413E-3</v>
      </c>
      <c r="D61" s="41">
        <v>15.219657754105011</v>
      </c>
      <c r="E61" s="43">
        <f t="shared" si="2"/>
        <v>6.9023391175079413E-3</v>
      </c>
      <c r="F61" s="116" t="s">
        <v>219</v>
      </c>
      <c r="G61" s="116" t="s">
        <v>232</v>
      </c>
      <c r="H61" s="119">
        <v>22.452999999999999</v>
      </c>
      <c r="I61" s="119" t="s">
        <v>233</v>
      </c>
    </row>
    <row r="62" spans="1:9" x14ac:dyDescent="0.25">
      <c r="A62" s="40" t="s">
        <v>234</v>
      </c>
      <c r="B62" s="41">
        <f>4.46/0.453592</f>
        <v>9.8326249140196484</v>
      </c>
      <c r="C62" s="41">
        <f>B62/2205</f>
        <v>4.4592403238184345E-3</v>
      </c>
      <c r="D62" s="41">
        <v>9.8326249140196484</v>
      </c>
      <c r="E62" s="43">
        <f t="shared" si="2"/>
        <v>4.4592403238184345E-3</v>
      </c>
      <c r="F62" s="116" t="s">
        <v>219</v>
      </c>
      <c r="G62" s="116" t="s">
        <v>235</v>
      </c>
      <c r="H62" s="119">
        <v>84.82</v>
      </c>
      <c r="I62" s="119" t="s">
        <v>233</v>
      </c>
    </row>
    <row r="63" spans="1:9" x14ac:dyDescent="0.25">
      <c r="A63" s="40" t="s">
        <v>236</v>
      </c>
      <c r="B63" s="41" t="s">
        <v>237</v>
      </c>
      <c r="C63" s="41" t="s">
        <v>237</v>
      </c>
      <c r="D63" s="41">
        <v>207.82178691749999</v>
      </c>
      <c r="E63" s="43">
        <f t="shared" si="2"/>
        <v>9.4250243499999997E-2</v>
      </c>
      <c r="F63" s="116" t="s">
        <v>204</v>
      </c>
      <c r="G63" s="116" t="s">
        <v>238</v>
      </c>
      <c r="H63" s="44">
        <v>1194</v>
      </c>
      <c r="I63" s="116" t="s">
        <v>239</v>
      </c>
    </row>
    <row r="64" spans="1:9" x14ac:dyDescent="0.25">
      <c r="A64" s="40" t="s">
        <v>240</v>
      </c>
      <c r="B64" s="41">
        <f>(93.28*20191.5)/(0.453592*1000)</f>
        <v>4152.3287888675286</v>
      </c>
      <c r="C64" s="41">
        <f>B64/2205</f>
        <v>1.8831423078764302</v>
      </c>
      <c r="D64" s="41">
        <v>4192.1653267297497</v>
      </c>
      <c r="E64" s="43">
        <f t="shared" si="2"/>
        <v>1.9012087649568026</v>
      </c>
      <c r="F64" s="116" t="s">
        <v>204</v>
      </c>
      <c r="G64" s="116" t="s">
        <v>205</v>
      </c>
      <c r="H64" s="44">
        <v>20191.5</v>
      </c>
      <c r="I64" s="116" t="s">
        <v>176</v>
      </c>
    </row>
    <row r="65" spans="1:10" x14ac:dyDescent="0.25">
      <c r="A65" s="40" t="s">
        <v>241</v>
      </c>
      <c r="B65" s="41">
        <v>0</v>
      </c>
      <c r="C65" s="41">
        <v>0</v>
      </c>
      <c r="D65" s="41">
        <v>0</v>
      </c>
      <c r="E65" s="43">
        <f t="shared" si="2"/>
        <v>0</v>
      </c>
      <c r="F65" s="116" t="s">
        <v>242</v>
      </c>
      <c r="G65" s="116" t="s">
        <v>242</v>
      </c>
      <c r="H65" s="44">
        <v>16500</v>
      </c>
      <c r="I65" s="116" t="s">
        <v>243</v>
      </c>
    </row>
    <row r="66" spans="1:10" x14ac:dyDescent="0.25">
      <c r="A66" s="40" t="s">
        <v>244</v>
      </c>
      <c r="B66" s="41">
        <v>0</v>
      </c>
      <c r="C66" s="41">
        <v>0</v>
      </c>
      <c r="D66" s="41">
        <v>0</v>
      </c>
      <c r="E66" s="43">
        <f t="shared" si="2"/>
        <v>0</v>
      </c>
      <c r="F66" s="116" t="s">
        <v>242</v>
      </c>
      <c r="G66" s="116" t="s">
        <v>242</v>
      </c>
      <c r="H66" s="44">
        <v>22000</v>
      </c>
      <c r="I66" s="116" t="s">
        <v>243</v>
      </c>
    </row>
    <row r="67" spans="1:10" x14ac:dyDescent="0.25">
      <c r="I67" s="391" t="s">
        <v>245</v>
      </c>
      <c r="J67" s="391"/>
    </row>
    <row r="68" spans="1:10" x14ac:dyDescent="0.25">
      <c r="I68" s="391"/>
      <c r="J68" s="391"/>
    </row>
    <row r="69" spans="1:10" x14ac:dyDescent="0.25">
      <c r="I69" s="391"/>
      <c r="J69" s="391"/>
    </row>
    <row r="70" spans="1:10" x14ac:dyDescent="0.25">
      <c r="I70" s="391"/>
      <c r="J70" s="391"/>
    </row>
    <row r="71" spans="1:10" x14ac:dyDescent="0.25">
      <c r="I71" s="391"/>
      <c r="J71" s="391"/>
    </row>
    <row r="72" spans="1:10" x14ac:dyDescent="0.25">
      <c r="E72" s="114"/>
    </row>
    <row r="73" spans="1:10" ht="31.5" x14ac:dyDescent="0.5">
      <c r="A73" s="376" t="s">
        <v>246</v>
      </c>
      <c r="B73" s="376"/>
      <c r="C73" s="376"/>
      <c r="D73" s="376"/>
      <c r="E73" s="114"/>
      <c r="I73" s="114"/>
    </row>
    <row r="74" spans="1:10" x14ac:dyDescent="0.25">
      <c r="A74" s="121" t="s">
        <v>247</v>
      </c>
      <c r="B74" s="49" t="s">
        <v>248</v>
      </c>
      <c r="C74" s="121" t="s">
        <v>249</v>
      </c>
      <c r="D74" s="121" t="s">
        <v>250</v>
      </c>
      <c r="E74" s="114"/>
      <c r="I74" s="114"/>
    </row>
    <row r="75" spans="1:10" x14ac:dyDescent="0.25">
      <c r="A75" s="122" t="s">
        <v>251</v>
      </c>
      <c r="B75" s="50">
        <v>7600</v>
      </c>
      <c r="C75" s="392" t="s">
        <v>252</v>
      </c>
      <c r="D75" s="393"/>
      <c r="E75" s="114"/>
      <c r="I75" s="114"/>
    </row>
    <row r="76" spans="1:10" x14ac:dyDescent="0.25">
      <c r="A76" s="122" t="s">
        <v>253</v>
      </c>
      <c r="B76" s="50">
        <v>943</v>
      </c>
      <c r="C76" s="394"/>
      <c r="D76" s="395"/>
      <c r="E76" s="114"/>
      <c r="I76" s="114"/>
    </row>
    <row r="77" spans="1:10" x14ac:dyDescent="0.25">
      <c r="A77" s="122" t="s">
        <v>254</v>
      </c>
      <c r="B77" s="50">
        <v>800</v>
      </c>
      <c r="C77" s="394"/>
      <c r="D77" s="395"/>
      <c r="E77" s="114"/>
      <c r="I77" s="114"/>
    </row>
    <row r="78" spans="1:10" x14ac:dyDescent="0.25">
      <c r="A78" s="122" t="s">
        <v>255</v>
      </c>
      <c r="B78" s="50">
        <v>129</v>
      </c>
      <c r="C78" s="396"/>
      <c r="D78" s="397"/>
      <c r="E78" s="114"/>
      <c r="I78" s="114"/>
    </row>
    <row r="79" spans="1:10" x14ac:dyDescent="0.25">
      <c r="A79" s="123" t="s">
        <v>256</v>
      </c>
      <c r="B79" s="51">
        <v>7200</v>
      </c>
      <c r="C79" s="380" t="s">
        <v>257</v>
      </c>
      <c r="D79" s="381"/>
      <c r="E79" s="114"/>
      <c r="I79" s="114"/>
    </row>
    <row r="80" spans="1:10" x14ac:dyDescent="0.25">
      <c r="A80" s="123" t="s">
        <v>258</v>
      </c>
      <c r="B80" s="51">
        <v>1020</v>
      </c>
      <c r="C80" s="382"/>
      <c r="D80" s="383"/>
      <c r="E80" s="114"/>
      <c r="I80" s="114"/>
    </row>
    <row r="81" spans="1:9" x14ac:dyDescent="0.25">
      <c r="A81" s="123" t="s">
        <v>259</v>
      </c>
      <c r="B81" s="51">
        <v>800</v>
      </c>
      <c r="C81" s="382"/>
      <c r="D81" s="383"/>
      <c r="E81" s="114"/>
      <c r="I81" s="114"/>
    </row>
    <row r="82" spans="1:9" x14ac:dyDescent="0.25">
      <c r="A82" s="123" t="s">
        <v>260</v>
      </c>
      <c r="B82" s="51">
        <v>131.19999999999999</v>
      </c>
      <c r="C82" s="384"/>
      <c r="D82" s="385"/>
      <c r="E82" s="114"/>
      <c r="I82" s="114"/>
    </row>
    <row r="83" spans="1:9" ht="63.75" x14ac:dyDescent="0.25">
      <c r="A83" s="123" t="s">
        <v>261</v>
      </c>
      <c r="B83" s="52">
        <v>4.75</v>
      </c>
      <c r="C83" s="53" t="s">
        <v>262</v>
      </c>
      <c r="D83" s="124" t="s">
        <v>263</v>
      </c>
      <c r="E83" s="114"/>
      <c r="I83" s="114"/>
    </row>
    <row r="84" spans="1:9" x14ac:dyDescent="0.25">
      <c r="A84" s="375" t="s">
        <v>264</v>
      </c>
      <c r="B84" s="375"/>
      <c r="C84" s="375"/>
      <c r="D84" s="375"/>
    </row>
    <row r="86" spans="1:9" ht="31.5" x14ac:dyDescent="0.5">
      <c r="A86" s="376" t="s">
        <v>265</v>
      </c>
      <c r="B86" s="376"/>
      <c r="E86" s="114"/>
    </row>
    <row r="87" spans="1:9" x14ac:dyDescent="0.25">
      <c r="A87" s="121" t="s">
        <v>266</v>
      </c>
      <c r="B87" s="121" t="s">
        <v>267</v>
      </c>
      <c r="E87" s="114"/>
      <c r="F87" s="120"/>
      <c r="I87" s="114"/>
    </row>
    <row r="88" spans="1:9" x14ac:dyDescent="0.25">
      <c r="A88" s="123" t="s">
        <v>268</v>
      </c>
      <c r="B88" s="123" t="s">
        <v>269</v>
      </c>
      <c r="E88" s="114"/>
      <c r="F88" s="120"/>
      <c r="I88" s="114"/>
    </row>
    <row r="89" spans="1:9" x14ac:dyDescent="0.25">
      <c r="A89" s="123" t="s">
        <v>270</v>
      </c>
      <c r="B89" s="125" t="s">
        <v>271</v>
      </c>
      <c r="E89" s="114"/>
      <c r="F89" s="120"/>
      <c r="I89" s="114"/>
    </row>
    <row r="90" spans="1:9" x14ac:dyDescent="0.25">
      <c r="A90" s="123" t="s">
        <v>272</v>
      </c>
      <c r="B90" s="125" t="s">
        <v>273</v>
      </c>
      <c r="E90" s="114"/>
      <c r="F90" s="120"/>
      <c r="I90" s="114"/>
    </row>
    <row r="91" spans="1:9" x14ac:dyDescent="0.25">
      <c r="A91" s="123" t="s">
        <v>274</v>
      </c>
      <c r="B91" s="125" t="s">
        <v>275</v>
      </c>
      <c r="E91" s="114"/>
      <c r="I91" s="114"/>
    </row>
    <row r="92" spans="1:9" x14ac:dyDescent="0.25">
      <c r="A92" s="123" t="s">
        <v>276</v>
      </c>
      <c r="B92" s="123"/>
      <c r="E92" s="114"/>
      <c r="I92" s="114"/>
    </row>
    <row r="93" spans="1:9" x14ac:dyDescent="0.25">
      <c r="A93" s="123" t="s">
        <v>277</v>
      </c>
      <c r="B93" s="123"/>
      <c r="E93" s="114"/>
      <c r="I93" s="114"/>
    </row>
    <row r="94" spans="1:9" x14ac:dyDescent="0.25">
      <c r="E94" s="114"/>
    </row>
    <row r="95" spans="1:9" x14ac:dyDescent="0.25">
      <c r="E95" s="114"/>
    </row>
    <row r="96" spans="1:9" x14ac:dyDescent="0.25">
      <c r="A96" s="377" t="s">
        <v>278</v>
      </c>
      <c r="B96" s="377"/>
      <c r="C96" s="377"/>
      <c r="E96" s="114"/>
    </row>
    <row r="97" spans="1:9" x14ac:dyDescent="0.25">
      <c r="A97" s="126" t="s">
        <v>279</v>
      </c>
      <c r="B97" s="54" t="s">
        <v>280</v>
      </c>
      <c r="C97" s="126" t="s">
        <v>281</v>
      </c>
      <c r="E97" s="114"/>
      <c r="I97" s="114"/>
    </row>
    <row r="98" spans="1:9" x14ac:dyDescent="0.25">
      <c r="A98" s="125" t="s">
        <v>282</v>
      </c>
      <c r="B98" s="55">
        <v>0.13</v>
      </c>
      <c r="C98" s="123" t="s">
        <v>283</v>
      </c>
      <c r="E98" s="114"/>
      <c r="F98" s="120"/>
      <c r="I98" s="114"/>
    </row>
    <row r="99" spans="1:9" x14ac:dyDescent="0.25">
      <c r="A99" s="125" t="s">
        <v>284</v>
      </c>
      <c r="B99" s="55">
        <v>0.26</v>
      </c>
      <c r="C99" s="123"/>
      <c r="E99" s="114"/>
      <c r="F99" s="120"/>
      <c r="I99" s="114"/>
    </row>
    <row r="100" spans="1:9" x14ac:dyDescent="0.25">
      <c r="A100" s="125" t="s">
        <v>285</v>
      </c>
      <c r="B100" s="55">
        <v>0.38</v>
      </c>
      <c r="C100" s="123"/>
      <c r="E100" s="114"/>
      <c r="F100" s="120"/>
      <c r="I100" s="114"/>
    </row>
    <row r="102" spans="1:9" x14ac:dyDescent="0.25">
      <c r="E102" s="114"/>
    </row>
    <row r="103" spans="1:9" ht="31.5" x14ac:dyDescent="0.5">
      <c r="A103" s="378" t="s">
        <v>246</v>
      </c>
      <c r="B103" s="378"/>
      <c r="C103" s="378"/>
      <c r="D103" s="378"/>
      <c r="E103" s="114"/>
    </row>
    <row r="104" spans="1:9" x14ac:dyDescent="0.25">
      <c r="A104" s="127" t="s">
        <v>286</v>
      </c>
      <c r="B104" s="127" t="s">
        <v>287</v>
      </c>
      <c r="C104" s="379" t="s">
        <v>288</v>
      </c>
      <c r="D104" s="379"/>
      <c r="E104" s="114"/>
      <c r="F104" s="120"/>
      <c r="I104" s="114"/>
    </row>
    <row r="105" spans="1:9" x14ac:dyDescent="0.25">
      <c r="A105" s="123" t="s">
        <v>289</v>
      </c>
      <c r="B105" s="52">
        <v>1.1023099999999999</v>
      </c>
      <c r="C105" s="371" t="s">
        <v>290</v>
      </c>
      <c r="D105" s="371"/>
      <c r="E105" s="114"/>
      <c r="F105" s="120"/>
      <c r="I105" s="114"/>
    </row>
    <row r="106" spans="1:9" x14ac:dyDescent="0.25">
      <c r="A106" s="123" t="s">
        <v>291</v>
      </c>
      <c r="B106" s="52">
        <v>1000</v>
      </c>
      <c r="C106" s="371" t="s">
        <v>292</v>
      </c>
      <c r="D106" s="371"/>
      <c r="E106" s="114"/>
      <c r="F106" s="120"/>
      <c r="I106" s="114"/>
    </row>
    <row r="107" spans="1:9" x14ac:dyDescent="0.25">
      <c r="A107" s="128" t="s">
        <v>292</v>
      </c>
      <c r="B107" s="52">
        <v>8760</v>
      </c>
      <c r="C107" s="371" t="s">
        <v>293</v>
      </c>
      <c r="D107" s="371"/>
      <c r="E107" s="114"/>
      <c r="F107" s="120"/>
      <c r="I107" s="114"/>
    </row>
    <row r="108" spans="1:9" x14ac:dyDescent="0.25">
      <c r="A108" s="123" t="s">
        <v>294</v>
      </c>
      <c r="B108" s="52">
        <v>1000000</v>
      </c>
      <c r="C108" s="371" t="s">
        <v>292</v>
      </c>
      <c r="D108" s="371"/>
      <c r="E108" s="114"/>
      <c r="F108" s="120"/>
      <c r="I108" s="114"/>
    </row>
    <row r="109" spans="1:9" x14ac:dyDescent="0.25">
      <c r="A109" s="123" t="s">
        <v>295</v>
      </c>
      <c r="B109" s="52">
        <v>100</v>
      </c>
      <c r="C109" s="371" t="s">
        <v>296</v>
      </c>
      <c r="D109" s="371"/>
      <c r="E109" s="114"/>
      <c r="F109" s="120"/>
      <c r="I109" s="114"/>
    </row>
    <row r="110" spans="1:9" x14ac:dyDescent="0.25">
      <c r="A110" s="123" t="s">
        <v>296</v>
      </c>
      <c r="B110" s="52">
        <v>1000</v>
      </c>
      <c r="C110" s="371" t="s">
        <v>297</v>
      </c>
      <c r="D110" s="371"/>
      <c r="E110" s="114"/>
      <c r="F110" s="120"/>
      <c r="I110" s="114"/>
    </row>
    <row r="111" spans="1:9" x14ac:dyDescent="0.25">
      <c r="A111" s="123" t="s">
        <v>48</v>
      </c>
      <c r="B111" s="52">
        <v>1000000</v>
      </c>
      <c r="C111" s="371" t="s">
        <v>297</v>
      </c>
      <c r="D111" s="371"/>
      <c r="E111" s="114"/>
      <c r="F111" s="120"/>
      <c r="I111" s="114"/>
    </row>
    <row r="112" spans="1:9" x14ac:dyDescent="0.25">
      <c r="A112" s="123" t="s">
        <v>48</v>
      </c>
      <c r="B112" s="52">
        <v>10</v>
      </c>
      <c r="C112" s="371" t="s">
        <v>295</v>
      </c>
      <c r="D112" s="371"/>
      <c r="E112" s="114"/>
      <c r="F112" s="120"/>
      <c r="I112" s="114"/>
    </row>
    <row r="113" spans="1:9" x14ac:dyDescent="0.25">
      <c r="B113" s="48"/>
      <c r="E113" s="114"/>
      <c r="F113" s="120"/>
      <c r="I113" s="114"/>
    </row>
    <row r="114" spans="1:9" x14ac:dyDescent="0.25">
      <c r="A114" s="127" t="s">
        <v>247</v>
      </c>
      <c r="B114" s="127" t="s">
        <v>280</v>
      </c>
      <c r="C114" s="127" t="s">
        <v>286</v>
      </c>
      <c r="D114" s="373" t="s">
        <v>281</v>
      </c>
      <c r="E114" s="374"/>
      <c r="F114" s="120"/>
      <c r="I114" s="114"/>
    </row>
    <row r="115" spans="1:9" x14ac:dyDescent="0.25">
      <c r="A115" s="123" t="s">
        <v>298</v>
      </c>
      <c r="B115" s="123">
        <v>42</v>
      </c>
      <c r="C115" s="123" t="s">
        <v>299</v>
      </c>
      <c r="D115" s="370" t="s">
        <v>176</v>
      </c>
      <c r="E115" s="370"/>
      <c r="F115" s="120"/>
      <c r="I115" s="114"/>
    </row>
    <row r="116" spans="1:9" x14ac:dyDescent="0.25">
      <c r="A116" s="123" t="s">
        <v>300</v>
      </c>
      <c r="B116" s="123">
        <v>2000</v>
      </c>
      <c r="C116" s="123" t="s">
        <v>301</v>
      </c>
      <c r="D116" s="370" t="s">
        <v>176</v>
      </c>
      <c r="E116" s="370"/>
      <c r="F116" s="120"/>
      <c r="I116" s="114"/>
    </row>
    <row r="117" spans="1:9" x14ac:dyDescent="0.25">
      <c r="A117" s="123" t="s">
        <v>302</v>
      </c>
      <c r="B117" s="123">
        <v>2240</v>
      </c>
      <c r="C117" s="123" t="s">
        <v>301</v>
      </c>
      <c r="D117" s="370" t="s">
        <v>176</v>
      </c>
      <c r="E117" s="370"/>
      <c r="F117" s="120"/>
      <c r="I117" s="114"/>
    </row>
    <row r="118" spans="1:9" x14ac:dyDescent="0.25">
      <c r="A118" s="123" t="s">
        <v>303</v>
      </c>
      <c r="B118" s="123">
        <v>1000</v>
      </c>
      <c r="C118" s="123" t="s">
        <v>304</v>
      </c>
      <c r="D118" s="370" t="s">
        <v>176</v>
      </c>
      <c r="E118" s="370"/>
      <c r="F118" s="120"/>
      <c r="I118" s="114"/>
    </row>
    <row r="119" spans="1:9" x14ac:dyDescent="0.25">
      <c r="A119" s="123" t="s">
        <v>305</v>
      </c>
      <c r="B119" s="123">
        <v>1.25</v>
      </c>
      <c r="C119" s="123" t="s">
        <v>306</v>
      </c>
      <c r="D119" s="370" t="s">
        <v>176</v>
      </c>
      <c r="E119" s="370"/>
      <c r="F119" s="120"/>
      <c r="I119" s="114"/>
    </row>
    <row r="120" spans="1:9" x14ac:dyDescent="0.25">
      <c r="A120" s="123" t="s">
        <v>305</v>
      </c>
      <c r="B120" s="123">
        <v>128</v>
      </c>
      <c r="C120" s="123" t="s">
        <v>307</v>
      </c>
      <c r="D120" s="370" t="s">
        <v>176</v>
      </c>
      <c r="E120" s="370"/>
      <c r="F120" s="120"/>
      <c r="I120" s="114"/>
    </row>
    <row r="121" spans="1:9" x14ac:dyDescent="0.25">
      <c r="A121" s="123" t="s">
        <v>308</v>
      </c>
      <c r="B121" s="125">
        <v>2205</v>
      </c>
      <c r="C121" s="123" t="s">
        <v>301</v>
      </c>
      <c r="D121" s="372"/>
      <c r="E121" s="372"/>
      <c r="F121" s="120"/>
      <c r="I121" s="114"/>
    </row>
    <row r="122" spans="1:9" x14ac:dyDescent="0.25">
      <c r="B122" s="48"/>
      <c r="E122" s="114"/>
      <c r="F122" s="120"/>
      <c r="I122" s="114"/>
    </row>
  </sheetData>
  <mergeCells count="27">
    <mergeCell ref="C108:D108"/>
    <mergeCell ref="C79:D82"/>
    <mergeCell ref="A12:G12"/>
    <mergeCell ref="H12:I12"/>
    <mergeCell ref="I67:J71"/>
    <mergeCell ref="A73:D73"/>
    <mergeCell ref="C75:D78"/>
    <mergeCell ref="D117:E117"/>
    <mergeCell ref="C111:D111"/>
    <mergeCell ref="A84:D84"/>
    <mergeCell ref="A86:B86"/>
    <mergeCell ref="A96:C96"/>
    <mergeCell ref="A103:D103"/>
    <mergeCell ref="C104:D104"/>
    <mergeCell ref="C105:D105"/>
    <mergeCell ref="C106:D106"/>
    <mergeCell ref="C107:D107"/>
    <mergeCell ref="D118:E118"/>
    <mergeCell ref="C109:D109"/>
    <mergeCell ref="C110:D110"/>
    <mergeCell ref="D119:E119"/>
    <mergeCell ref="D120:E120"/>
    <mergeCell ref="D121:E121"/>
    <mergeCell ref="C112:D112"/>
    <mergeCell ref="D114:E114"/>
    <mergeCell ref="D115:E115"/>
    <mergeCell ref="D116:E116"/>
  </mergeCells>
  <hyperlinks>
    <hyperlink ref="C83" r:id="rId1" location="vehicles"/>
    <hyperlink ref="G62" r:id="rId2"/>
    <hyperlink ref="G61" r:id="rId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Crit 3 -Tbl 3 for Non-MEI Users</vt:lpstr>
      <vt:lpstr>Crit 3 - ECMs</vt:lpstr>
      <vt:lpstr>Crit 3 - Table 4 ECMs</vt:lpstr>
      <vt:lpstr>Crit 3 - Tbl 4 ECMs SAMPLE Data</vt:lpstr>
      <vt:lpstr>Crit 3 - Table 5 RE</vt:lpstr>
      <vt:lpstr>RE Guidance</vt:lpstr>
      <vt:lpstr>DOER reference</vt:lpstr>
      <vt:lpstr>Reference</vt:lpstr>
      <vt:lpstr>ECMs</vt:lpstr>
      <vt:lpstr>ECMstatus</vt:lpstr>
      <vt:lpstr>GalDiesel_MMBTU</vt:lpstr>
      <vt:lpstr>GalFuelOil_MMBTU</vt:lpstr>
      <vt:lpstr>GalGasoline_MMBTU</vt:lpstr>
      <vt:lpstr>GalPropane_MMBTU</vt:lpstr>
      <vt:lpstr>kwh_MMBTU</vt:lpstr>
      <vt:lpstr>ListDriveSystem</vt:lpstr>
      <vt:lpstr>ListExempt</vt:lpstr>
      <vt:lpstr>ListOver8500</vt:lpstr>
      <vt:lpstr>ListStretch</vt:lpstr>
      <vt:lpstr>ListYN</vt:lpstr>
      <vt:lpstr>'Crit 3 - Table 4 ECMs'!Print_Area</vt:lpstr>
      <vt:lpstr>'Crit 3 - Tbl 4 ECMs SAMPLE Data'!Print_Area</vt:lpstr>
      <vt:lpstr>'Crit 3 -Tbl 3 for Non-MEI Users'!Print_Area</vt:lpstr>
      <vt:lpstr>therms_MMBTU</vt:lpstr>
      <vt:lpstr>Years</vt:lpstr>
    </vt:vector>
  </TitlesOfParts>
  <Company>ICF Consulting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ICF</dc:creator>
  <cp:lastModifiedBy>jane pfister</cp:lastModifiedBy>
  <cp:lastPrinted>2014-08-27T19:09:58Z</cp:lastPrinted>
  <dcterms:created xsi:type="dcterms:W3CDTF">2010-12-13T22:20:26Z</dcterms:created>
  <dcterms:modified xsi:type="dcterms:W3CDTF">2018-11-15T16:41:42Z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ffisync_FolderId">
    <vt:lpwstr/>
  </property>
  <property fmtid="{D5CDD505-2E9C-101B-9397-08002B2CF9AE}" pid="3" name="Offisync_SaveTime">
    <vt:lpwstr/>
  </property>
  <property fmtid="{D5CDD505-2E9C-101B-9397-08002B2CF9AE}" pid="4" name="Offisync_IsSaved">
    <vt:lpwstr>False</vt:lpwstr>
  </property>
  <property fmtid="{D5CDD505-2E9C-101B-9397-08002B2CF9AE}" pid="5" name="Offisync_UniqueId">
    <vt:lpwstr>180849;26504792</vt:lpwstr>
  </property>
  <property fmtid="{D5CDD505-2E9C-101B-9397-08002B2CF9AE}" pid="6" name="CentralDesktop_MDAdded">
    <vt:lpwstr>True</vt:lpwstr>
  </property>
  <property fmtid="{D5CDD505-2E9C-101B-9397-08002B2CF9AE}" pid="7" name="Offisync_FileTitle">
    <vt:lpwstr/>
  </property>
  <property fmtid="{D5CDD505-2E9C-101B-9397-08002B2CF9AE}" pid="8" name="Offisync_UpdateToken">
    <vt:lpwstr>2013-08-29T10:00:37-0400</vt:lpwstr>
  </property>
  <property fmtid="{D5CDD505-2E9C-101B-9397-08002B2CF9AE}" pid="9" name="Offisync_ProviderName">
    <vt:lpwstr>Central Desktop</vt:lpwstr>
  </property>
</Properties>
</file>