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585" yWindow="-15" windowWidth="9630" windowHeight="12015"/>
  </bookViews>
  <sheets>
    <sheet name="Overview and Instructions" sheetId="1" r:id="rId1"/>
    <sheet name="Overall Efficiency - Annual" sheetId="2" r:id="rId2"/>
    <sheet name="GHG Analysis" sheetId="3" r:id="rId3"/>
    <sheet name="Graphs" sheetId="18" r:id="rId4"/>
    <sheet name="Parameters" sheetId="4" r:id="rId5"/>
    <sheet name="Debt-Dividend Analysis" sheetId="6" r:id="rId6"/>
    <sheet name="Carbon Dividend Framework" sheetId="17" r:id="rId7"/>
  </sheets>
  <definedNames>
    <definedName name="BiomassFuels">Parameters!$B$5:$B$7</definedName>
    <definedName name="BiomassHeatValues">Parameters!$B$5:$E$7</definedName>
    <definedName name="ConventionalFuelList">Parameters!$B$12:$B$16</definedName>
    <definedName name="ElectricGeneration">Parameters!$B$20:$B$21</definedName>
    <definedName name="TypeOfFuel">Parameters!$B$5:$B$5</definedName>
  </definedNames>
  <calcPr calcId="145621"/>
  <customWorkbookViews>
    <customWorkbookView name="Dwayne Breger - Personal View" guid="{C282F3AD-FD8E-4599-82FE-23A64399EB81}" mergeInterval="0" personalView="1" maximized="1" xWindow="1" yWindow="1" windowWidth="1055" windowHeight="738" tabRatio="669" activeSheetId="1"/>
  </customWorkbookViews>
</workbook>
</file>

<file path=xl/calcChain.xml><?xml version="1.0" encoding="utf-8"?>
<calcChain xmlns="http://schemas.openxmlformats.org/spreadsheetml/2006/main">
  <c r="U17" i="6" l="1"/>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1" i="6"/>
  <c r="U192" i="6"/>
  <c r="U193" i="6"/>
  <c r="U194" i="6"/>
  <c r="U195" i="6"/>
  <c r="U196" i="6"/>
  <c r="U197" i="6"/>
  <c r="U198" i="6"/>
  <c r="U199" i="6"/>
  <c r="U200" i="6"/>
  <c r="U201" i="6"/>
  <c r="U202" i="6"/>
  <c r="U203" i="6"/>
  <c r="U204" i="6"/>
  <c r="U205" i="6"/>
  <c r="U206" i="6"/>
  <c r="U207" i="6"/>
  <c r="U208" i="6"/>
  <c r="U209" i="6"/>
  <c r="U210" i="6"/>
  <c r="U211" i="6"/>
  <c r="U212" i="6"/>
  <c r="U213" i="6"/>
  <c r="U214" i="6"/>
  <c r="U215" i="6"/>
  <c r="U216" i="6"/>
  <c r="U217" i="6"/>
  <c r="U218" i="6"/>
  <c r="U219" i="6"/>
  <c r="U220" i="6"/>
  <c r="U221" i="6"/>
  <c r="U222" i="6"/>
  <c r="U223" i="6"/>
  <c r="U224" i="6"/>
  <c r="U225" i="6"/>
  <c r="U226" i="6"/>
  <c r="U227" i="6"/>
  <c r="U228" i="6"/>
  <c r="U229" i="6"/>
  <c r="U230" i="6"/>
  <c r="U231" i="6"/>
  <c r="U232" i="6"/>
  <c r="U233" i="6"/>
  <c r="U234" i="6"/>
  <c r="U235" i="6"/>
  <c r="U236" i="6"/>
  <c r="U237" i="6"/>
  <c r="U238" i="6"/>
  <c r="U239" i="6"/>
  <c r="U240" i="6"/>
  <c r="U241" i="6"/>
  <c r="U242" i="6"/>
  <c r="U243" i="6"/>
  <c r="U244" i="6"/>
  <c r="U245" i="6"/>
  <c r="U246" i="6"/>
  <c r="U247" i="6"/>
  <c r="U248" i="6"/>
  <c r="U249" i="6"/>
  <c r="U250" i="6"/>
  <c r="U251" i="6"/>
  <c r="U252" i="6"/>
  <c r="U253" i="6"/>
  <c r="U254" i="6"/>
  <c r="U255" i="6"/>
  <c r="U256" i="6"/>
  <c r="U257" i="6"/>
  <c r="U258" i="6"/>
  <c r="U259" i="6"/>
  <c r="U260" i="6"/>
  <c r="U261" i="6"/>
  <c r="U262" i="6"/>
  <c r="U263" i="6"/>
  <c r="U264" i="6"/>
  <c r="U265" i="6"/>
  <c r="U266" i="6"/>
  <c r="U267" i="6"/>
  <c r="U268" i="6"/>
  <c r="U269" i="6"/>
  <c r="U270" i="6"/>
  <c r="U271" i="6"/>
  <c r="U272" i="6"/>
  <c r="U273" i="6"/>
  <c r="U274" i="6"/>
  <c r="U275" i="6"/>
  <c r="U276" i="6"/>
  <c r="U277" i="6"/>
  <c r="U278" i="6"/>
  <c r="U279" i="6"/>
  <c r="U280" i="6"/>
  <c r="U281" i="6"/>
  <c r="U282" i="6"/>
  <c r="U283" i="6"/>
  <c r="U284" i="6"/>
  <c r="U285" i="6"/>
  <c r="U286" i="6"/>
  <c r="U287" i="6"/>
  <c r="U288" i="6"/>
  <c r="U289" i="6"/>
  <c r="U290" i="6"/>
  <c r="U291" i="6"/>
  <c r="U292" i="6"/>
  <c r="U293" i="6"/>
  <c r="U294" i="6"/>
  <c r="U295" i="6"/>
  <c r="U296" i="6"/>
  <c r="U297" i="6"/>
  <c r="U298" i="6"/>
  <c r="U299" i="6"/>
  <c r="U300" i="6"/>
  <c r="U301" i="6"/>
  <c r="U302" i="6"/>
  <c r="U303" i="6"/>
  <c r="U304" i="6"/>
  <c r="U305" i="6"/>
  <c r="U306" i="6"/>
  <c r="U307" i="6"/>
  <c r="U308" i="6"/>
  <c r="U309" i="6"/>
  <c r="U310" i="6"/>
  <c r="U311" i="6"/>
  <c r="U312" i="6"/>
  <c r="U313" i="6"/>
  <c r="U314" i="6"/>
  <c r="U315" i="6"/>
  <c r="U16" i="6"/>
  <c r="T17" i="6" l="1"/>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T200" i="6"/>
  <c r="T201" i="6"/>
  <c r="T202" i="6"/>
  <c r="T203" i="6"/>
  <c r="T204" i="6"/>
  <c r="T205" i="6"/>
  <c r="T206" i="6"/>
  <c r="T207" i="6"/>
  <c r="T208" i="6"/>
  <c r="T209" i="6"/>
  <c r="T210" i="6"/>
  <c r="T211" i="6"/>
  <c r="T212" i="6"/>
  <c r="T213" i="6"/>
  <c r="T214" i="6"/>
  <c r="T215" i="6"/>
  <c r="T216" i="6"/>
  <c r="T217" i="6"/>
  <c r="T218" i="6"/>
  <c r="T219" i="6"/>
  <c r="T220" i="6"/>
  <c r="T221" i="6"/>
  <c r="T222" i="6"/>
  <c r="T223" i="6"/>
  <c r="T224" i="6"/>
  <c r="T225" i="6"/>
  <c r="T226" i="6"/>
  <c r="T227" i="6"/>
  <c r="T228" i="6"/>
  <c r="T229" i="6"/>
  <c r="T230" i="6"/>
  <c r="T231" i="6"/>
  <c r="T232" i="6"/>
  <c r="T233" i="6"/>
  <c r="T234" i="6"/>
  <c r="T235" i="6"/>
  <c r="T236" i="6"/>
  <c r="T237" i="6"/>
  <c r="T238" i="6"/>
  <c r="T239" i="6"/>
  <c r="T240" i="6"/>
  <c r="T241" i="6"/>
  <c r="T242" i="6"/>
  <c r="T243" i="6"/>
  <c r="T244" i="6"/>
  <c r="T245" i="6"/>
  <c r="T246" i="6"/>
  <c r="T247" i="6"/>
  <c r="T248" i="6"/>
  <c r="T249" i="6"/>
  <c r="T250" i="6"/>
  <c r="T251" i="6"/>
  <c r="T252" i="6"/>
  <c r="T253" i="6"/>
  <c r="T254" i="6"/>
  <c r="T255" i="6"/>
  <c r="T256" i="6"/>
  <c r="T257" i="6"/>
  <c r="T258" i="6"/>
  <c r="T259" i="6"/>
  <c r="T260" i="6"/>
  <c r="T261" i="6"/>
  <c r="T262" i="6"/>
  <c r="T263" i="6"/>
  <c r="T264" i="6"/>
  <c r="T265" i="6"/>
  <c r="T266" i="6"/>
  <c r="T267" i="6"/>
  <c r="T268" i="6"/>
  <c r="T269" i="6"/>
  <c r="T270" i="6"/>
  <c r="T271" i="6"/>
  <c r="T272" i="6"/>
  <c r="T273" i="6"/>
  <c r="T274" i="6"/>
  <c r="T275" i="6"/>
  <c r="T276" i="6"/>
  <c r="T277" i="6"/>
  <c r="T278" i="6"/>
  <c r="T279" i="6"/>
  <c r="T280" i="6"/>
  <c r="T281" i="6"/>
  <c r="T282" i="6"/>
  <c r="T283" i="6"/>
  <c r="T284" i="6"/>
  <c r="T285" i="6"/>
  <c r="T286" i="6"/>
  <c r="T287" i="6"/>
  <c r="T288" i="6"/>
  <c r="T289" i="6"/>
  <c r="T290" i="6"/>
  <c r="T291" i="6"/>
  <c r="T292" i="6"/>
  <c r="T293" i="6"/>
  <c r="T294" i="6"/>
  <c r="T295" i="6"/>
  <c r="T296" i="6"/>
  <c r="T297" i="6"/>
  <c r="T298" i="6"/>
  <c r="T299" i="6"/>
  <c r="T300" i="6"/>
  <c r="T301" i="6"/>
  <c r="T302" i="6"/>
  <c r="T303" i="6"/>
  <c r="T304" i="6"/>
  <c r="T305" i="6"/>
  <c r="T306" i="6"/>
  <c r="T307" i="6"/>
  <c r="T308" i="6"/>
  <c r="T309" i="6"/>
  <c r="T310" i="6"/>
  <c r="T311" i="6"/>
  <c r="T312" i="6"/>
  <c r="T313" i="6"/>
  <c r="T314" i="6"/>
  <c r="T315" i="6"/>
  <c r="T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16"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E41" i="3" l="1"/>
  <c r="E24" i="3" l="1"/>
  <c r="M50" i="17" l="1"/>
  <c r="I53" i="17" s="1"/>
  <c r="H37" i="17"/>
  <c r="G53" i="17" s="1"/>
  <c r="F95" i="17"/>
  <c r="F103" i="17"/>
  <c r="F51" i="17"/>
  <c r="I32" i="17"/>
  <c r="F111" i="17" s="1"/>
  <c r="D7" i="6"/>
  <c r="J26" i="17"/>
  <c r="I26" i="17"/>
  <c r="H26" i="17"/>
  <c r="G26" i="17"/>
  <c r="F26" i="17"/>
  <c r="E26" i="17"/>
  <c r="J25" i="17"/>
  <c r="I25" i="17"/>
  <c r="H25" i="17"/>
  <c r="H30" i="17" s="1"/>
  <c r="E80" i="17" s="1"/>
  <c r="G25" i="17"/>
  <c r="G30" i="17" s="1"/>
  <c r="E70" i="17" s="1"/>
  <c r="F25" i="17"/>
  <c r="E25" i="17"/>
  <c r="J23" i="17"/>
  <c r="I23" i="17"/>
  <c r="H23" i="17"/>
  <c r="G23" i="17"/>
  <c r="F23" i="17"/>
  <c r="E23" i="17"/>
  <c r="J22" i="17"/>
  <c r="I22" i="17"/>
  <c r="H22" i="17"/>
  <c r="H29" i="17" s="1"/>
  <c r="G22" i="17"/>
  <c r="G29" i="17" s="1"/>
  <c r="F22" i="17"/>
  <c r="E22" i="17"/>
  <c r="J20" i="17"/>
  <c r="I20" i="17"/>
  <c r="H20" i="17"/>
  <c r="G20" i="17"/>
  <c r="F20" i="17"/>
  <c r="E20" i="17"/>
  <c r="J19" i="17"/>
  <c r="I19" i="17"/>
  <c r="H19" i="17"/>
  <c r="G19" i="17"/>
  <c r="F19" i="17"/>
  <c r="E19" i="17"/>
  <c r="F29" i="17" l="1"/>
  <c r="F30" i="17"/>
  <c r="E60" i="17" s="1"/>
  <c r="J30" i="17"/>
  <c r="E100" i="17" s="1"/>
  <c r="F87" i="17"/>
  <c r="F109" i="17"/>
  <c r="F101" i="17"/>
  <c r="F93" i="17"/>
  <c r="F85" i="17"/>
  <c r="I30" i="17"/>
  <c r="E130" i="17" s="1"/>
  <c r="F107" i="17"/>
  <c r="F99" i="17"/>
  <c r="F91" i="17"/>
  <c r="F83" i="17"/>
  <c r="E29" i="17"/>
  <c r="I29" i="17"/>
  <c r="E30" i="17"/>
  <c r="E51" i="17" s="1"/>
  <c r="J29" i="17"/>
  <c r="F105" i="17"/>
  <c r="F97" i="17"/>
  <c r="F89" i="17"/>
  <c r="F81" i="17"/>
  <c r="F79" i="17"/>
  <c r="F77" i="17"/>
  <c r="F75" i="17"/>
  <c r="F73" i="17"/>
  <c r="F71" i="17"/>
  <c r="F69" i="17"/>
  <c r="F67" i="17"/>
  <c r="F65" i="17"/>
  <c r="F63" i="17"/>
  <c r="F61" i="17"/>
  <c r="F59" i="17"/>
  <c r="F57" i="17"/>
  <c r="F55" i="17"/>
  <c r="F53" i="17"/>
  <c r="F130" i="17"/>
  <c r="F128" i="17"/>
  <c r="F126" i="17"/>
  <c r="F124" i="17"/>
  <c r="F122" i="17"/>
  <c r="F120" i="17"/>
  <c r="F118" i="17"/>
  <c r="F116" i="17"/>
  <c r="F114" i="17"/>
  <c r="F112" i="17"/>
  <c r="G130" i="17"/>
  <c r="G128" i="17"/>
  <c r="G126" i="17"/>
  <c r="G124" i="17"/>
  <c r="G122" i="17"/>
  <c r="G120" i="17"/>
  <c r="G118" i="17"/>
  <c r="G116" i="17"/>
  <c r="G114" i="17"/>
  <c r="G112" i="17"/>
  <c r="G110" i="17"/>
  <c r="G108" i="17"/>
  <c r="G106" i="17"/>
  <c r="G104" i="17"/>
  <c r="G102" i="17"/>
  <c r="G100" i="17"/>
  <c r="G98" i="17"/>
  <c r="G96" i="17"/>
  <c r="G94" i="17"/>
  <c r="G92" i="17"/>
  <c r="G90" i="17"/>
  <c r="G88" i="17"/>
  <c r="G86" i="17"/>
  <c r="G84" i="17"/>
  <c r="G82" i="17"/>
  <c r="G80" i="17"/>
  <c r="G78" i="17"/>
  <c r="G76" i="17"/>
  <c r="G74" i="17"/>
  <c r="G72" i="17"/>
  <c r="G70" i="17"/>
  <c r="G68" i="17"/>
  <c r="G66" i="17"/>
  <c r="G64" i="17"/>
  <c r="G62" i="17"/>
  <c r="G60" i="17"/>
  <c r="G58" i="17"/>
  <c r="G56" i="17"/>
  <c r="G54" i="17"/>
  <c r="G52" i="17"/>
  <c r="F110" i="17"/>
  <c r="F108" i="17"/>
  <c r="F106" i="17"/>
  <c r="F104" i="17"/>
  <c r="F102" i="17"/>
  <c r="F100" i="17"/>
  <c r="F98" i="17"/>
  <c r="F96" i="17"/>
  <c r="F94" i="17"/>
  <c r="F92" i="17"/>
  <c r="F90" i="17"/>
  <c r="F88" i="17"/>
  <c r="F86" i="17"/>
  <c r="F84" i="17"/>
  <c r="F82" i="17"/>
  <c r="F80" i="17"/>
  <c r="F78" i="17"/>
  <c r="F76" i="17"/>
  <c r="F74" i="17"/>
  <c r="F72" i="17"/>
  <c r="F70" i="17"/>
  <c r="F68" i="17"/>
  <c r="F66" i="17"/>
  <c r="F64" i="17"/>
  <c r="F62" i="17"/>
  <c r="F60" i="17"/>
  <c r="F58" i="17"/>
  <c r="F56" i="17"/>
  <c r="F54" i="17"/>
  <c r="F52" i="17"/>
  <c r="F129" i="17"/>
  <c r="F127" i="17"/>
  <c r="F125" i="17"/>
  <c r="F123" i="17"/>
  <c r="F121" i="17"/>
  <c r="F119" i="17"/>
  <c r="F117" i="17"/>
  <c r="F115" i="17"/>
  <c r="F113" i="17"/>
  <c r="G51" i="17"/>
  <c r="G129" i="17"/>
  <c r="G127" i="17"/>
  <c r="G125" i="17"/>
  <c r="G123" i="17"/>
  <c r="G121" i="17"/>
  <c r="G119" i="17"/>
  <c r="G117" i="17"/>
  <c r="G115" i="17"/>
  <c r="G113" i="17"/>
  <c r="G111" i="17"/>
  <c r="G109" i="17"/>
  <c r="G107" i="17"/>
  <c r="G105" i="17"/>
  <c r="G103" i="17"/>
  <c r="G101" i="17"/>
  <c r="G99" i="17"/>
  <c r="G97" i="17"/>
  <c r="G95" i="17"/>
  <c r="G93" i="17"/>
  <c r="G91" i="17"/>
  <c r="G89" i="17"/>
  <c r="G87" i="17"/>
  <c r="G85" i="17"/>
  <c r="G83" i="17"/>
  <c r="G81" i="17"/>
  <c r="G79" i="17"/>
  <c r="G77" i="17"/>
  <c r="G75" i="17"/>
  <c r="G73" i="17"/>
  <c r="G71" i="17"/>
  <c r="G69" i="17"/>
  <c r="G67" i="17"/>
  <c r="G65" i="17"/>
  <c r="G63" i="17"/>
  <c r="G61" i="17"/>
  <c r="G59" i="17"/>
  <c r="G57" i="17"/>
  <c r="G55" i="17"/>
  <c r="E90" i="17"/>
  <c r="I130" i="17"/>
  <c r="I128" i="17"/>
  <c r="I126" i="17"/>
  <c r="I124" i="17"/>
  <c r="I122" i="17"/>
  <c r="I120" i="17"/>
  <c r="I118" i="17"/>
  <c r="I116" i="17"/>
  <c r="I114" i="17"/>
  <c r="I112" i="17"/>
  <c r="I110" i="17"/>
  <c r="I108" i="17"/>
  <c r="I106" i="17"/>
  <c r="I104" i="17"/>
  <c r="I102" i="17"/>
  <c r="I100" i="17"/>
  <c r="I98" i="17"/>
  <c r="I96" i="17"/>
  <c r="I94" i="17"/>
  <c r="I92" i="17"/>
  <c r="I90" i="17"/>
  <c r="I88" i="17"/>
  <c r="I86" i="17"/>
  <c r="I84" i="17"/>
  <c r="I82" i="17"/>
  <c r="I80" i="17"/>
  <c r="I78" i="17"/>
  <c r="I76" i="17"/>
  <c r="I74" i="17"/>
  <c r="I72" i="17"/>
  <c r="I70" i="17"/>
  <c r="I68" i="17"/>
  <c r="I66" i="17"/>
  <c r="I64" i="17"/>
  <c r="I62" i="17"/>
  <c r="I60" i="17"/>
  <c r="I58" i="17"/>
  <c r="I56" i="17"/>
  <c r="I54" i="17"/>
  <c r="I52" i="17"/>
  <c r="I51" i="17"/>
  <c r="I129" i="17"/>
  <c r="I127" i="17"/>
  <c r="I125" i="17"/>
  <c r="I123" i="17"/>
  <c r="I121" i="17"/>
  <c r="I119" i="17"/>
  <c r="I117" i="17"/>
  <c r="I115" i="17"/>
  <c r="I113" i="17"/>
  <c r="I111" i="17"/>
  <c r="I109" i="17"/>
  <c r="I107" i="17"/>
  <c r="I105" i="17"/>
  <c r="I103" i="17"/>
  <c r="I101" i="17"/>
  <c r="I99" i="17"/>
  <c r="I97" i="17"/>
  <c r="I95" i="17"/>
  <c r="I93" i="17"/>
  <c r="I91" i="17"/>
  <c r="I89" i="17"/>
  <c r="I87" i="17"/>
  <c r="I85" i="17"/>
  <c r="I83" i="17"/>
  <c r="I81" i="17"/>
  <c r="I79" i="17"/>
  <c r="I77" i="17"/>
  <c r="I75" i="17"/>
  <c r="I73" i="17"/>
  <c r="I71" i="17"/>
  <c r="I69" i="17"/>
  <c r="I67" i="17"/>
  <c r="I65" i="17"/>
  <c r="I63" i="17"/>
  <c r="I61" i="17"/>
  <c r="I59" i="17"/>
  <c r="I57" i="17"/>
  <c r="I55"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C20" i="4"/>
  <c r="E33" i="3" s="1"/>
  <c r="E16" i="2"/>
  <c r="F16" i="2"/>
  <c r="F17" i="2"/>
  <c r="F26" i="4"/>
  <c r="H26" i="4" s="1"/>
  <c r="F28" i="4"/>
  <c r="H28" i="4" s="1"/>
  <c r="D14" i="4" s="1"/>
  <c r="F29" i="4"/>
  <c r="H29" i="4" s="1"/>
  <c r="D15" i="4" s="1"/>
  <c r="F27" i="4"/>
  <c r="E15" i="3"/>
  <c r="E23" i="3"/>
  <c r="E10" i="3"/>
  <c r="E32" i="2"/>
  <c r="E16" i="3"/>
  <c r="E31" i="2"/>
  <c r="E30" i="2"/>
  <c r="E32" i="3"/>
  <c r="H27" i="4" l="1"/>
  <c r="D13" i="4" s="1"/>
  <c r="D16" i="4"/>
  <c r="D11" i="4"/>
  <c r="E18" i="3" s="1"/>
  <c r="E34" i="3"/>
  <c r="F16" i="3"/>
  <c r="E17" i="3"/>
  <c r="D8" i="6"/>
  <c r="E29" i="2"/>
  <c r="E34" i="2" s="1"/>
  <c r="E26" i="3"/>
  <c r="E27" i="3"/>
  <c r="E28" i="3" l="1"/>
  <c r="E19" i="3"/>
  <c r="C68" i="6"/>
  <c r="C72" i="6"/>
  <c r="C76" i="6"/>
  <c r="C80" i="6"/>
  <c r="C84" i="6"/>
  <c r="C88" i="6"/>
  <c r="C92" i="6"/>
  <c r="C96" i="6"/>
  <c r="C100" i="6"/>
  <c r="C104" i="6"/>
  <c r="C108" i="6"/>
  <c r="C112" i="6"/>
  <c r="C116" i="6"/>
  <c r="C120" i="6"/>
  <c r="C124" i="6"/>
  <c r="C128" i="6"/>
  <c r="C132" i="6"/>
  <c r="C136" i="6"/>
  <c r="C140" i="6"/>
  <c r="C144" i="6"/>
  <c r="C148" i="6"/>
  <c r="C152" i="6"/>
  <c r="C156" i="6"/>
  <c r="C160" i="6"/>
  <c r="C164" i="6"/>
  <c r="C168" i="6"/>
  <c r="C172" i="6"/>
  <c r="C176" i="6"/>
  <c r="C180" i="6"/>
  <c r="C184" i="6"/>
  <c r="C188" i="6"/>
  <c r="C192" i="6"/>
  <c r="C196" i="6"/>
  <c r="C200" i="6"/>
  <c r="C204" i="6"/>
  <c r="C208" i="6"/>
  <c r="C212" i="6"/>
  <c r="C216" i="6"/>
  <c r="C220" i="6"/>
  <c r="C224" i="6"/>
  <c r="C228" i="6"/>
  <c r="C232" i="6"/>
  <c r="C236" i="6"/>
  <c r="C240" i="6"/>
  <c r="C244" i="6"/>
  <c r="C248" i="6"/>
  <c r="C252" i="6"/>
  <c r="C256" i="6"/>
  <c r="C260" i="6"/>
  <c r="C264" i="6"/>
  <c r="C268" i="6"/>
  <c r="C272" i="6"/>
  <c r="C276" i="6"/>
  <c r="C280" i="6"/>
  <c r="C284" i="6"/>
  <c r="C288" i="6"/>
  <c r="C292" i="6"/>
  <c r="C296" i="6"/>
  <c r="C300" i="6"/>
  <c r="C304" i="6"/>
  <c r="C308" i="6"/>
  <c r="C312" i="6"/>
  <c r="C69" i="6"/>
  <c r="C73" i="6"/>
  <c r="C77" i="6"/>
  <c r="C81" i="6"/>
  <c r="C85" i="6"/>
  <c r="C89" i="6"/>
  <c r="C93" i="6"/>
  <c r="C97" i="6"/>
  <c r="C101" i="6"/>
  <c r="C105" i="6"/>
  <c r="C109" i="6"/>
  <c r="C113" i="6"/>
  <c r="C117" i="6"/>
  <c r="C121" i="6"/>
  <c r="C125" i="6"/>
  <c r="C129" i="6"/>
  <c r="C133" i="6"/>
  <c r="C137" i="6"/>
  <c r="C141" i="6"/>
  <c r="C145" i="6"/>
  <c r="C149" i="6"/>
  <c r="C153" i="6"/>
  <c r="C66" i="6"/>
  <c r="C70" i="6"/>
  <c r="C74" i="6"/>
  <c r="C78" i="6"/>
  <c r="C82" i="6"/>
  <c r="C86" i="6"/>
  <c r="C90" i="6"/>
  <c r="C94" i="6"/>
  <c r="C98" i="6"/>
  <c r="C102" i="6"/>
  <c r="C106" i="6"/>
  <c r="C110" i="6"/>
  <c r="C114" i="6"/>
  <c r="C118" i="6"/>
  <c r="C122" i="6"/>
  <c r="C126" i="6"/>
  <c r="C130" i="6"/>
  <c r="C134" i="6"/>
  <c r="C138" i="6"/>
  <c r="C142" i="6"/>
  <c r="C146" i="6"/>
  <c r="C150" i="6"/>
  <c r="C154" i="6"/>
  <c r="C158" i="6"/>
  <c r="C162" i="6"/>
  <c r="C166" i="6"/>
  <c r="C170" i="6"/>
  <c r="C174" i="6"/>
  <c r="C178" i="6"/>
  <c r="C182" i="6"/>
  <c r="C186" i="6"/>
  <c r="C190" i="6"/>
  <c r="C194" i="6"/>
  <c r="C198" i="6"/>
  <c r="C202" i="6"/>
  <c r="C206" i="6"/>
  <c r="C210" i="6"/>
  <c r="C214" i="6"/>
  <c r="C218" i="6"/>
  <c r="C222" i="6"/>
  <c r="C226" i="6"/>
  <c r="C230" i="6"/>
  <c r="C234" i="6"/>
  <c r="C238" i="6"/>
  <c r="C242" i="6"/>
  <c r="C246" i="6"/>
  <c r="C250" i="6"/>
  <c r="C254" i="6"/>
  <c r="C258" i="6"/>
  <c r="C262" i="6"/>
  <c r="C266" i="6"/>
  <c r="C270" i="6"/>
  <c r="C274" i="6"/>
  <c r="C278" i="6"/>
  <c r="C282" i="6"/>
  <c r="C286" i="6"/>
  <c r="C290" i="6"/>
  <c r="C294" i="6"/>
  <c r="C298" i="6"/>
  <c r="C302" i="6"/>
  <c r="C306" i="6"/>
  <c r="C310" i="6"/>
  <c r="C314" i="6"/>
  <c r="C67" i="6"/>
  <c r="C71" i="6"/>
  <c r="C75" i="6"/>
  <c r="C79" i="6"/>
  <c r="C83" i="6"/>
  <c r="C87" i="6"/>
  <c r="C91" i="6"/>
  <c r="C95" i="6"/>
  <c r="C99" i="6"/>
  <c r="C103" i="6"/>
  <c r="C107" i="6"/>
  <c r="C111" i="6"/>
  <c r="C115" i="6"/>
  <c r="C119" i="6"/>
  <c r="C123" i="6"/>
  <c r="C127" i="6"/>
  <c r="C131" i="6"/>
  <c r="C135" i="6"/>
  <c r="C139" i="6"/>
  <c r="C143" i="6"/>
  <c r="C155" i="6"/>
  <c r="C163" i="6"/>
  <c r="C171" i="6"/>
  <c r="C179" i="6"/>
  <c r="C187" i="6"/>
  <c r="C195" i="6"/>
  <c r="C203" i="6"/>
  <c r="C211" i="6"/>
  <c r="C219" i="6"/>
  <c r="C227" i="6"/>
  <c r="C235" i="6"/>
  <c r="C243" i="6"/>
  <c r="C251" i="6"/>
  <c r="C259" i="6"/>
  <c r="C267" i="6"/>
  <c r="C275" i="6"/>
  <c r="C283" i="6"/>
  <c r="C291" i="6"/>
  <c r="C299" i="6"/>
  <c r="C307" i="6"/>
  <c r="C315" i="6"/>
  <c r="C293" i="6"/>
  <c r="C309" i="6"/>
  <c r="C159" i="6"/>
  <c r="C167" i="6"/>
  <c r="C183" i="6"/>
  <c r="C199" i="6"/>
  <c r="C223" i="6"/>
  <c r="C239" i="6"/>
  <c r="C255" i="6"/>
  <c r="C271" i="6"/>
  <c r="C287" i="6"/>
  <c r="C303" i="6"/>
  <c r="C151" i="6"/>
  <c r="C169" i="6"/>
  <c r="C185" i="6"/>
  <c r="C201" i="6"/>
  <c r="C217" i="6"/>
  <c r="C233" i="6"/>
  <c r="C249" i="6"/>
  <c r="C265" i="6"/>
  <c r="C281" i="6"/>
  <c r="C297" i="6"/>
  <c r="C313" i="6"/>
  <c r="C157" i="6"/>
  <c r="C165" i="6"/>
  <c r="C173" i="6"/>
  <c r="C181" i="6"/>
  <c r="C189" i="6"/>
  <c r="C197" i="6"/>
  <c r="C205" i="6"/>
  <c r="C213" i="6"/>
  <c r="C221" i="6"/>
  <c r="C229" i="6"/>
  <c r="C237" i="6"/>
  <c r="C245" i="6"/>
  <c r="C253" i="6"/>
  <c r="C261" i="6"/>
  <c r="C269" i="6"/>
  <c r="C277" i="6"/>
  <c r="C285" i="6"/>
  <c r="C301" i="6"/>
  <c r="C147" i="6"/>
  <c r="C175" i="6"/>
  <c r="C191" i="6"/>
  <c r="C207" i="6"/>
  <c r="C215" i="6"/>
  <c r="C231" i="6"/>
  <c r="C247" i="6"/>
  <c r="C263" i="6"/>
  <c r="C279" i="6"/>
  <c r="C295" i="6"/>
  <c r="C311" i="6"/>
  <c r="C161" i="6"/>
  <c r="C177" i="6"/>
  <c r="C193" i="6"/>
  <c r="C209" i="6"/>
  <c r="C225" i="6"/>
  <c r="C241" i="6"/>
  <c r="C257" i="6"/>
  <c r="C273" i="6"/>
  <c r="C289" i="6"/>
  <c r="C305" i="6"/>
  <c r="C59" i="6"/>
  <c r="C63" i="6"/>
  <c r="C61" i="6"/>
  <c r="C48" i="6"/>
  <c r="C56" i="6"/>
  <c r="C64" i="6"/>
  <c r="C49" i="6"/>
  <c r="C57" i="6"/>
  <c r="C65" i="6"/>
  <c r="C50" i="6"/>
  <c r="C58" i="6"/>
  <c r="C51" i="6"/>
  <c r="C52" i="6"/>
  <c r="C60" i="6"/>
  <c r="C53" i="6"/>
  <c r="C46" i="6"/>
  <c r="C54" i="6"/>
  <c r="C62" i="6"/>
  <c r="C47" i="6"/>
  <c r="C55" i="6"/>
  <c r="C17" i="6"/>
  <c r="C22" i="6"/>
  <c r="C30" i="6"/>
  <c r="C25" i="6"/>
  <c r="C37" i="6"/>
  <c r="C34" i="6"/>
  <c r="C45" i="6"/>
  <c r="C42" i="6"/>
  <c r="C41" i="6"/>
  <c r="C33" i="6"/>
  <c r="C26" i="6"/>
  <c r="C18" i="6"/>
  <c r="C38" i="6"/>
  <c r="C29" i="6"/>
  <c r="C21" i="6"/>
  <c r="C43" i="6"/>
  <c r="C40" i="6"/>
  <c r="C35" i="6"/>
  <c r="C32" i="6"/>
  <c r="C28" i="6"/>
  <c r="C24" i="6"/>
  <c r="C19" i="6"/>
  <c r="C44" i="6"/>
  <c r="C39" i="6"/>
  <c r="C36" i="6"/>
  <c r="C31" i="6"/>
  <c r="C27" i="6"/>
  <c r="C23" i="6"/>
  <c r="C20" i="6"/>
  <c r="C16" i="6"/>
  <c r="E37" i="3" l="1"/>
  <c r="E38" i="3" s="1"/>
  <c r="J9" i="6" s="1"/>
  <c r="J11" i="6" s="1"/>
  <c r="J294" i="6" s="1"/>
  <c r="Q294" i="6" s="1"/>
  <c r="D9" i="6" l="1"/>
  <c r="D11" i="6" s="1"/>
  <c r="J172" i="6"/>
  <c r="Q172" i="6" s="1"/>
  <c r="J46" i="6"/>
  <c r="J85" i="6"/>
  <c r="Q85" i="6" s="1"/>
  <c r="J96" i="6"/>
  <c r="J114" i="6"/>
  <c r="Q114" i="6" s="1"/>
  <c r="J234" i="6"/>
  <c r="J262" i="6"/>
  <c r="Q262" i="6" s="1"/>
  <c r="J69" i="6"/>
  <c r="J126" i="6"/>
  <c r="Q126" i="6" s="1"/>
  <c r="J74" i="6"/>
  <c r="J178" i="6"/>
  <c r="Q178" i="6" s="1"/>
  <c r="J170" i="6"/>
  <c r="Q170" i="6" s="1"/>
  <c r="J105" i="6"/>
  <c r="Q105" i="6" s="1"/>
  <c r="J38" i="6"/>
  <c r="J286" i="6"/>
  <c r="Q286" i="6" s="1"/>
  <c r="J187" i="6"/>
  <c r="J173" i="6"/>
  <c r="Q173" i="6" s="1"/>
  <c r="J76" i="6"/>
  <c r="J181" i="6"/>
  <c r="Q181" i="6" s="1"/>
  <c r="J115" i="6"/>
  <c r="J211" i="6"/>
  <c r="Q211" i="6" s="1"/>
  <c r="J244" i="6"/>
  <c r="J17" i="6"/>
  <c r="Q17" i="6" s="1"/>
  <c r="J183" i="6"/>
  <c r="Q183" i="6" s="1"/>
  <c r="J93" i="6"/>
  <c r="Q93" i="6" s="1"/>
  <c r="J80" i="6"/>
  <c r="J155" i="6"/>
  <c r="Q155" i="6" s="1"/>
  <c r="J94" i="6"/>
  <c r="J250" i="6"/>
  <c r="Q250" i="6" s="1"/>
  <c r="J288" i="6"/>
  <c r="Q288" i="6" s="1"/>
  <c r="J300" i="6"/>
  <c r="Q300" i="6" s="1"/>
  <c r="J104" i="6"/>
  <c r="J199" i="6"/>
  <c r="Q199" i="6" s="1"/>
  <c r="J287" i="6"/>
  <c r="J130" i="6"/>
  <c r="Q130" i="6" s="1"/>
  <c r="J169" i="6"/>
  <c r="J99" i="6"/>
  <c r="Q99" i="6" s="1"/>
  <c r="J97" i="6"/>
  <c r="Q97" i="6" s="1"/>
  <c r="J77" i="6"/>
  <c r="Q77" i="6" s="1"/>
  <c r="J274" i="6"/>
  <c r="Q274" i="6" s="1"/>
  <c r="J36" i="6"/>
  <c r="Q36" i="6" s="1"/>
  <c r="J101" i="6"/>
  <c r="J219" i="6"/>
  <c r="J303" i="6"/>
  <c r="J302" i="6"/>
  <c r="J255" i="6"/>
  <c r="J148" i="6"/>
  <c r="Q148" i="6" s="1"/>
  <c r="J306" i="6"/>
  <c r="J63" i="6"/>
  <c r="J222" i="6"/>
  <c r="J30" i="6"/>
  <c r="J51" i="6"/>
  <c r="Q51" i="6" s="1"/>
  <c r="J239" i="6"/>
  <c r="Q239" i="6" s="1"/>
  <c r="J121" i="6"/>
  <c r="J204" i="6"/>
  <c r="J43" i="6"/>
  <c r="J191" i="6"/>
  <c r="Q191" i="6" s="1"/>
  <c r="J129" i="6"/>
  <c r="J251" i="6"/>
  <c r="Q251" i="6" s="1"/>
  <c r="J162" i="6"/>
  <c r="Q162" i="6" s="1"/>
  <c r="J189" i="6"/>
  <c r="Q189" i="6" s="1"/>
  <c r="J312" i="6"/>
  <c r="Q312" i="6" s="1"/>
  <c r="J111" i="6"/>
  <c r="J116" i="6"/>
  <c r="Q116" i="6" s="1"/>
  <c r="J21" i="6"/>
  <c r="J41" i="6"/>
  <c r="J301" i="6"/>
  <c r="Q301" i="6" s="1"/>
  <c r="J54" i="6"/>
  <c r="Q54" i="6" s="1"/>
  <c r="J291" i="6"/>
  <c r="Q291" i="6" s="1"/>
  <c r="J16" i="6"/>
  <c r="Q16" i="6" s="1"/>
  <c r="J127" i="6"/>
  <c r="Q127" i="6" s="1"/>
  <c r="J160" i="6"/>
  <c r="Q160" i="6" s="1"/>
  <c r="J252" i="6"/>
  <c r="Q252" i="6" s="1"/>
  <c r="J235" i="6"/>
  <c r="J146" i="6"/>
  <c r="Q146" i="6" s="1"/>
  <c r="J32" i="6"/>
  <c r="J117" i="6"/>
  <c r="Q117" i="6" s="1"/>
  <c r="J261" i="6"/>
  <c r="J68" i="6"/>
  <c r="Q68" i="6" s="1"/>
  <c r="J232" i="6"/>
  <c r="J110" i="6"/>
  <c r="J270" i="6"/>
  <c r="J231" i="6"/>
  <c r="Q231" i="6" s="1"/>
  <c r="J49" i="6"/>
  <c r="Q49" i="6" s="1"/>
  <c r="J185" i="6"/>
  <c r="Q185" i="6" s="1"/>
  <c r="J196" i="6"/>
  <c r="Q196" i="6" s="1"/>
  <c r="J45" i="6"/>
  <c r="Q45" i="6" s="1"/>
  <c r="J31" i="6"/>
  <c r="J307" i="6"/>
  <c r="Q307" i="6" s="1"/>
  <c r="J87" i="6"/>
  <c r="Q87" i="6" s="1"/>
  <c r="J207" i="6"/>
  <c r="Q207" i="6" s="1"/>
  <c r="J182" i="6"/>
  <c r="J67" i="6"/>
  <c r="Q67" i="6" s="1"/>
  <c r="J64" i="6"/>
  <c r="Q64" i="6" s="1"/>
  <c r="J65" i="6"/>
  <c r="J254" i="6"/>
  <c r="J171" i="6"/>
  <c r="J34" i="6"/>
  <c r="J230" i="6"/>
  <c r="Q230" i="6" s="1"/>
  <c r="J281" i="6"/>
  <c r="J124" i="6"/>
  <c r="J202" i="6"/>
  <c r="Q202" i="6" s="1"/>
  <c r="J165" i="6"/>
  <c r="J152" i="6"/>
  <c r="Q152" i="6" s="1"/>
  <c r="J24" i="6"/>
  <c r="Q24" i="6" s="1"/>
  <c r="J221" i="6"/>
  <c r="J248" i="6"/>
  <c r="J257" i="6"/>
  <c r="Q257" i="6" s="1"/>
  <c r="J120" i="6"/>
  <c r="J193" i="6"/>
  <c r="J280" i="6"/>
  <c r="J102" i="6"/>
  <c r="Q102" i="6" s="1"/>
  <c r="J133" i="6"/>
  <c r="K133" i="6" s="1"/>
  <c r="J277" i="6"/>
  <c r="Q277" i="6" s="1"/>
  <c r="J278" i="6"/>
  <c r="Q278" i="6" s="1"/>
  <c r="J313" i="6"/>
  <c r="Q313" i="6" s="1"/>
  <c r="J198" i="6"/>
  <c r="J225" i="6"/>
  <c r="Q225" i="6" s="1"/>
  <c r="J201" i="6"/>
  <c r="Q201" i="6" s="1"/>
  <c r="J81" i="6"/>
  <c r="J145" i="6"/>
  <c r="Q145" i="6" s="1"/>
  <c r="J48" i="6"/>
  <c r="Q48" i="6" s="1"/>
  <c r="J143" i="6"/>
  <c r="J271" i="6"/>
  <c r="Q271" i="6" s="1"/>
  <c r="J90" i="6"/>
  <c r="J266" i="6"/>
  <c r="J27" i="6"/>
  <c r="Q27" i="6" s="1"/>
  <c r="J20" i="6"/>
  <c r="Q20" i="6" s="1"/>
  <c r="J92" i="6"/>
  <c r="Q92" i="6" s="1"/>
  <c r="J156" i="6"/>
  <c r="J61" i="6"/>
  <c r="J249" i="6"/>
  <c r="J305" i="6"/>
  <c r="Q305" i="6" s="1"/>
  <c r="J192" i="6"/>
  <c r="Q192" i="6" s="1"/>
  <c r="J269" i="6"/>
  <c r="J118" i="6"/>
  <c r="Q118" i="6" s="1"/>
  <c r="J73" i="6"/>
  <c r="J137" i="6"/>
  <c r="J23" i="6"/>
  <c r="J151" i="6"/>
  <c r="J279" i="6"/>
  <c r="Q279" i="6" s="1"/>
  <c r="J98" i="6"/>
  <c r="J210" i="6"/>
  <c r="J37" i="6"/>
  <c r="Q37" i="6" s="1"/>
  <c r="J139" i="6"/>
  <c r="J203" i="6"/>
  <c r="Q203" i="6" s="1"/>
  <c r="J275" i="6"/>
  <c r="J240" i="6"/>
  <c r="Q240" i="6" s="1"/>
  <c r="J241" i="6"/>
  <c r="J253" i="6"/>
  <c r="J205" i="6"/>
  <c r="Q205" i="6" s="1"/>
  <c r="J174" i="6"/>
  <c r="J150" i="6"/>
  <c r="J224" i="6"/>
  <c r="J33" i="6"/>
  <c r="Q33" i="6" s="1"/>
  <c r="J95" i="6"/>
  <c r="Q95" i="6" s="1"/>
  <c r="J223" i="6"/>
  <c r="J42" i="6"/>
  <c r="Q42" i="6" s="1"/>
  <c r="J218" i="6"/>
  <c r="Q218" i="6" s="1"/>
  <c r="J35" i="6"/>
  <c r="J28" i="6"/>
  <c r="Q28" i="6" s="1"/>
  <c r="J100" i="6"/>
  <c r="Q100" i="6" s="1"/>
  <c r="J164" i="6"/>
  <c r="Q164" i="6" s="1"/>
  <c r="J228" i="6"/>
  <c r="Q228" i="6" s="1"/>
  <c r="J292" i="6"/>
  <c r="Q292" i="6" s="1"/>
  <c r="J297" i="6"/>
  <c r="J209" i="6"/>
  <c r="J246" i="6"/>
  <c r="Q246" i="6" s="1"/>
  <c r="J144" i="6"/>
  <c r="Q144" i="6" s="1"/>
  <c r="J158" i="6"/>
  <c r="J142" i="6"/>
  <c r="K118" i="6"/>
  <c r="J78" i="6"/>
  <c r="Q78" i="6" s="1"/>
  <c r="J39" i="6"/>
  <c r="Q39" i="6" s="1"/>
  <c r="J167" i="6"/>
  <c r="J295" i="6"/>
  <c r="Q295" i="6" s="1"/>
  <c r="J72" i="6"/>
  <c r="J296" i="6"/>
  <c r="J229" i="6"/>
  <c r="J273" i="6"/>
  <c r="Q273" i="6" s="1"/>
  <c r="J272" i="6"/>
  <c r="K102" i="6"/>
  <c r="J166" i="6"/>
  <c r="Q166" i="6" s="1"/>
  <c r="J57" i="6"/>
  <c r="J135" i="6"/>
  <c r="Q135" i="6" s="1"/>
  <c r="J263" i="6"/>
  <c r="Q263" i="6" s="1"/>
  <c r="J82" i="6"/>
  <c r="J194" i="6"/>
  <c r="Q194" i="6" s="1"/>
  <c r="J314" i="6"/>
  <c r="Q314" i="6" s="1"/>
  <c r="J131" i="6"/>
  <c r="Q131" i="6" s="1"/>
  <c r="J195" i="6"/>
  <c r="Q195" i="6" s="1"/>
  <c r="J267" i="6"/>
  <c r="J147" i="6"/>
  <c r="J214" i="6"/>
  <c r="Q214" i="6" s="1"/>
  <c r="J236" i="6"/>
  <c r="Q236" i="6" s="1"/>
  <c r="J108" i="6"/>
  <c r="Q108" i="6" s="1"/>
  <c r="J53" i="6"/>
  <c r="J122" i="6"/>
  <c r="J119" i="6"/>
  <c r="Q119" i="6" s="1"/>
  <c r="J112" i="6"/>
  <c r="J168" i="6"/>
  <c r="Q168" i="6" s="1"/>
  <c r="J83" i="6"/>
  <c r="J125" i="6"/>
  <c r="J212" i="6"/>
  <c r="J84" i="6"/>
  <c r="Q84" i="6" s="1"/>
  <c r="J59" i="6"/>
  <c r="J186" i="6"/>
  <c r="J247" i="6"/>
  <c r="J70" i="6"/>
  <c r="Q70" i="6" s="1"/>
  <c r="J177" i="6"/>
  <c r="Q177" i="6" s="1"/>
  <c r="J88" i="6"/>
  <c r="J268" i="6"/>
  <c r="J259" i="6"/>
  <c r="J123" i="6"/>
  <c r="J298" i="6"/>
  <c r="Q298" i="6" s="1"/>
  <c r="J66" i="6"/>
  <c r="J55" i="6"/>
  <c r="J309" i="6"/>
  <c r="Q309" i="6" s="1"/>
  <c r="J238" i="6"/>
  <c r="Q238" i="6" s="1"/>
  <c r="J308" i="6"/>
  <c r="J140" i="6"/>
  <c r="Q140" i="6" s="1"/>
  <c r="J22" i="6"/>
  <c r="J290" i="6"/>
  <c r="Q290" i="6" s="1"/>
  <c r="J58" i="6"/>
  <c r="J47" i="6"/>
  <c r="Q47" i="6" s="1"/>
  <c r="J153" i="6"/>
  <c r="J304" i="6"/>
  <c r="Q304" i="6" s="1"/>
  <c r="J315" i="6"/>
  <c r="Q315" i="6" s="1"/>
  <c r="J179" i="6"/>
  <c r="Q179" i="6" s="1"/>
  <c r="J282" i="6"/>
  <c r="Q282" i="6" s="1"/>
  <c r="J50" i="6"/>
  <c r="Q50" i="6" s="1"/>
  <c r="J62" i="6"/>
  <c r="Q62" i="6" s="1"/>
  <c r="J25" i="6"/>
  <c r="Q25" i="6" s="1"/>
  <c r="J136" i="6"/>
  <c r="J293" i="6"/>
  <c r="J283" i="6"/>
  <c r="J134" i="6"/>
  <c r="Q134" i="6" s="1"/>
  <c r="J180" i="6"/>
  <c r="J19" i="6"/>
  <c r="Q19" i="6" s="1"/>
  <c r="J138" i="6"/>
  <c r="J175" i="6"/>
  <c r="Q175" i="6" s="1"/>
  <c r="J265" i="6"/>
  <c r="J113" i="6"/>
  <c r="J161" i="6"/>
  <c r="J276" i="6"/>
  <c r="J226" i="6"/>
  <c r="J310" i="6"/>
  <c r="Q310" i="6" s="1"/>
  <c r="J44" i="6"/>
  <c r="Q44" i="6" s="1"/>
  <c r="J227" i="6"/>
  <c r="Q227" i="6" s="1"/>
  <c r="J91" i="6"/>
  <c r="Q91" i="6" s="1"/>
  <c r="J242" i="6"/>
  <c r="Q242" i="6" s="1"/>
  <c r="J311" i="6"/>
  <c r="Q311" i="6" s="1"/>
  <c r="J89" i="6"/>
  <c r="Q89" i="6" s="1"/>
  <c r="J128" i="6"/>
  <c r="Q128" i="6" s="1"/>
  <c r="J200" i="6"/>
  <c r="Q200" i="6" s="1"/>
  <c r="J284" i="6"/>
  <c r="J188" i="6"/>
  <c r="J52" i="6"/>
  <c r="Q52" i="6" s="1"/>
  <c r="J299" i="6"/>
  <c r="J163" i="6"/>
  <c r="J258" i="6"/>
  <c r="Q258" i="6" s="1"/>
  <c r="J18" i="6"/>
  <c r="J71" i="6"/>
  <c r="Q71" i="6" s="1"/>
  <c r="J245" i="6"/>
  <c r="J233" i="6"/>
  <c r="J206" i="6"/>
  <c r="J285" i="6"/>
  <c r="J103" i="6"/>
  <c r="J216" i="6"/>
  <c r="J109" i="6"/>
  <c r="J176" i="6"/>
  <c r="J141" i="6"/>
  <c r="Q141" i="6" s="1"/>
  <c r="J260" i="6"/>
  <c r="Q260" i="6" s="1"/>
  <c r="J132" i="6"/>
  <c r="Q132" i="6" s="1"/>
  <c r="J75" i="6"/>
  <c r="J106" i="6"/>
  <c r="J159" i="6"/>
  <c r="Q159" i="6" s="1"/>
  <c r="J86" i="6"/>
  <c r="Q86" i="6" s="1"/>
  <c r="J208" i="6"/>
  <c r="Q208" i="6" s="1"/>
  <c r="J184" i="6"/>
  <c r="J149" i="6"/>
  <c r="K149" i="6" s="1"/>
  <c r="J243" i="6"/>
  <c r="Q243" i="6" s="1"/>
  <c r="J107" i="6"/>
  <c r="Q107" i="6" s="1"/>
  <c r="J154" i="6"/>
  <c r="J215" i="6"/>
  <c r="J56" i="6"/>
  <c r="J157" i="6"/>
  <c r="J213" i="6"/>
  <c r="J256" i="6"/>
  <c r="Q256" i="6" s="1"/>
  <c r="J220" i="6"/>
  <c r="Q220" i="6" s="1"/>
  <c r="J60" i="6"/>
  <c r="Q60" i="6" s="1"/>
  <c r="J29" i="6"/>
  <c r="Q29" i="6" s="1"/>
  <c r="J26" i="6"/>
  <c r="Q26" i="6" s="1"/>
  <c r="J79" i="6"/>
  <c r="J237" i="6"/>
  <c r="Q237" i="6" s="1"/>
  <c r="J190" i="6"/>
  <c r="J289" i="6"/>
  <c r="Q289" i="6" s="1"/>
  <c r="J217" i="6"/>
  <c r="Q217" i="6" s="1"/>
  <c r="J40" i="6"/>
  <c r="Q40" i="6" s="1"/>
  <c r="J197" i="6"/>
  <c r="J264" i="6"/>
  <c r="Q264" i="6" s="1"/>
  <c r="K95" i="6"/>
  <c r="K146" i="6"/>
  <c r="K231" i="6"/>
  <c r="K93" i="6"/>
  <c r="K207" i="6"/>
  <c r="K251" i="6"/>
  <c r="K218" i="6"/>
  <c r="K33" i="6"/>
  <c r="K199" i="6"/>
  <c r="K178" i="6"/>
  <c r="K27" i="6"/>
  <c r="K99" i="6"/>
  <c r="K155" i="6"/>
  <c r="K278" i="6"/>
  <c r="K252" i="6"/>
  <c r="K145" i="6"/>
  <c r="K144" i="6"/>
  <c r="K286" i="6"/>
  <c r="K230" i="6"/>
  <c r="K172" i="6"/>
  <c r="K294" i="6"/>
  <c r="Q133" i="6"/>
  <c r="K36" i="6"/>
  <c r="K135" i="6"/>
  <c r="K126" i="6"/>
  <c r="K301" i="6"/>
  <c r="K304" i="6"/>
  <c r="K170" i="6"/>
  <c r="K28" i="6"/>
  <c r="K183" i="6"/>
  <c r="D41" i="6"/>
  <c r="P41" i="6" s="1"/>
  <c r="D237" i="6"/>
  <c r="P237" i="6" s="1"/>
  <c r="D130" i="6"/>
  <c r="P130" i="6" s="1"/>
  <c r="D66" i="6"/>
  <c r="P66" i="6" s="1"/>
  <c r="D215" i="6"/>
  <c r="P215" i="6" s="1"/>
  <c r="D128" i="6"/>
  <c r="P128" i="6" s="1"/>
  <c r="D192" i="6"/>
  <c r="P192" i="6" s="1"/>
  <c r="D152" i="6"/>
  <c r="P152" i="6" s="1"/>
  <c r="D304" i="6"/>
  <c r="P304" i="6" s="1"/>
  <c r="D284" i="6"/>
  <c r="P284" i="6" s="1"/>
  <c r="D174" i="6"/>
  <c r="P174" i="6" s="1"/>
  <c r="D285" i="6"/>
  <c r="P285" i="6" s="1"/>
  <c r="D206" i="6"/>
  <c r="P206" i="6" s="1"/>
  <c r="D162" i="6"/>
  <c r="P162" i="6" s="1"/>
  <c r="D225" i="6"/>
  <c r="P225" i="6" s="1"/>
  <c r="D73" i="6"/>
  <c r="P73" i="6" s="1"/>
  <c r="D307" i="6"/>
  <c r="P307" i="6" s="1"/>
  <c r="D145" i="6"/>
  <c r="P145" i="6" s="1"/>
  <c r="D297" i="6"/>
  <c r="P297" i="6" s="1"/>
  <c r="D107" i="6"/>
  <c r="P107" i="6" s="1"/>
  <c r="D179" i="6"/>
  <c r="P179" i="6" s="1"/>
  <c r="D246" i="6"/>
  <c r="P246" i="6" s="1"/>
  <c r="D83" i="6"/>
  <c r="P83" i="6" s="1"/>
  <c r="D217" i="6"/>
  <c r="P217" i="6" s="1"/>
  <c r="D262" i="6"/>
  <c r="P262" i="6" s="1"/>
  <c r="D75" i="6"/>
  <c r="P75" i="6" s="1"/>
  <c r="D187" i="6"/>
  <c r="P187" i="6" s="1"/>
  <c r="D289" i="6"/>
  <c r="P289" i="6" s="1"/>
  <c r="D131" i="6"/>
  <c r="P131" i="6" s="1"/>
  <c r="D267" i="6"/>
  <c r="P267" i="6" s="1"/>
  <c r="D81" i="6"/>
  <c r="P81" i="6" s="1"/>
  <c r="D63" i="6"/>
  <c r="P63" i="6" s="1"/>
  <c r="D60" i="6"/>
  <c r="P60" i="6" s="1"/>
  <c r="D54" i="6"/>
  <c r="P54" i="6" s="1"/>
  <c r="D53" i="6"/>
  <c r="P53" i="6" s="1"/>
  <c r="D45" i="6"/>
  <c r="P45" i="6" s="1"/>
  <c r="D34" i="6"/>
  <c r="P34" i="6" s="1"/>
  <c r="D59" i="6"/>
  <c r="P59" i="6" s="1"/>
  <c r="D26" i="6"/>
  <c r="P26" i="6" s="1"/>
  <c r="D44" i="6"/>
  <c r="P44" i="6" s="1"/>
  <c r="K134" i="6" l="1"/>
  <c r="Q184" i="6"/>
  <c r="K184" i="6"/>
  <c r="Q308" i="6"/>
  <c r="K308" i="6"/>
  <c r="Q268" i="6"/>
  <c r="K268" i="6"/>
  <c r="Q156" i="6"/>
  <c r="K156" i="6"/>
  <c r="Q281" i="6"/>
  <c r="K281" i="6"/>
  <c r="Q43" i="6"/>
  <c r="K43" i="6"/>
  <c r="Q121" i="6"/>
  <c r="K121" i="6"/>
  <c r="Q169" i="6"/>
  <c r="K169" i="6"/>
  <c r="Q80" i="6"/>
  <c r="K80" i="6"/>
  <c r="Q96" i="6"/>
  <c r="K96" i="6"/>
  <c r="D22" i="6"/>
  <c r="P22" i="6" s="1"/>
  <c r="D49" i="6"/>
  <c r="P49" i="6" s="1"/>
  <c r="D27" i="6"/>
  <c r="P27" i="6" s="1"/>
  <c r="D168" i="6"/>
  <c r="P168" i="6" s="1"/>
  <c r="D82" i="6"/>
  <c r="P82" i="6" s="1"/>
  <c r="D114" i="6"/>
  <c r="P114" i="6" s="1"/>
  <c r="D160" i="6"/>
  <c r="P160" i="6" s="1"/>
  <c r="D173" i="6"/>
  <c r="P173" i="6" s="1"/>
  <c r="D95" i="6"/>
  <c r="P95" i="6" s="1"/>
  <c r="D184" i="6"/>
  <c r="P184" i="6" s="1"/>
  <c r="D80" i="6"/>
  <c r="P80" i="6" s="1"/>
  <c r="D112" i="6"/>
  <c r="P112" i="6" s="1"/>
  <c r="D182" i="6"/>
  <c r="P182" i="6" s="1"/>
  <c r="D287" i="6"/>
  <c r="P287" i="6" s="1"/>
  <c r="D311" i="6"/>
  <c r="P311" i="6" s="1"/>
  <c r="D143" i="6"/>
  <c r="P143" i="6" s="1"/>
  <c r="D255" i="6"/>
  <c r="P255" i="6" s="1"/>
  <c r="D205" i="6"/>
  <c r="P205" i="6" s="1"/>
  <c r="D148" i="6"/>
  <c r="P148" i="6" s="1"/>
  <c r="D234" i="6"/>
  <c r="P234" i="6" s="1"/>
  <c r="D300" i="6"/>
  <c r="P300" i="6" s="1"/>
  <c r="D280" i="6"/>
  <c r="P280" i="6" s="1"/>
  <c r="D170" i="6"/>
  <c r="P170" i="6" s="1"/>
  <c r="D269" i="6"/>
  <c r="P269" i="6" s="1"/>
  <c r="D301" i="6"/>
  <c r="P301" i="6" s="1"/>
  <c r="D175" i="6"/>
  <c r="P175" i="6" s="1"/>
  <c r="D261" i="6"/>
  <c r="P261" i="6" s="1"/>
  <c r="D135" i="6"/>
  <c r="P135" i="6" s="1"/>
  <c r="D232" i="6"/>
  <c r="P232" i="6" s="1"/>
  <c r="D274" i="6"/>
  <c r="P274" i="6" s="1"/>
  <c r="D310" i="6"/>
  <c r="P310" i="6" s="1"/>
  <c r="D100" i="6"/>
  <c r="P100" i="6" s="1"/>
  <c r="D123" i="6"/>
  <c r="P123" i="6" s="1"/>
  <c r="D211" i="6"/>
  <c r="P211" i="6" s="1"/>
  <c r="D203" i="6"/>
  <c r="P203" i="6" s="1"/>
  <c r="D294" i="6"/>
  <c r="P294" i="6" s="1"/>
  <c r="D89" i="6"/>
  <c r="P89" i="6" s="1"/>
  <c r="D249" i="6"/>
  <c r="P249" i="6" s="1"/>
  <c r="D275" i="6"/>
  <c r="P275" i="6" s="1"/>
  <c r="D233" i="6"/>
  <c r="P233" i="6" s="1"/>
  <c r="D235" i="6"/>
  <c r="P235" i="6" s="1"/>
  <c r="D108" i="6"/>
  <c r="P108" i="6" s="1"/>
  <c r="D259" i="6"/>
  <c r="P259" i="6" s="1"/>
  <c r="D201" i="6"/>
  <c r="P201" i="6" s="1"/>
  <c r="D283" i="6"/>
  <c r="P283" i="6" s="1"/>
  <c r="D147" i="6"/>
  <c r="P147" i="6" s="1"/>
  <c r="D177" i="6"/>
  <c r="P177" i="6" s="1"/>
  <c r="D241" i="6"/>
  <c r="P241" i="6" s="1"/>
  <c r="D185" i="6"/>
  <c r="P185" i="6" s="1"/>
  <c r="D238" i="6"/>
  <c r="P238" i="6" s="1"/>
  <c r="D302" i="6"/>
  <c r="P302" i="6" s="1"/>
  <c r="D139" i="6"/>
  <c r="P139" i="6" s="1"/>
  <c r="D169" i="6"/>
  <c r="P169" i="6" s="1"/>
  <c r="D222" i="6"/>
  <c r="P222" i="6" s="1"/>
  <c r="D116" i="6"/>
  <c r="P116" i="6" s="1"/>
  <c r="D251" i="6"/>
  <c r="P251" i="6" s="1"/>
  <c r="D193" i="6"/>
  <c r="P193" i="6" s="1"/>
  <c r="D291" i="6"/>
  <c r="P291" i="6" s="1"/>
  <c r="D161" i="6"/>
  <c r="P161" i="6" s="1"/>
  <c r="D273" i="6"/>
  <c r="P273" i="6" s="1"/>
  <c r="D227" i="6"/>
  <c r="P227" i="6" s="1"/>
  <c r="D265" i="6"/>
  <c r="P265" i="6" s="1"/>
  <c r="D171" i="6"/>
  <c r="P171" i="6" s="1"/>
  <c r="D195" i="6"/>
  <c r="P195" i="6" s="1"/>
  <c r="D48" i="6"/>
  <c r="P48" i="6" s="1"/>
  <c r="D58" i="6"/>
  <c r="P58" i="6" s="1"/>
  <c r="D61" i="6"/>
  <c r="P61" i="6" s="1"/>
  <c r="D55" i="6"/>
  <c r="P55" i="6" s="1"/>
  <c r="D50" i="6"/>
  <c r="P50" i="6" s="1"/>
  <c r="D62" i="6"/>
  <c r="P62" i="6" s="1"/>
  <c r="D64" i="6"/>
  <c r="P64" i="6" s="1"/>
  <c r="D31" i="6"/>
  <c r="P31" i="6" s="1"/>
  <c r="D24" i="6"/>
  <c r="P24" i="6" s="1"/>
  <c r="D28" i="6"/>
  <c r="P28" i="6" s="1"/>
  <c r="D40" i="6"/>
  <c r="P40" i="6" s="1"/>
  <c r="D51" i="6"/>
  <c r="P51" i="6" s="1"/>
  <c r="D29" i="6"/>
  <c r="P29" i="6" s="1"/>
  <c r="D35" i="6"/>
  <c r="P35" i="6" s="1"/>
  <c r="D36" i="6"/>
  <c r="P36" i="6" s="1"/>
  <c r="D33" i="6"/>
  <c r="P33" i="6" s="1"/>
  <c r="D47" i="6"/>
  <c r="P47" i="6" s="1"/>
  <c r="D52" i="6"/>
  <c r="P52" i="6" s="1"/>
  <c r="D46" i="6"/>
  <c r="P46" i="6" s="1"/>
  <c r="D57" i="6"/>
  <c r="P57" i="6" s="1"/>
  <c r="D91" i="6"/>
  <c r="P91" i="6" s="1"/>
  <c r="D270" i="6"/>
  <c r="P270" i="6" s="1"/>
  <c r="D278" i="6"/>
  <c r="P278" i="6" s="1"/>
  <c r="D105" i="6"/>
  <c r="P105" i="6" s="1"/>
  <c r="D230" i="6"/>
  <c r="P230" i="6" s="1"/>
  <c r="D70" i="6"/>
  <c r="P70" i="6" s="1"/>
  <c r="D68" i="6"/>
  <c r="P68" i="6" s="1"/>
  <c r="D313" i="6"/>
  <c r="P313" i="6" s="1"/>
  <c r="D153" i="6"/>
  <c r="P153" i="6" s="1"/>
  <c r="D163" i="6"/>
  <c r="P163" i="6" s="1"/>
  <c r="D254" i="6"/>
  <c r="P254" i="6" s="1"/>
  <c r="D97" i="6"/>
  <c r="P97" i="6" s="1"/>
  <c r="D315" i="6"/>
  <c r="P315" i="6" s="1"/>
  <c r="D121" i="6"/>
  <c r="P121" i="6" s="1"/>
  <c r="D299" i="6"/>
  <c r="P299" i="6" s="1"/>
  <c r="D129" i="6"/>
  <c r="P129" i="6" s="1"/>
  <c r="D155" i="6"/>
  <c r="P155" i="6" s="1"/>
  <c r="D258" i="6"/>
  <c r="P258" i="6" s="1"/>
  <c r="D290" i="6"/>
  <c r="P290" i="6" s="1"/>
  <c r="D140" i="6"/>
  <c r="P140" i="6" s="1"/>
  <c r="D236" i="6"/>
  <c r="P236" i="6" s="1"/>
  <c r="D194" i="6"/>
  <c r="P194" i="6" s="1"/>
  <c r="D189" i="6"/>
  <c r="P189" i="6" s="1"/>
  <c r="D229" i="6"/>
  <c r="P229" i="6" s="1"/>
  <c r="D164" i="6"/>
  <c r="P164" i="6" s="1"/>
  <c r="D224" i="6"/>
  <c r="P224" i="6" s="1"/>
  <c r="D96" i="6"/>
  <c r="P96" i="6" s="1"/>
  <c r="D127" i="6"/>
  <c r="P127" i="6" s="1"/>
  <c r="D214" i="6"/>
  <c r="P214" i="6" s="1"/>
  <c r="D98" i="6"/>
  <c r="P98" i="6" s="1"/>
  <c r="D18" i="6"/>
  <c r="P18" i="6" s="1"/>
  <c r="D21" i="6"/>
  <c r="P21" i="6" s="1"/>
  <c r="K220" i="6"/>
  <c r="K194" i="6"/>
  <c r="K128" i="6"/>
  <c r="Q103" i="6"/>
  <c r="K103" i="6"/>
  <c r="Q284" i="6"/>
  <c r="K284" i="6"/>
  <c r="Q212" i="6"/>
  <c r="K212" i="6"/>
  <c r="Q112" i="6"/>
  <c r="K112" i="6"/>
  <c r="Q174" i="6"/>
  <c r="K174" i="6"/>
  <c r="Q182" i="6"/>
  <c r="K182" i="6"/>
  <c r="Q101" i="6"/>
  <c r="K101" i="6"/>
  <c r="Q287" i="6"/>
  <c r="K287" i="6"/>
  <c r="Q69" i="6"/>
  <c r="K69" i="6"/>
  <c r="Q234" i="6"/>
  <c r="K234" i="6"/>
  <c r="D65" i="6"/>
  <c r="P65" i="6" s="1"/>
  <c r="D56" i="6"/>
  <c r="P56" i="6" s="1"/>
  <c r="D42" i="6"/>
  <c r="P42" i="6" s="1"/>
  <c r="D20" i="6"/>
  <c r="P20" i="6" s="1"/>
  <c r="D30" i="6"/>
  <c r="P30" i="6" s="1"/>
  <c r="D136" i="6"/>
  <c r="P136" i="6" s="1"/>
  <c r="D200" i="6"/>
  <c r="P200" i="6" s="1"/>
  <c r="D74" i="6"/>
  <c r="P74" i="6" s="1"/>
  <c r="D90" i="6"/>
  <c r="P90" i="6" s="1"/>
  <c r="D106" i="6"/>
  <c r="P106" i="6" s="1"/>
  <c r="D122" i="6"/>
  <c r="P122" i="6" s="1"/>
  <c r="D146" i="6"/>
  <c r="P146" i="6" s="1"/>
  <c r="D188" i="6"/>
  <c r="P188" i="6" s="1"/>
  <c r="D134" i="6"/>
  <c r="P134" i="6" s="1"/>
  <c r="D207" i="6"/>
  <c r="P207" i="6" s="1"/>
  <c r="D79" i="6"/>
  <c r="P79" i="6" s="1"/>
  <c r="D111" i="6"/>
  <c r="P111" i="6" s="1"/>
  <c r="D154" i="6"/>
  <c r="P154" i="6" s="1"/>
  <c r="D204" i="6"/>
  <c r="P204" i="6" s="1"/>
  <c r="D72" i="6"/>
  <c r="P72" i="6" s="1"/>
  <c r="D88" i="6"/>
  <c r="P88" i="6" s="1"/>
  <c r="D104" i="6"/>
  <c r="P104" i="6" s="1"/>
  <c r="D120" i="6"/>
  <c r="P120" i="6" s="1"/>
  <c r="D156" i="6"/>
  <c r="P156" i="6" s="1"/>
  <c r="D213" i="6"/>
  <c r="P213" i="6" s="1"/>
  <c r="D264" i="6"/>
  <c r="P264" i="6" s="1"/>
  <c r="D141" i="6"/>
  <c r="P141" i="6" s="1"/>
  <c r="D242" i="6"/>
  <c r="P242" i="6" s="1"/>
  <c r="D303" i="6"/>
  <c r="P303" i="6" s="1"/>
  <c r="D247" i="6"/>
  <c r="P247" i="6" s="1"/>
  <c r="D244" i="6"/>
  <c r="P244" i="6" s="1"/>
  <c r="D172" i="6"/>
  <c r="P172" i="6" s="1"/>
  <c r="D279" i="6"/>
  <c r="P279" i="6" s="1"/>
  <c r="D260" i="6"/>
  <c r="P260" i="6" s="1"/>
  <c r="D272" i="6"/>
  <c r="P272" i="6" s="1"/>
  <c r="D132" i="6"/>
  <c r="P132" i="6" s="1"/>
  <c r="D178" i="6"/>
  <c r="P178" i="6" s="1"/>
  <c r="D198" i="6"/>
  <c r="P198" i="6" s="1"/>
  <c r="D263" i="6"/>
  <c r="P263" i="6" s="1"/>
  <c r="D292" i="6"/>
  <c r="P292" i="6" s="1"/>
  <c r="D308" i="6"/>
  <c r="P308" i="6" s="1"/>
  <c r="D268" i="6"/>
  <c r="P268" i="6" s="1"/>
  <c r="D288" i="6"/>
  <c r="P288" i="6" s="1"/>
  <c r="D256" i="6"/>
  <c r="P256" i="6" s="1"/>
  <c r="D190" i="6"/>
  <c r="P190" i="6" s="1"/>
  <c r="D240" i="6"/>
  <c r="P240" i="6" s="1"/>
  <c r="D277" i="6"/>
  <c r="P277" i="6" s="1"/>
  <c r="D293" i="6"/>
  <c r="P293" i="6" s="1"/>
  <c r="D309" i="6"/>
  <c r="P309" i="6" s="1"/>
  <c r="D166" i="6"/>
  <c r="P166" i="6" s="1"/>
  <c r="D180" i="6"/>
  <c r="P180" i="6" s="1"/>
  <c r="D221" i="6"/>
  <c r="P221" i="6" s="1"/>
  <c r="D282" i="6"/>
  <c r="P282" i="6" s="1"/>
  <c r="D314" i="6"/>
  <c r="P314" i="6" s="1"/>
  <c r="D151" i="6"/>
  <c r="P151" i="6" s="1"/>
  <c r="D202" i="6"/>
  <c r="P202" i="6" s="1"/>
  <c r="D245" i="6"/>
  <c r="P245" i="6" s="1"/>
  <c r="D266" i="6"/>
  <c r="P266" i="6" s="1"/>
  <c r="D298" i="6"/>
  <c r="P298" i="6" s="1"/>
  <c r="D124" i="6"/>
  <c r="P124" i="6" s="1"/>
  <c r="D84" i="6"/>
  <c r="P84" i="6" s="1"/>
  <c r="D243" i="6"/>
  <c r="P243" i="6" s="1"/>
  <c r="D281" i="6"/>
  <c r="P281" i="6" s="1"/>
  <c r="D257" i="6"/>
  <c r="P257" i="6" s="1"/>
  <c r="D286" i="6"/>
  <c r="P286" i="6" s="1"/>
  <c r="D137" i="6"/>
  <c r="P137" i="6" s="1"/>
  <c r="D113" i="6"/>
  <c r="P113" i="6" s="1"/>
  <c r="D99" i="6"/>
  <c r="P99" i="6" s="1"/>
  <c r="D76" i="6"/>
  <c r="P76" i="6" s="1"/>
  <c r="D219" i="6"/>
  <c r="P219" i="6" s="1"/>
  <c r="D92" i="6"/>
  <c r="P92" i="6" s="1"/>
  <c r="D305" i="6"/>
  <c r="P305" i="6" s="1"/>
  <c r="D209" i="6"/>
  <c r="P209" i="6" s="1"/>
  <c r="D67" i="6"/>
  <c r="P67" i="6" s="1"/>
  <c r="D115" i="6"/>
  <c r="P115" i="6" s="1"/>
  <c r="Q265" i="6"/>
  <c r="K265" i="6"/>
  <c r="Q153" i="6"/>
  <c r="K153" i="6"/>
  <c r="Q57" i="6"/>
  <c r="K57" i="6"/>
  <c r="Q296" i="6"/>
  <c r="K296" i="6"/>
  <c r="Q253" i="6"/>
  <c r="K253" i="6"/>
  <c r="Q261" i="6"/>
  <c r="K261" i="6"/>
  <c r="Q306" i="6"/>
  <c r="K306" i="6"/>
  <c r="Q104" i="6"/>
  <c r="K104" i="6"/>
  <c r="Q94" i="6"/>
  <c r="K94" i="6"/>
  <c r="Q244" i="6"/>
  <c r="K244" i="6"/>
  <c r="Q115" i="6"/>
  <c r="K115" i="6"/>
  <c r="Q76" i="6"/>
  <c r="K76" i="6"/>
  <c r="Q187" i="6"/>
  <c r="K187" i="6"/>
  <c r="Q38" i="6"/>
  <c r="K38" i="6"/>
  <c r="Q74" i="6"/>
  <c r="K74" i="6"/>
  <c r="Q46" i="6"/>
  <c r="K46" i="6"/>
  <c r="O16" i="6"/>
  <c r="R257" i="6" s="1"/>
  <c r="D37" i="6"/>
  <c r="P37" i="6" s="1"/>
  <c r="D43" i="6"/>
  <c r="P43" i="6" s="1"/>
  <c r="D32" i="6"/>
  <c r="P32" i="6" s="1"/>
  <c r="D19" i="6"/>
  <c r="D17" i="6"/>
  <c r="P17" i="6" s="1"/>
  <c r="D38" i="6"/>
  <c r="P38" i="6" s="1"/>
  <c r="D16" i="6"/>
  <c r="P16" i="6" s="1"/>
  <c r="D25" i="6"/>
  <c r="D23" i="6"/>
  <c r="P23" i="6" s="1"/>
  <c r="D39" i="6"/>
  <c r="D133" i="6"/>
  <c r="P133" i="6" s="1"/>
  <c r="D165" i="6"/>
  <c r="D197" i="6"/>
  <c r="P197" i="6" s="1"/>
  <c r="D226" i="6"/>
  <c r="D248" i="6"/>
  <c r="P248" i="6" s="1"/>
  <c r="D78" i="6"/>
  <c r="P78" i="6" s="1"/>
  <c r="D86" i="6"/>
  <c r="P86" i="6" s="1"/>
  <c r="D94" i="6"/>
  <c r="D102" i="6"/>
  <c r="P102" i="6" s="1"/>
  <c r="D110" i="6"/>
  <c r="D118" i="6"/>
  <c r="P118" i="6" s="1"/>
  <c r="D126" i="6"/>
  <c r="P126" i="6" s="1"/>
  <c r="D138" i="6"/>
  <c r="P138" i="6" s="1"/>
  <c r="D157" i="6"/>
  <c r="D176" i="6"/>
  <c r="P176" i="6" s="1"/>
  <c r="D191" i="6"/>
  <c r="P191" i="6" s="1"/>
  <c r="D218" i="6"/>
  <c r="P218" i="6" s="1"/>
  <c r="D142" i="6"/>
  <c r="P142" i="6" s="1"/>
  <c r="D199" i="6"/>
  <c r="P199" i="6" s="1"/>
  <c r="D231" i="6"/>
  <c r="D71" i="6"/>
  <c r="P71" i="6" s="1"/>
  <c r="D87" i="6"/>
  <c r="P87" i="6" s="1"/>
  <c r="R87" i="6" s="1"/>
  <c r="D103" i="6"/>
  <c r="P103" i="6" s="1"/>
  <c r="D119" i="6"/>
  <c r="D150" i="6"/>
  <c r="P150" i="6" s="1"/>
  <c r="D181" i="6"/>
  <c r="P181" i="6" s="1"/>
  <c r="D196" i="6"/>
  <c r="P196" i="6" s="1"/>
  <c r="D212" i="6"/>
  <c r="P212" i="6" s="1"/>
  <c r="D223" i="6"/>
  <c r="P223" i="6" s="1"/>
  <c r="D77" i="6"/>
  <c r="D85" i="6"/>
  <c r="P85" i="6" s="1"/>
  <c r="D93" i="6"/>
  <c r="D101" i="6"/>
  <c r="P101" i="6" s="1"/>
  <c r="D109" i="6"/>
  <c r="D117" i="6"/>
  <c r="P117" i="6" s="1"/>
  <c r="D125" i="6"/>
  <c r="P125" i="6" s="1"/>
  <c r="D144" i="6"/>
  <c r="P144" i="6" s="1"/>
  <c r="D159" i="6"/>
  <c r="P159" i="6" s="1"/>
  <c r="D186" i="6"/>
  <c r="P186" i="6" s="1"/>
  <c r="D216" i="6"/>
  <c r="D253" i="6"/>
  <c r="P253" i="6" s="1"/>
  <c r="D276" i="6"/>
  <c r="P276" i="6" s="1"/>
  <c r="D306" i="6"/>
  <c r="P306" i="6" s="1"/>
  <c r="D167" i="6"/>
  <c r="D228" i="6"/>
  <c r="P228" i="6" s="1"/>
  <c r="D250" i="6"/>
  <c r="D295" i="6"/>
  <c r="P295" i="6" s="1"/>
  <c r="D69" i="6"/>
  <c r="P69" i="6" s="1"/>
  <c r="R69" i="6" s="1"/>
  <c r="D220" i="6"/>
  <c r="P220" i="6" s="1"/>
  <c r="D312" i="6"/>
  <c r="P312" i="6" s="1"/>
  <c r="D210" i="6"/>
  <c r="P210" i="6" s="1"/>
  <c r="D296" i="6"/>
  <c r="D158" i="6"/>
  <c r="P158" i="6" s="1"/>
  <c r="D208" i="6"/>
  <c r="P208" i="6" s="1"/>
  <c r="R208" i="6" s="1"/>
  <c r="D271" i="6"/>
  <c r="P271" i="6" s="1"/>
  <c r="D183" i="6"/>
  <c r="P183" i="6" s="1"/>
  <c r="D239" i="6"/>
  <c r="P239" i="6" s="1"/>
  <c r="D149" i="6"/>
  <c r="P149" i="6" s="1"/>
  <c r="D252" i="6"/>
  <c r="P252" i="6" s="1"/>
  <c r="R26" i="6"/>
  <c r="R251" i="6"/>
  <c r="R286" i="6"/>
  <c r="R205" i="6"/>
  <c r="R207" i="6"/>
  <c r="R168" i="6"/>
  <c r="R155" i="6"/>
  <c r="K205" i="6"/>
  <c r="K305" i="6"/>
  <c r="K211" i="6"/>
  <c r="K127" i="6"/>
  <c r="K68" i="6"/>
  <c r="K105" i="6"/>
  <c r="K117" i="6"/>
  <c r="K114" i="6"/>
  <c r="K173" i="6"/>
  <c r="K92" i="6"/>
  <c r="K78" i="6"/>
  <c r="K279" i="6"/>
  <c r="K291" i="6"/>
  <c r="K181" i="6"/>
  <c r="K130" i="6"/>
  <c r="K314" i="6"/>
  <c r="Q149" i="6"/>
  <c r="K107" i="6"/>
  <c r="K17" i="6"/>
  <c r="K77" i="6"/>
  <c r="K239" i="6"/>
  <c r="K292" i="6"/>
  <c r="K307" i="6"/>
  <c r="K300" i="6"/>
  <c r="K195" i="6"/>
  <c r="K250" i="6"/>
  <c r="K201" i="6"/>
  <c r="K191" i="6"/>
  <c r="K200" i="6"/>
  <c r="K70" i="6"/>
  <c r="K24" i="6"/>
  <c r="K262" i="6"/>
  <c r="K164" i="6"/>
  <c r="K189" i="6"/>
  <c r="K148" i="6"/>
  <c r="K85" i="6"/>
  <c r="K45" i="6"/>
  <c r="K166" i="6"/>
  <c r="K67" i="6"/>
  <c r="K185" i="6"/>
  <c r="K243" i="6"/>
  <c r="R183" i="6"/>
  <c r="K97" i="6"/>
  <c r="K116" i="6"/>
  <c r="K202" i="6"/>
  <c r="K312" i="6"/>
  <c r="K217" i="6"/>
  <c r="K282" i="6"/>
  <c r="K309" i="6"/>
  <c r="K162" i="6"/>
  <c r="K51" i="6"/>
  <c r="K315" i="6"/>
  <c r="K54" i="6"/>
  <c r="K160" i="6"/>
  <c r="K44" i="6"/>
  <c r="K108" i="6"/>
  <c r="K214" i="6"/>
  <c r="K91" i="6"/>
  <c r="K86" i="6"/>
  <c r="K288" i="6"/>
  <c r="K29" i="6"/>
  <c r="K49" i="6"/>
  <c r="K87" i="6"/>
  <c r="K100" i="6"/>
  <c r="K274" i="6"/>
  <c r="K141" i="6"/>
  <c r="K16" i="6"/>
  <c r="K132" i="6"/>
  <c r="K52" i="6"/>
  <c r="K62" i="6"/>
  <c r="K311" i="6"/>
  <c r="K177" i="6"/>
  <c r="K196" i="6"/>
  <c r="K64" i="6"/>
  <c r="K152" i="6"/>
  <c r="K313" i="6"/>
  <c r="Q157" i="6"/>
  <c r="K157" i="6"/>
  <c r="Q215" i="6"/>
  <c r="K215" i="6"/>
  <c r="Q75" i="6"/>
  <c r="K75" i="6"/>
  <c r="Q176" i="6"/>
  <c r="K176" i="6"/>
  <c r="Q216" i="6"/>
  <c r="K216" i="6"/>
  <c r="K285" i="6"/>
  <c r="Q285" i="6"/>
  <c r="R285" i="6" s="1"/>
  <c r="Q233" i="6"/>
  <c r="K233" i="6"/>
  <c r="Q299" i="6"/>
  <c r="K299" i="6"/>
  <c r="Q188" i="6"/>
  <c r="K188" i="6"/>
  <c r="Q276" i="6"/>
  <c r="K276" i="6"/>
  <c r="Q113" i="6"/>
  <c r="K113" i="6"/>
  <c r="K293" i="6"/>
  <c r="Q293" i="6"/>
  <c r="Q55" i="6"/>
  <c r="K55" i="6"/>
  <c r="Q259" i="6"/>
  <c r="K259" i="6"/>
  <c r="Q88" i="6"/>
  <c r="K88" i="6"/>
  <c r="Q186" i="6"/>
  <c r="K186" i="6"/>
  <c r="Q125" i="6"/>
  <c r="K125" i="6"/>
  <c r="Q53" i="6"/>
  <c r="K53" i="6"/>
  <c r="Q147" i="6"/>
  <c r="K147" i="6"/>
  <c r="Q82" i="6"/>
  <c r="K82" i="6"/>
  <c r="Q272" i="6"/>
  <c r="K272" i="6"/>
  <c r="Q229" i="6"/>
  <c r="K229" i="6"/>
  <c r="Q72" i="6"/>
  <c r="K72" i="6"/>
  <c r="Q167" i="6"/>
  <c r="K167" i="6"/>
  <c r="Q142" i="6"/>
  <c r="K142" i="6"/>
  <c r="Q209" i="6"/>
  <c r="K209" i="6"/>
  <c r="Q223" i="6"/>
  <c r="K223" i="6"/>
  <c r="Q150" i="6"/>
  <c r="K150" i="6"/>
  <c r="Q241" i="6"/>
  <c r="K241" i="6"/>
  <c r="Q275" i="6"/>
  <c r="K275" i="6"/>
  <c r="Q139" i="6"/>
  <c r="K139" i="6"/>
  <c r="Q210" i="6"/>
  <c r="K210" i="6"/>
  <c r="Q23" i="6"/>
  <c r="K23" i="6"/>
  <c r="Q73" i="6"/>
  <c r="K73" i="6"/>
  <c r="Q269" i="6"/>
  <c r="K269" i="6"/>
  <c r="Q61" i="6"/>
  <c r="K61" i="6"/>
  <c r="Q90" i="6"/>
  <c r="K90" i="6"/>
  <c r="Q143" i="6"/>
  <c r="K143" i="6"/>
  <c r="Q198" i="6"/>
  <c r="K198" i="6"/>
  <c r="Q280" i="6"/>
  <c r="K280" i="6"/>
  <c r="Q120" i="6"/>
  <c r="K120" i="6"/>
  <c r="Q248" i="6"/>
  <c r="K248" i="6"/>
  <c r="Q165" i="6"/>
  <c r="K165" i="6"/>
  <c r="Q124" i="6"/>
  <c r="K124" i="6"/>
  <c r="Q171" i="6"/>
  <c r="K171" i="6"/>
  <c r="Q65" i="6"/>
  <c r="K65" i="6"/>
  <c r="Q110" i="6"/>
  <c r="K110" i="6"/>
  <c r="Q21" i="6"/>
  <c r="K21" i="6"/>
  <c r="Q111" i="6"/>
  <c r="K111" i="6"/>
  <c r="Q204" i="6"/>
  <c r="K204" i="6"/>
  <c r="Q30" i="6"/>
  <c r="K30" i="6"/>
  <c r="Q63" i="6"/>
  <c r="K63" i="6"/>
  <c r="Q302" i="6"/>
  <c r="K302" i="6"/>
  <c r="Q219" i="6"/>
  <c r="K219" i="6"/>
  <c r="R189" i="6"/>
  <c r="R78" i="6"/>
  <c r="Q197" i="6"/>
  <c r="K197" i="6"/>
  <c r="Q190" i="6"/>
  <c r="K190" i="6"/>
  <c r="Q79" i="6"/>
  <c r="K79" i="6"/>
  <c r="Q213" i="6"/>
  <c r="K213" i="6"/>
  <c r="Q56" i="6"/>
  <c r="K56" i="6"/>
  <c r="Q154" i="6"/>
  <c r="K154" i="6"/>
  <c r="Q106" i="6"/>
  <c r="K106" i="6"/>
  <c r="Q109" i="6"/>
  <c r="K109" i="6"/>
  <c r="Q206" i="6"/>
  <c r="K206" i="6"/>
  <c r="Q245" i="6"/>
  <c r="K245" i="6"/>
  <c r="Q18" i="6"/>
  <c r="K18" i="6"/>
  <c r="Q163" i="6"/>
  <c r="K163" i="6"/>
  <c r="Q226" i="6"/>
  <c r="K226" i="6"/>
  <c r="Q161" i="6"/>
  <c r="K161" i="6"/>
  <c r="Q138" i="6"/>
  <c r="K138" i="6"/>
  <c r="Q180" i="6"/>
  <c r="K180" i="6"/>
  <c r="Q283" i="6"/>
  <c r="K283" i="6"/>
  <c r="Q136" i="6"/>
  <c r="K136" i="6"/>
  <c r="Q58" i="6"/>
  <c r="K58" i="6"/>
  <c r="Q22" i="6"/>
  <c r="K22" i="6"/>
  <c r="Q66" i="6"/>
  <c r="K66" i="6"/>
  <c r="Q123" i="6"/>
  <c r="K123" i="6"/>
  <c r="Q247" i="6"/>
  <c r="K247" i="6"/>
  <c r="Q59" i="6"/>
  <c r="K59" i="6"/>
  <c r="Q83" i="6"/>
  <c r="K83" i="6"/>
  <c r="Q122" i="6"/>
  <c r="K122" i="6"/>
  <c r="Q267" i="6"/>
  <c r="K267" i="6"/>
  <c r="Q158" i="6"/>
  <c r="K158" i="6"/>
  <c r="Q297" i="6"/>
  <c r="K297" i="6"/>
  <c r="Q35" i="6"/>
  <c r="K35" i="6"/>
  <c r="Q224" i="6"/>
  <c r="K224" i="6"/>
  <c r="Q98" i="6"/>
  <c r="K98" i="6"/>
  <c r="Q151" i="6"/>
  <c r="K151" i="6"/>
  <c r="Q137" i="6"/>
  <c r="K137" i="6"/>
  <c r="Q266" i="6"/>
  <c r="K266" i="6"/>
  <c r="Q81" i="6"/>
  <c r="K81" i="6"/>
  <c r="Q193" i="6"/>
  <c r="K193" i="6"/>
  <c r="Q221" i="6"/>
  <c r="K221" i="6"/>
  <c r="Q34" i="6"/>
  <c r="K34" i="6"/>
  <c r="Q254" i="6"/>
  <c r="K254" i="6"/>
  <c r="Q31" i="6"/>
  <c r="K31" i="6"/>
  <c r="Q270" i="6"/>
  <c r="K270" i="6"/>
  <c r="Q232" i="6"/>
  <c r="K232" i="6"/>
  <c r="Q32" i="6"/>
  <c r="K32" i="6"/>
  <c r="Q235" i="6"/>
  <c r="K235" i="6"/>
  <c r="Q41" i="6"/>
  <c r="K41" i="6"/>
  <c r="Q129" i="6"/>
  <c r="K129" i="6"/>
  <c r="Q222" i="6"/>
  <c r="K222" i="6"/>
  <c r="Q255" i="6"/>
  <c r="K255" i="6"/>
  <c r="Q303" i="6"/>
  <c r="K303" i="6"/>
  <c r="R162" i="6"/>
  <c r="R196" i="6"/>
  <c r="K289" i="6"/>
  <c r="K40" i="6"/>
  <c r="Q249" i="6"/>
  <c r="K249" i="6"/>
  <c r="R313" i="6"/>
  <c r="R225" i="6"/>
  <c r="R304" i="6"/>
  <c r="K159" i="6"/>
  <c r="K50" i="6"/>
  <c r="K256" i="6"/>
  <c r="K71" i="6"/>
  <c r="K119" i="6"/>
  <c r="K19" i="6"/>
  <c r="K242" i="6"/>
  <c r="K208" i="6"/>
  <c r="K192" i="6"/>
  <c r="K277" i="6"/>
  <c r="K225" i="6"/>
  <c r="K168" i="6"/>
  <c r="K246" i="6"/>
  <c r="K273" i="6"/>
  <c r="K140" i="6"/>
  <c r="K48" i="6"/>
  <c r="K263" i="6"/>
  <c r="K89" i="6"/>
  <c r="K60" i="6"/>
  <c r="K310" i="6"/>
  <c r="K47" i="6"/>
  <c r="K240" i="6"/>
  <c r="K238" i="6"/>
  <c r="K298" i="6"/>
  <c r="K228" i="6"/>
  <c r="K25" i="6"/>
  <c r="K37" i="6"/>
  <c r="K131" i="6"/>
  <c r="K203" i="6"/>
  <c r="K290" i="6"/>
  <c r="K236" i="6"/>
  <c r="K39" i="6"/>
  <c r="K175" i="6"/>
  <c r="K179" i="6"/>
  <c r="K84" i="6"/>
  <c r="K42" i="6"/>
  <c r="K264" i="6"/>
  <c r="K260" i="6"/>
  <c r="K295" i="6"/>
  <c r="K227" i="6"/>
  <c r="K26" i="6"/>
  <c r="K237" i="6"/>
  <c r="K257" i="6"/>
  <c r="K20" i="6"/>
  <c r="K271" i="6"/>
  <c r="K258" i="6"/>
  <c r="R133" i="6"/>
  <c r="E37" i="6"/>
  <c r="E43" i="6"/>
  <c r="E41" i="6"/>
  <c r="E28" i="6"/>
  <c r="E21" i="6"/>
  <c r="E16" i="6"/>
  <c r="E56" i="6"/>
  <c r="E178" i="6"/>
  <c r="E245" i="6"/>
  <c r="E46" i="6"/>
  <c r="E122" i="6"/>
  <c r="E32" i="6"/>
  <c r="E65" i="6"/>
  <c r="E314" i="6"/>
  <c r="E223" i="6"/>
  <c r="E290" i="6"/>
  <c r="E60" i="6"/>
  <c r="E253" i="6"/>
  <c r="E71" i="6"/>
  <c r="E85" i="6"/>
  <c r="E114" i="6"/>
  <c r="E24" i="6"/>
  <c r="E303" i="6"/>
  <c r="E242" i="6"/>
  <c r="E135" i="6"/>
  <c r="E23" i="6"/>
  <c r="E49" i="6"/>
  <c r="E197" i="6"/>
  <c r="E82" i="6"/>
  <c r="E186" i="6"/>
  <c r="E44" i="6"/>
  <c r="E62" i="6"/>
  <c r="E282" i="6"/>
  <c r="E213" i="6"/>
  <c r="E133" i="6"/>
  <c r="E221" i="6"/>
  <c r="E55" i="6"/>
  <c r="E127" i="6"/>
  <c r="E143" i="6"/>
  <c r="E20" i="6"/>
  <c r="E34" i="6"/>
  <c r="E66" i="6"/>
  <c r="E215" i="6"/>
  <c r="E292" i="6"/>
  <c r="E204" i="6"/>
  <c r="E103" i="6"/>
  <c r="E191" i="6"/>
  <c r="E237" i="6"/>
  <c r="E27" i="6"/>
  <c r="E205" i="6"/>
  <c r="E90" i="6"/>
  <c r="E17" i="6"/>
  <c r="E38" i="6"/>
  <c r="E63" i="6"/>
  <c r="E53" i="6"/>
  <c r="E54" i="6"/>
  <c r="E210" i="6"/>
  <c r="E159" i="6"/>
  <c r="E194" i="6"/>
  <c r="E202" i="6"/>
  <c r="E279" i="6"/>
  <c r="E58" i="6"/>
  <c r="E196" i="6"/>
  <c r="E26" i="6"/>
  <c r="E50" i="6"/>
  <c r="E57" i="6"/>
  <c r="E285" i="6"/>
  <c r="E287" i="6"/>
  <c r="E138" i="6"/>
  <c r="E234" i="6"/>
  <c r="E31" i="6"/>
  <c r="E239" i="6"/>
  <c r="E98" i="6"/>
  <c r="E35" i="6"/>
  <c r="E42" i="6"/>
  <c r="E308" i="6"/>
  <c r="E95" i="6"/>
  <c r="E260" i="6"/>
  <c r="E156" i="6"/>
  <c r="E199" i="6"/>
  <c r="E130" i="6"/>
  <c r="E252" i="6"/>
  <c r="E254" i="6"/>
  <c r="E144" i="6"/>
  <c r="E171" i="6"/>
  <c r="E116" i="6"/>
  <c r="E177" i="6"/>
  <c r="E275" i="6"/>
  <c r="E99" i="6"/>
  <c r="E124" i="6"/>
  <c r="E280" i="6"/>
  <c r="E295" i="6"/>
  <c r="E304" i="6"/>
  <c r="E184" i="6"/>
  <c r="E102" i="6"/>
  <c r="E200" i="6"/>
  <c r="E33" i="6"/>
  <c r="E18" i="6"/>
  <c r="E59" i="6"/>
  <c r="E81" i="6"/>
  <c r="E131" i="6"/>
  <c r="E187" i="6"/>
  <c r="E262" i="6"/>
  <c r="E83" i="6"/>
  <c r="E179" i="6"/>
  <c r="E297" i="6"/>
  <c r="E145" i="6"/>
  <c r="E307" i="6"/>
  <c r="E73" i="6"/>
  <c r="E225" i="6"/>
  <c r="E244" i="6"/>
  <c r="E272" i="6"/>
  <c r="E158" i="6"/>
  <c r="E274" i="6"/>
  <c r="E111" i="6"/>
  <c r="E128" i="6"/>
  <c r="E134" i="6"/>
  <c r="E180" i="6"/>
  <c r="E248" i="6"/>
  <c r="E140" i="6"/>
  <c r="E153" i="6"/>
  <c r="E310" i="6"/>
  <c r="E288" i="6"/>
  <c r="E142" i="6"/>
  <c r="E265" i="6"/>
  <c r="E291" i="6"/>
  <c r="E222" i="6"/>
  <c r="E238" i="6"/>
  <c r="E147" i="6"/>
  <c r="E108" i="6"/>
  <c r="E115" i="6"/>
  <c r="E92" i="6"/>
  <c r="E113" i="6"/>
  <c r="E281" i="6"/>
  <c r="E206" i="6"/>
  <c r="E240" i="6"/>
  <c r="E263" i="6"/>
  <c r="E152" i="6"/>
  <c r="E266" i="6"/>
  <c r="E264" i="6"/>
  <c r="E173" i="6"/>
  <c r="E176" i="6"/>
  <c r="E126" i="6"/>
  <c r="E45" i="6"/>
  <c r="E45" i="3" s="1"/>
  <c r="E30" i="6"/>
  <c r="E64" i="6"/>
  <c r="E270" i="6"/>
  <c r="E105" i="6"/>
  <c r="E70" i="6"/>
  <c r="E313" i="6"/>
  <c r="E163" i="6"/>
  <c r="E97" i="6"/>
  <c r="E249" i="6"/>
  <c r="E294" i="6"/>
  <c r="E211" i="6"/>
  <c r="E100" i="6"/>
  <c r="E306" i="6"/>
  <c r="E117" i="6"/>
  <c r="E271" i="6"/>
  <c r="E220" i="6"/>
  <c r="E141" i="6"/>
  <c r="E101" i="6"/>
  <c r="E258" i="6"/>
  <c r="E192" i="6"/>
  <c r="E309" i="6"/>
  <c r="E120" i="6"/>
  <c r="E88" i="6"/>
  <c r="E188" i="6"/>
  <c r="E164" i="6"/>
  <c r="E229" i="6"/>
  <c r="E175" i="6"/>
  <c r="E52" i="6"/>
  <c r="E185" i="6"/>
  <c r="E67" i="6"/>
  <c r="E243" i="6"/>
  <c r="E277" i="6"/>
  <c r="E174" i="6"/>
  <c r="E224" i="6"/>
  <c r="E118" i="6"/>
  <c r="E86" i="6"/>
  <c r="E267" i="6"/>
  <c r="E289" i="6"/>
  <c r="E75" i="6"/>
  <c r="E217" i="6"/>
  <c r="E246" i="6"/>
  <c r="E107" i="6"/>
  <c r="E121" i="6"/>
  <c r="E299" i="6"/>
  <c r="E129" i="6"/>
  <c r="E155" i="6"/>
  <c r="E269" i="6"/>
  <c r="E170" i="6"/>
  <c r="E228" i="6"/>
  <c r="E311" i="6"/>
  <c r="E298" i="6"/>
  <c r="E151" i="6"/>
  <c r="E112" i="6"/>
  <c r="E80" i="6"/>
  <c r="E150" i="6"/>
  <c r="E106" i="6"/>
  <c r="E218" i="6"/>
  <c r="E168" i="6"/>
  <c r="E68" i="6"/>
  <c r="E123" i="6"/>
  <c r="E227" i="6"/>
  <c r="E283" i="6"/>
  <c r="E160" i="6"/>
  <c r="E69" i="6"/>
  <c r="E51" i="6"/>
  <c r="E195" i="6"/>
  <c r="E273" i="6"/>
  <c r="E251" i="6"/>
  <c r="E139" i="6"/>
  <c r="E241" i="6"/>
  <c r="E201" i="6"/>
  <c r="E233" i="6"/>
  <c r="E209" i="6"/>
  <c r="E76" i="6"/>
  <c r="E286" i="6"/>
  <c r="E84" i="6"/>
  <c r="E166" i="6"/>
  <c r="E190" i="6"/>
  <c r="E300" i="6"/>
  <c r="E284" i="6"/>
  <c r="E162" i="6"/>
  <c r="E148" i="6"/>
  <c r="E149" i="6"/>
  <c r="E207" i="6"/>
  <c r="E78" i="6" l="1"/>
  <c r="E146" i="6"/>
  <c r="E208" i="6"/>
  <c r="E40" i="6"/>
  <c r="E172" i="6"/>
  <c r="E219" i="6"/>
  <c r="E169" i="6"/>
  <c r="E104" i="6"/>
  <c r="E315" i="6"/>
  <c r="E214" i="6"/>
  <c r="E312" i="6"/>
  <c r="E255" i="6"/>
  <c r="E232" i="6"/>
  <c r="E137" i="6"/>
  <c r="E235" i="6"/>
  <c r="E193" i="6"/>
  <c r="E230" i="6"/>
  <c r="E247" i="6"/>
  <c r="E136" i="6"/>
  <c r="E182" i="6"/>
  <c r="E79" i="6"/>
  <c r="E256" i="6"/>
  <c r="E89" i="6"/>
  <c r="E91" i="6"/>
  <c r="E74" i="6"/>
  <c r="E96" i="6"/>
  <c r="E268" i="6"/>
  <c r="E212" i="6"/>
  <c r="E189" i="6"/>
  <c r="E276" i="6"/>
  <c r="E198" i="6"/>
  <c r="E261" i="6"/>
  <c r="E257" i="6"/>
  <c r="E305" i="6"/>
  <c r="E259" i="6"/>
  <c r="E302" i="6"/>
  <c r="E161" i="6"/>
  <c r="E72" i="6"/>
  <c r="E203" i="6"/>
  <c r="E278" i="6"/>
  <c r="E87" i="6"/>
  <c r="E48" i="6"/>
  <c r="E181" i="6"/>
  <c r="E47" i="6"/>
  <c r="E29" i="6"/>
  <c r="E132" i="6"/>
  <c r="E301" i="6"/>
  <c r="E36" i="6"/>
  <c r="E154" i="6"/>
  <c r="E293" i="6"/>
  <c r="E236" i="6"/>
  <c r="E61" i="6"/>
  <c r="E22" i="6"/>
  <c r="R309" i="6"/>
  <c r="R118" i="6"/>
  <c r="R140" i="6"/>
  <c r="R89" i="6"/>
  <c r="R47" i="6"/>
  <c r="R249" i="6"/>
  <c r="R220" i="6"/>
  <c r="R217" i="6"/>
  <c r="R144" i="6"/>
  <c r="R68" i="6"/>
  <c r="R51" i="6"/>
  <c r="R181" i="6"/>
  <c r="R45" i="6"/>
  <c r="R130" i="6"/>
  <c r="R164" i="6"/>
  <c r="R166" i="6"/>
  <c r="R67" i="6"/>
  <c r="R50" i="6"/>
  <c r="E125" i="6"/>
  <c r="E183" i="6"/>
  <c r="R295" i="6"/>
  <c r="R174" i="6"/>
  <c r="R290" i="6"/>
  <c r="R100" i="6"/>
  <c r="R179" i="6"/>
  <c r="R289" i="6"/>
  <c r="R16" i="6"/>
  <c r="R101" i="6"/>
  <c r="R284" i="6"/>
  <c r="R315" i="6"/>
  <c r="R54" i="6"/>
  <c r="R218" i="6"/>
  <c r="R252" i="6"/>
  <c r="R307" i="6"/>
  <c r="R278" i="6"/>
  <c r="R219" i="6"/>
  <c r="R302" i="6"/>
  <c r="R63" i="6"/>
  <c r="R30" i="6"/>
  <c r="R204" i="6"/>
  <c r="R111" i="6"/>
  <c r="R21" i="6"/>
  <c r="R65" i="6"/>
  <c r="R171" i="6"/>
  <c r="R124" i="6"/>
  <c r="R248" i="6"/>
  <c r="R120" i="6"/>
  <c r="R280" i="6"/>
  <c r="R198" i="6"/>
  <c r="R143" i="6"/>
  <c r="R90" i="6"/>
  <c r="R61" i="6"/>
  <c r="R269" i="6"/>
  <c r="R73" i="6"/>
  <c r="R23" i="6"/>
  <c r="R210" i="6"/>
  <c r="R139" i="6"/>
  <c r="R275" i="6"/>
  <c r="R241" i="6"/>
  <c r="R150" i="6"/>
  <c r="R223" i="6"/>
  <c r="R209" i="6"/>
  <c r="R72" i="6"/>
  <c r="R229" i="6"/>
  <c r="R272" i="6"/>
  <c r="R82" i="6"/>
  <c r="R147" i="6"/>
  <c r="R53" i="6"/>
  <c r="R186" i="6"/>
  <c r="R88" i="6"/>
  <c r="R259" i="6"/>
  <c r="R55" i="6"/>
  <c r="R113" i="6"/>
  <c r="R188" i="6"/>
  <c r="R299" i="6"/>
  <c r="R233" i="6"/>
  <c r="R176" i="6"/>
  <c r="R75" i="6"/>
  <c r="R215" i="6"/>
  <c r="R97" i="6"/>
  <c r="R170" i="6"/>
  <c r="R17" i="6"/>
  <c r="R85" i="6"/>
  <c r="R262" i="6"/>
  <c r="R36" i="6"/>
  <c r="R237" i="6"/>
  <c r="R134" i="6"/>
  <c r="R264" i="6"/>
  <c r="R279" i="6"/>
  <c r="R292" i="6"/>
  <c r="R298" i="6"/>
  <c r="R92" i="6"/>
  <c r="R185" i="6"/>
  <c r="R227" i="6"/>
  <c r="R28" i="6"/>
  <c r="R149" i="6"/>
  <c r="R57" i="6"/>
  <c r="R46" i="6"/>
  <c r="R253" i="6"/>
  <c r="R142" i="6"/>
  <c r="R125" i="6"/>
  <c r="R276" i="6"/>
  <c r="R74" i="6"/>
  <c r="R244" i="6"/>
  <c r="R80" i="6"/>
  <c r="R152" i="6"/>
  <c r="R282" i="6"/>
  <c r="R160" i="6"/>
  <c r="R182" i="6"/>
  <c r="R268" i="6"/>
  <c r="P296" i="6"/>
  <c r="R296" i="6" s="1"/>
  <c r="E296" i="6"/>
  <c r="P250" i="6"/>
  <c r="R250" i="6" s="1"/>
  <c r="E250" i="6"/>
  <c r="P167" i="6"/>
  <c r="R167" i="6" s="1"/>
  <c r="E167" i="6"/>
  <c r="P216" i="6"/>
  <c r="R216" i="6" s="1"/>
  <c r="E216" i="6"/>
  <c r="P109" i="6"/>
  <c r="R109" i="6" s="1"/>
  <c r="E109" i="6"/>
  <c r="P93" i="6"/>
  <c r="E93" i="6"/>
  <c r="P77" i="6"/>
  <c r="R77" i="6" s="1"/>
  <c r="E77" i="6"/>
  <c r="P119" i="6"/>
  <c r="R119" i="6" s="1"/>
  <c r="E119" i="6"/>
  <c r="P231" i="6"/>
  <c r="R231" i="6" s="1"/>
  <c r="E231" i="6"/>
  <c r="P157" i="6"/>
  <c r="R157" i="6" s="1"/>
  <c r="E157" i="6"/>
  <c r="P110" i="6"/>
  <c r="R110" i="6" s="1"/>
  <c r="E110" i="6"/>
  <c r="P94" i="6"/>
  <c r="R94" i="6" s="1"/>
  <c r="E94" i="6"/>
  <c r="P226" i="6"/>
  <c r="R226" i="6" s="1"/>
  <c r="E226" i="6"/>
  <c r="P165" i="6"/>
  <c r="R165" i="6" s="1"/>
  <c r="E165" i="6"/>
  <c r="P39" i="6"/>
  <c r="R39" i="6" s="1"/>
  <c r="E39" i="6"/>
  <c r="P25" i="6"/>
  <c r="E25" i="6"/>
  <c r="P19" i="6"/>
  <c r="R19" i="6" s="1"/>
  <c r="E19" i="6"/>
  <c r="R64" i="6"/>
  <c r="R48" i="6"/>
  <c r="R273" i="6"/>
  <c r="R169" i="6"/>
  <c r="R108" i="6"/>
  <c r="R76" i="6"/>
  <c r="R281" i="6"/>
  <c r="R202" i="6"/>
  <c r="R277" i="6"/>
  <c r="R288" i="6"/>
  <c r="R308" i="6"/>
  <c r="R132" i="6"/>
  <c r="R141" i="6"/>
  <c r="R104" i="6"/>
  <c r="R20" i="6"/>
  <c r="R294" i="6"/>
  <c r="R311" i="6"/>
  <c r="R287" i="6"/>
  <c r="R128" i="6"/>
  <c r="R96" i="6"/>
  <c r="R184" i="6"/>
  <c r="R214" i="6"/>
  <c r="R49" i="6"/>
  <c r="R40" i="6"/>
  <c r="R24" i="6"/>
  <c r="R195" i="6"/>
  <c r="R291" i="6"/>
  <c r="R238" i="6"/>
  <c r="R201" i="6"/>
  <c r="R305" i="6"/>
  <c r="R99" i="6"/>
  <c r="R84" i="6"/>
  <c r="R314" i="6"/>
  <c r="R256" i="6"/>
  <c r="R178" i="6"/>
  <c r="R260" i="6"/>
  <c r="R172" i="6"/>
  <c r="R242" i="6"/>
  <c r="R127" i="6"/>
  <c r="R173" i="6"/>
  <c r="R146" i="6"/>
  <c r="R114" i="6"/>
  <c r="R200" i="6"/>
  <c r="R27" i="6"/>
  <c r="R33" i="6"/>
  <c r="R105" i="6"/>
  <c r="R211" i="6"/>
  <c r="R300" i="6"/>
  <c r="R93" i="6"/>
  <c r="R199" i="6"/>
  <c r="R187" i="6"/>
  <c r="R234" i="6"/>
  <c r="R38" i="6"/>
  <c r="R29" i="6"/>
  <c r="R274" i="6"/>
  <c r="R230" i="6"/>
  <c r="R145" i="6"/>
  <c r="R135" i="6"/>
  <c r="R148" i="6"/>
  <c r="R239" i="6"/>
  <c r="R191" i="6"/>
  <c r="R52" i="6"/>
  <c r="R91" i="6"/>
  <c r="R153" i="6"/>
  <c r="R121" i="6"/>
  <c r="R261" i="6"/>
  <c r="R312" i="6"/>
  <c r="R306" i="6"/>
  <c r="R212" i="6"/>
  <c r="R103" i="6"/>
  <c r="R86" i="6"/>
  <c r="R43" i="6"/>
  <c r="R60" i="6"/>
  <c r="R131" i="6"/>
  <c r="R70" i="6"/>
  <c r="R246" i="6"/>
  <c r="R107" i="6"/>
  <c r="R203" i="6"/>
  <c r="R310" i="6"/>
  <c r="R258" i="6"/>
  <c r="R175" i="6"/>
  <c r="R236" i="6"/>
  <c r="R194" i="6"/>
  <c r="R271" i="6"/>
  <c r="R228" i="6"/>
  <c r="R159" i="6"/>
  <c r="R71" i="6"/>
  <c r="R102" i="6"/>
  <c r="R25" i="6"/>
  <c r="R37" i="6"/>
  <c r="R301" i="6"/>
  <c r="R117" i="6"/>
  <c r="R126" i="6"/>
  <c r="R293" i="6"/>
  <c r="R44" i="6"/>
  <c r="R62" i="6"/>
  <c r="R265" i="6"/>
  <c r="R116" i="6"/>
  <c r="R177" i="6"/>
  <c r="R95" i="6"/>
  <c r="R112" i="6"/>
  <c r="R192" i="6"/>
  <c r="R42" i="6"/>
  <c r="R156" i="6"/>
  <c r="R263" i="6"/>
  <c r="R240" i="6"/>
  <c r="R243" i="6"/>
  <c r="R115" i="6"/>
  <c r="R303" i="6"/>
  <c r="R255" i="6"/>
  <c r="R222" i="6"/>
  <c r="R129" i="6"/>
  <c r="R41" i="6"/>
  <c r="R235" i="6"/>
  <c r="R32" i="6"/>
  <c r="R232" i="6"/>
  <c r="R270" i="6"/>
  <c r="R31" i="6"/>
  <c r="R254" i="6"/>
  <c r="R34" i="6"/>
  <c r="R221" i="6"/>
  <c r="R193" i="6"/>
  <c r="R81" i="6"/>
  <c r="R266" i="6"/>
  <c r="R137" i="6"/>
  <c r="R151" i="6"/>
  <c r="R98" i="6"/>
  <c r="R224" i="6"/>
  <c r="R35" i="6"/>
  <c r="R297" i="6"/>
  <c r="R158" i="6"/>
  <c r="R267" i="6"/>
  <c r="R122" i="6"/>
  <c r="R83" i="6"/>
  <c r="R59" i="6"/>
  <c r="R247" i="6"/>
  <c r="R123" i="6"/>
  <c r="R66" i="6"/>
  <c r="R22" i="6"/>
  <c r="R58" i="6"/>
  <c r="R136" i="6"/>
  <c r="R283" i="6"/>
  <c r="R180" i="6"/>
  <c r="R138" i="6"/>
  <c r="R161" i="6"/>
  <c r="R163" i="6"/>
  <c r="R18" i="6"/>
  <c r="R245" i="6"/>
  <c r="R206" i="6"/>
  <c r="R106" i="6"/>
  <c r="R154" i="6"/>
  <c r="R56" i="6"/>
  <c r="R213" i="6"/>
  <c r="R79" i="6"/>
  <c r="R190" i="6"/>
  <c r="R197" i="6"/>
</calcChain>
</file>

<file path=xl/sharedStrings.xml><?xml version="1.0" encoding="utf-8"?>
<sst xmlns="http://schemas.openxmlformats.org/spreadsheetml/2006/main" count="241" uniqueCount="173">
  <si>
    <t>Decay Rate</t>
  </si>
  <si>
    <t>Biomass</t>
  </si>
  <si>
    <t>Carbon Debt</t>
  </si>
  <si>
    <t>Net Biomass</t>
  </si>
  <si>
    <t>Residue Decay</t>
  </si>
  <si>
    <t>Biomass Emissions</t>
  </si>
  <si>
    <t>Half Life</t>
  </si>
  <si>
    <t>years</t>
  </si>
  <si>
    <t>Proposed Annual Operation</t>
  </si>
  <si>
    <t>Biomass Fuel Input</t>
  </si>
  <si>
    <t>Wood Pellets</t>
  </si>
  <si>
    <t>Higher Heating Value</t>
  </si>
  <si>
    <t>Input Units</t>
  </si>
  <si>
    <t>Energy Output</t>
  </si>
  <si>
    <t>Used "Behind-the-Meter</t>
  </si>
  <si>
    <t>Delivered to ISO-NE Grid</t>
  </si>
  <si>
    <t>MWh annually</t>
  </si>
  <si>
    <t>Useful Thermal Energy delivered</t>
  </si>
  <si>
    <t>Natural Gas</t>
  </si>
  <si>
    <t>Fuel Oil #2</t>
  </si>
  <si>
    <t>Fuel Oil #6</t>
  </si>
  <si>
    <t>Propane</t>
  </si>
  <si>
    <t>Calculation of Overall Efficiency</t>
  </si>
  <si>
    <t>Biomass Input Heat Content</t>
  </si>
  <si>
    <t>MWh_fuel</t>
  </si>
  <si>
    <t>Renewable Electricity Generated</t>
  </si>
  <si>
    <t>RE Elect - "Behind-the-Meter"</t>
  </si>
  <si>
    <t>RE Elect - delivered to Grid</t>
  </si>
  <si>
    <t>MWh_elec</t>
  </si>
  <si>
    <t>Useful Thermal Energy</t>
  </si>
  <si>
    <t>MWh_therm</t>
  </si>
  <si>
    <t>OVERALL EFFICIENCY</t>
  </si>
  <si>
    <t>Life Cycle Greenhouse Gas Analysis</t>
  </si>
  <si>
    <t>Fuel Input</t>
  </si>
  <si>
    <t>tons CO2 annually</t>
  </si>
  <si>
    <t>MMBTU_input annually</t>
  </si>
  <si>
    <t>CO2 Emissions</t>
  </si>
  <si>
    <t>Electric Generation</t>
  </si>
  <si>
    <t>lbs CO2/MWh</t>
  </si>
  <si>
    <t>Natural Gas - Combined Cycle</t>
  </si>
  <si>
    <t>Other</t>
  </si>
  <si>
    <t>contact DOER</t>
  </si>
  <si>
    <t>Electric Generation List</t>
  </si>
  <si>
    <t>Thermal Boiler</t>
  </si>
  <si>
    <t>MMBTU_out</t>
  </si>
  <si>
    <t>lbs CO2/MMBTU</t>
  </si>
  <si>
    <t>MMBTU_in</t>
  </si>
  <si>
    <t>carbon debt, %</t>
  </si>
  <si>
    <t>Net CO2 Emission Reductions</t>
  </si>
  <si>
    <t>Biomass Energy - Debt-Dividend GHG Analysis</t>
  </si>
  <si>
    <t>Single Year Operation</t>
  </si>
  <si>
    <t>Describe Load in Text Box</t>
  </si>
  <si>
    <t>Massachusetts Department of Energy Resources</t>
  </si>
  <si>
    <t>Worksheet for the Calculation of Lifecycle GHG Analysis</t>
  </si>
  <si>
    <t>Carbon Debt/Dividend Analysis</t>
  </si>
  <si>
    <t>Lifecycle Carbon Intensity, lbs CO2/MWh</t>
  </si>
  <si>
    <t>Parametric Data</t>
  </si>
  <si>
    <t>BTU/lb</t>
  </si>
  <si>
    <t>Fuel Source</t>
  </si>
  <si>
    <t>Oil #6</t>
  </si>
  <si>
    <t>Oil #2</t>
  </si>
  <si>
    <t>Assumed Efficiency</t>
  </si>
  <si>
    <t>kgC/MMBTU</t>
  </si>
  <si>
    <t>CO2 Emission Parameter</t>
  </si>
  <si>
    <t>lbCO2/MMBTU</t>
  </si>
  <si>
    <t>Carbon Emissions per Output Energy</t>
  </si>
  <si>
    <t>Calculated Emissions per Input Energy</t>
  </si>
  <si>
    <t>Parametric Data on Lifecycle (total) Carbon Emissions derived from Manomet Study, Exhibit 6.6 (first data column below)</t>
  </si>
  <si>
    <t>Boiler Efficiency (justificaiton if not Standard Assumption):</t>
  </si>
  <si>
    <t>Assumed Boiler Efficiency</t>
  </si>
  <si>
    <t>Lifecycle Carbon Intensity, lbs CO2 per MMBTU_input</t>
  </si>
  <si>
    <t>lbs CO2/MMBTU_input</t>
  </si>
  <si>
    <t>n/a</t>
  </si>
  <si>
    <t>Biomass Heating Values</t>
  </si>
  <si>
    <t>Fuel Carbon Intensities</t>
  </si>
  <si>
    <t>Higher Heating Value (HHV)</t>
  </si>
  <si>
    <t xml:space="preserve">Generation Unit Name (as identified in SQA):   </t>
  </si>
  <si>
    <t>Boiler Efficiency (standard assumption)</t>
  </si>
  <si>
    <t>Source:  Manomet Exhibit 6.6 (adjusted in Table below)</t>
  </si>
  <si>
    <t>Statement of Qualification Application (SQA)</t>
  </si>
  <si>
    <t>dry tons</t>
  </si>
  <si>
    <t>Worksheet for the Calculation of Overall Efficiency - Annual</t>
  </si>
  <si>
    <t>Decay Rate Half Life, years</t>
  </si>
  <si>
    <t>Source: (EIA data, adjusted for indirect emissions as average between Manomet oil and gas)</t>
  </si>
  <si>
    <t>Mattson, et al., Decomposition of woody debris in a regenerating, clear-cut forest in the Southern Appalachians, Canadian Journal of Forest Research, 1987.</t>
  </si>
  <si>
    <t>Morris, Biomass Energy Production in California:  The Case for a Biomass Policy Initiative, NREL, 2000.</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</si>
  <si>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</si>
  <si>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</si>
  <si>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Sample References on Forest Residue Decay Rates</t>
  </si>
  <si>
    <t>If not NGCC, chose other from drop-down list</t>
  </si>
  <si>
    <t>Biomass Lifecycle Stack Emissions from Generation Unit</t>
  </si>
  <si>
    <t>Conventional Lifecycle Stack Emissions Displaced</t>
  </si>
  <si>
    <t>Source:  Manomet Exhibit 6.6 (based on 136 kgC/MWh coverted to lbsCO2/MWh)</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</si>
  <si>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</si>
  <si>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 xml:space="preserve">Biomass Supply Information </t>
  </si>
  <si>
    <t>Year</t>
  </si>
  <si>
    <t>Parameters</t>
  </si>
  <si>
    <t>(normalized)</t>
  </si>
  <si>
    <t>(calculated)</t>
  </si>
  <si>
    <t>Fossil Emissions</t>
  </si>
  <si>
    <t>Decay Function</t>
  </si>
  <si>
    <t>Total Stand Carbon</t>
  </si>
  <si>
    <t>Original</t>
  </si>
  <si>
    <t>Exponent</t>
  </si>
  <si>
    <t>BAU 32% - BA60</t>
  </si>
  <si>
    <t>BAU 32% - Bio40%</t>
  </si>
  <si>
    <t>Thinnings only</t>
  </si>
  <si>
    <t>Tops and Limbs Only</t>
  </si>
  <si>
    <t>Converted to Carbon Deficit</t>
  </si>
  <si>
    <t>Raw Data</t>
  </si>
  <si>
    <t>Thinnings Only</t>
  </si>
  <si>
    <t>Residues Only</t>
  </si>
  <si>
    <t>Year after Harvest</t>
  </si>
  <si>
    <t>Averaging</t>
  </si>
  <si>
    <t>(from Manomet Exhibit 6-12; Scenarios 1 and 2 only)</t>
  </si>
  <si>
    <t>Biomass from Non-Forest Residues - Alternative Fate Decay Rate</t>
  </si>
  <si>
    <t>Forest Thinnings</t>
  </si>
  <si>
    <t>Forest Residues</t>
  </si>
  <si>
    <t>Non-Forest Residues</t>
  </si>
  <si>
    <t>% of supply</t>
  </si>
  <si>
    <r>
      <t xml:space="preserve">% of supply </t>
    </r>
    <r>
      <rPr>
        <sz val="8"/>
        <rFont val="Arial"/>
        <family val="2"/>
      </rPr>
      <t>(calculated - Supply must sum to 100%)</t>
    </r>
  </si>
  <si>
    <t>choose from drop-down list</t>
  </si>
  <si>
    <t>Biomass Carbon Deficit Functions (Summary)</t>
  </si>
  <si>
    <t>Thinnings Trendline</t>
  </si>
  <si>
    <t>Coefficient</t>
  </si>
  <si>
    <t xml:space="preserve"> Half Life, years</t>
  </si>
  <si>
    <t>Residues (Consolidated)</t>
  </si>
  <si>
    <t>Residues</t>
  </si>
  <si>
    <t>Residues - Forest and Non-Forest Consolidated Deficit Function</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</si>
  <si>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</si>
  <si>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</si>
  <si>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r>
      <t xml:space="preserve">Biomass from </t>
    </r>
    <r>
      <rPr>
        <b/>
        <u/>
        <sz val="10"/>
        <rFont val="Arial"/>
        <family val="2"/>
      </rPr>
      <t>Residues</t>
    </r>
  </si>
  <si>
    <t>Trendline</t>
  </si>
  <si>
    <t>Forest Derived Thinnings</t>
  </si>
  <si>
    <r>
      <t xml:space="preserve">Biomass from </t>
    </r>
    <r>
      <rPr>
        <b/>
        <u/>
        <sz val="10"/>
        <rFont val="Arial"/>
        <family val="2"/>
      </rPr>
      <t>Thinnings</t>
    </r>
  </si>
  <si>
    <t>Typical Residential Biomass Pellet Boiler</t>
  </si>
  <si>
    <t>Electric resistance</t>
  </si>
  <si>
    <t>Forest Recovery</t>
  </si>
  <si>
    <t>Forest Deficit Function</t>
  </si>
  <si>
    <t>Forest Biomass Recovery</t>
  </si>
  <si>
    <t>Net Stack Emissions</t>
  </si>
  <si>
    <t>Alternative Energy Portfolio Standard - 225 CMR 16.00</t>
  </si>
  <si>
    <t>Useful Thermal Load Description</t>
  </si>
  <si>
    <t xml:space="preserve">Thermal Load Description: </t>
  </si>
  <si>
    <t>chose from drop-down list</t>
  </si>
  <si>
    <t>Stack Debt, Residue Decay, Forest Recovery</t>
  </si>
  <si>
    <t>Net Biomass (weighted for use of Residues and Thinnings)</t>
  </si>
  <si>
    <t>Forest Derived Biomass Carbon Recovery Analysis - Thinnings and Residues Only Curves from Manomet Report</t>
  </si>
  <si>
    <t>Non-Forest Derived Eligible Biomass Carbon Recovery Analysis - Residue (Alternative Fate) Decay Rate</t>
  </si>
  <si>
    <t>Summary/Consolidation of Carbon Recovery Functions - Residues and Thinnings</t>
  </si>
  <si>
    <t>50% Threshold</t>
  </si>
  <si>
    <t>0% Threshold</t>
  </si>
  <si>
    <r>
      <t xml:space="preserve">Thresholds/Neutrality </t>
    </r>
    <r>
      <rPr>
        <sz val="8"/>
        <rFont val="Arial"/>
        <family val="2"/>
      </rPr>
      <t xml:space="preserve"> (for graphing)</t>
    </r>
  </si>
  <si>
    <t>"Carbon Neutrality"</t>
  </si>
  <si>
    <t>Source: 2014 ISO New England Electric Generator Air Emissions Report, Average Emission Rate</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</si>
  <si>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Dividend Framework"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16.00 regulation.</t>
    </r>
  </si>
  <si>
    <t>Commonwealth of Massachusetts</t>
  </si>
  <si>
    <t>Executive Office of Energy and Environmental Affairs</t>
  </si>
  <si>
    <t>Department of Energy Resources (DOER)</t>
  </si>
  <si>
    <t>Regulatory Requirement</t>
  </si>
  <si>
    <r>
      <t xml:space="preserve">Boiler Efficiency </t>
    </r>
    <r>
      <rPr>
        <b/>
        <sz val="10"/>
        <rFont val="Arial"/>
        <family val="2"/>
      </rPr>
      <t>(optional user input)</t>
    </r>
  </si>
  <si>
    <r>
      <t xml:space="preserve">For Combined Heat and Power units </t>
    </r>
    <r>
      <rPr>
        <b/>
        <u/>
        <sz val="10"/>
        <rFont val="Arial"/>
        <family val="2"/>
      </rPr>
      <t>only</t>
    </r>
    <r>
      <rPr>
        <b/>
        <sz val="10"/>
        <rFont val="Arial"/>
        <family val="2"/>
      </rPr>
      <t>, enter the following</t>
    </r>
  </si>
  <si>
    <t>Type of Biomass Fuel input</t>
  </si>
  <si>
    <t>Annual Use or Production</t>
  </si>
  <si>
    <t>MMBTUs annually</t>
  </si>
  <si>
    <t xml:space="preserve">Note on Residues and Thinnings: Residues include Forest and  Non-Forest Derived Residues, Forest Salvage, and Dedicated Energy Crops, as defined in 225 CMR 16.00. http://www.mass.gov/eea/docs/doer/rps/225cmr1600-052909.pdf </t>
  </si>
  <si>
    <t>Guideline on Reduction of Greenhouse Gases for Eligible Renewable Thermal 
Generation Units Using Eligible Woody Biomass</t>
  </si>
  <si>
    <t>Please complete all blue cells</t>
  </si>
  <si>
    <t>% reduction in Year 30</t>
  </si>
  <si>
    <t>At least 50% reduction</t>
  </si>
  <si>
    <t>Dry Wood Chips</t>
  </si>
  <si>
    <t>Green Wood Chips</t>
  </si>
  <si>
    <t>Dry Wood Chips are assumed to have a moisture content of less than or equal to 35%. Green Wood Chips are assumed to have a moisture content of less than or equal to 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</si>
</sst>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
    <numFmt numFmtId="167" formatCode="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color indexed="10"/>
      <name val="Arial"/>
      <family val="2"/>
    </font>
    <font>
      <sz val="8"/>
      <name val="Arial"/>
      <family val="2"/>
    </font>
    <font>
      <b/>
      <sz val="10"/>
      <name val="Arial"/>
      <family val="2"/>
    </font>
    <font>
      <sz val="8"/>
      <name val="Arial"/>
      <family val="2"/>
    </font>
    <font>
      <u/>
      <sz val="8"/>
      <name val="Arial"/>
      <family val="2"/>
    </font>
    <font>
      <b/>
      <sz val="11"/>
      <color theme="1"/>
      <name val="Calibri"/>
      <family val="2"/>
      <scheme val="minor"/>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sz val="11"/>
      <color rgb="FFFF0000"/>
      <name val="Calibri"/>
      <family val="2"/>
      <scheme val="minor"/>
    </font>
    <font>
      <b/>
      <sz val="11"/>
      <color theme="3"/>
      <name val="Calibri"/>
      <family val="2"/>
      <scheme val="minor"/>
    </font>
    <font>
      <b/>
      <u/>
      <sz val="11"/>
      <color theme="1"/>
      <name val="Calibri"/>
      <family val="2"/>
      <scheme val="minor"/>
    </font>
    <font>
      <b/>
      <sz val="16"/>
      <color theme="1"/>
      <name val="Calibri"/>
      <family val="2"/>
      <scheme val="minor"/>
    </font>
    <font>
      <sz val="11"/>
      <name val="Arial"/>
      <family val="2"/>
    </font>
    <font>
      <u/>
      <sz val="10"/>
      <name val="Arial"/>
      <family val="2"/>
    </font>
    <font>
      <b/>
      <sz val="11"/>
      <name val="Arial"/>
      <family val="2"/>
    </font>
    <font>
      <i/>
      <sz val="10"/>
      <name val="Arial"/>
      <family val="2"/>
    </font>
    <font>
      <b/>
      <u/>
      <sz val="10"/>
      <name val="Arial"/>
      <family val="2"/>
    </font>
    <font>
      <b/>
      <sz val="11"/>
      <color rgb="FFFF0000"/>
      <name val="Calibri"/>
      <family val="2"/>
      <scheme val="minor"/>
    </font>
    <font>
      <sz val="11"/>
      <color theme="0" tint="-0.499984740745262"/>
      <name val="Calibri"/>
      <family val="2"/>
      <scheme val="minor"/>
    </font>
    <font>
      <b/>
      <sz val="12"/>
      <name val="Arial"/>
      <family val="2"/>
    </font>
    <font>
      <sz val="12"/>
      <name val="Arial"/>
      <family val="2"/>
    </font>
    <font>
      <b/>
      <sz val="11"/>
      <color rgb="FF000000"/>
      <name val="Calibri"/>
      <family val="2"/>
    </font>
    <font>
      <sz val="9"/>
      <name val="Arial"/>
      <family val="2"/>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
      <patternFill patternType="solid">
        <fgColor theme="3" tint="0.59999389629810485"/>
        <bgColor indexed="64"/>
      </patternFill>
    </fill>
  </fills>
  <borders count="60">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9" fontId="6" fillId="0" borderId="0" applyFont="0" applyFill="0" applyBorder="0" applyAlignment="0" applyProtection="0"/>
    <xf numFmtId="0" fontId="5" fillId="0" borderId="0"/>
    <xf numFmtId="0" fontId="4" fillId="0" borderId="0"/>
  </cellStyleXfs>
  <cellXfs count="281">
    <xf numFmtId="0" fontId="0" fillId="0" borderId="0" xfId="0"/>
    <xf numFmtId="0" fontId="0" fillId="0" borderId="0" xfId="0" applyAlignment="1">
      <alignment horizontal="right"/>
    </xf>
    <xf numFmtId="9" fontId="0" fillId="0" borderId="0" xfId="0" applyNumberFormat="1"/>
    <xf numFmtId="0" fontId="9" fillId="0" borderId="0" xfId="0" applyFont="1"/>
    <xf numFmtId="2" fontId="0" fillId="0" borderId="0" xfId="0" applyNumberFormat="1"/>
    <xf numFmtId="165" fontId="0" fillId="0" borderId="0" xfId="0" applyNumberFormat="1"/>
    <xf numFmtId="165" fontId="8" fillId="0" borderId="0" xfId="0" applyNumberFormat="1" applyFont="1"/>
    <xf numFmtId="0" fontId="11" fillId="0" borderId="0" xfId="0" applyFont="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2" borderId="6" xfId="0" applyFill="1" applyBorder="1"/>
    <xf numFmtId="0" fontId="0" fillId="0" borderId="6" xfId="0" applyBorder="1"/>
    <xf numFmtId="0" fontId="0" fillId="0" borderId="7" xfId="0" applyBorder="1"/>
    <xf numFmtId="0" fontId="0" fillId="0" borderId="5" xfId="0" applyBorder="1"/>
    <xf numFmtId="0" fontId="0" fillId="0" borderId="8" xfId="0" applyBorder="1"/>
    <xf numFmtId="0" fontId="11" fillId="0" borderId="9" xfId="0" applyFont="1" applyBorder="1"/>
    <xf numFmtId="0" fontId="11" fillId="0" borderId="0" xfId="0" applyFont="1" applyBorder="1" applyAlignment="1"/>
    <xf numFmtId="0" fontId="0" fillId="0" borderId="12" xfId="0" applyBorder="1"/>
    <xf numFmtId="0" fontId="0" fillId="0" borderId="13" xfId="0" applyBorder="1"/>
    <xf numFmtId="0" fontId="0" fillId="2" borderId="5" xfId="0" applyFill="1" applyBorder="1"/>
    <xf numFmtId="0" fontId="0" fillId="0" borderId="14" xfId="0" applyBorder="1"/>
    <xf numFmtId="0" fontId="0" fillId="0" borderId="15" xfId="0" applyBorder="1"/>
    <xf numFmtId="0" fontId="0" fillId="0" borderId="18" xfId="0" applyBorder="1" applyAlignment="1">
      <alignment horizontal="center" vertical="center" wrapText="1"/>
    </xf>
    <xf numFmtId="0" fontId="0" fillId="0" borderId="19" xfId="0" applyBorder="1"/>
    <xf numFmtId="0" fontId="11" fillId="0" borderId="20" xfId="0" applyFont="1" applyBorder="1" applyAlignment="1">
      <alignment horizontal="center" vertical="center" wrapText="1"/>
    </xf>
    <xf numFmtId="0" fontId="0" fillId="2" borderId="8" xfId="0" applyFill="1" applyBorder="1" applyAlignment="1">
      <alignment horizontal="right"/>
    </xf>
    <xf numFmtId="2" fontId="0" fillId="2" borderId="6" xfId="0" applyNumberFormat="1" applyFill="1" applyBorder="1"/>
    <xf numFmtId="0" fontId="8" fillId="0" borderId="7" xfId="0" applyFont="1" applyBorder="1"/>
    <xf numFmtId="0" fontId="0" fillId="0" borderId="20" xfId="0" applyBorder="1" applyAlignment="1">
      <alignment wrapText="1"/>
    </xf>
    <xf numFmtId="0" fontId="0" fillId="0" borderId="22" xfId="0" applyBorder="1" applyAlignment="1">
      <alignment wrapText="1"/>
    </xf>
    <xf numFmtId="0" fontId="0" fillId="0" borderId="24" xfId="0" applyBorder="1"/>
    <xf numFmtId="0" fontId="0" fillId="0" borderId="25" xfId="0" applyBorder="1"/>
    <xf numFmtId="0" fontId="0" fillId="0" borderId="26" xfId="0" applyBorder="1"/>
    <xf numFmtId="0" fontId="0" fillId="0" borderId="27" xfId="0" applyBorder="1"/>
    <xf numFmtId="164" fontId="0" fillId="0" borderId="24" xfId="0" applyNumberFormat="1" applyBorder="1"/>
    <xf numFmtId="164" fontId="0" fillId="0" borderId="25" xfId="0" applyNumberFormat="1" applyBorder="1"/>
    <xf numFmtId="0" fontId="0" fillId="0" borderId="6" xfId="0" applyBorder="1" applyAlignment="1">
      <alignment horizontal="center"/>
    </xf>
    <xf numFmtId="0" fontId="0" fillId="0" borderId="5" xfId="0" applyBorder="1" applyAlignment="1">
      <alignment horizontal="center"/>
    </xf>
    <xf numFmtId="164" fontId="0" fillId="2" borderId="7" xfId="0" applyNumberFormat="1" applyFill="1" applyBorder="1"/>
    <xf numFmtId="2" fontId="0" fillId="2" borderId="28" xfId="0" applyNumberFormat="1" applyFill="1" applyBorder="1" applyAlignment="1">
      <alignment horizontal="right"/>
    </xf>
    <xf numFmtId="164" fontId="0" fillId="2" borderId="17" xfId="0" applyNumberFormat="1" applyFill="1" applyBorder="1"/>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29" xfId="0" applyBorder="1" applyAlignment="1">
      <alignment horizontal="center"/>
    </xf>
    <xf numFmtId="0" fontId="11" fillId="0" borderId="32" xfId="0" applyFont="1" applyBorder="1" applyAlignment="1">
      <alignment horizontal="center" vertical="center"/>
    </xf>
    <xf numFmtId="2" fontId="0" fillId="2" borderId="5" xfId="0" applyNumberFormat="1" applyFill="1" applyBorder="1"/>
    <xf numFmtId="0" fontId="8" fillId="0" borderId="0" xfId="0" applyFont="1" applyAlignment="1">
      <alignment horizontal="left"/>
    </xf>
    <xf numFmtId="1" fontId="8" fillId="0" borderId="0" xfId="0" applyNumberFormat="1" applyFont="1" applyAlignment="1">
      <alignment horizontal="left"/>
    </xf>
    <xf numFmtId="164" fontId="0" fillId="2" borderId="8" xfId="0" applyNumberFormat="1" applyFill="1" applyBorder="1"/>
    <xf numFmtId="0" fontId="0" fillId="2" borderId="35" xfId="0" applyFill="1" applyBorder="1"/>
    <xf numFmtId="0" fontId="0" fillId="0" borderId="0" xfId="0" applyFill="1" applyBorder="1"/>
    <xf numFmtId="0" fontId="7" fillId="0" borderId="0" xfId="0" applyFont="1" applyAlignment="1">
      <alignment horizontal="left"/>
    </xf>
    <xf numFmtId="1" fontId="0" fillId="2" borderId="17" xfId="0" applyNumberFormat="1" applyFill="1" applyBorder="1"/>
    <xf numFmtId="0" fontId="12" fillId="0" borderId="0" xfId="0" applyFont="1" applyBorder="1" applyAlignment="1">
      <alignment vertical="top" wrapText="1"/>
    </xf>
    <xf numFmtId="166" fontId="0" fillId="0" borderId="6" xfId="0" applyNumberFormat="1" applyFill="1" applyBorder="1"/>
    <xf numFmtId="167" fontId="0" fillId="0" borderId="0" xfId="0" applyNumberFormat="1"/>
    <xf numFmtId="0" fontId="0" fillId="0" borderId="0" xfId="0" applyFill="1" applyBorder="1" applyAlignment="1">
      <alignment horizontal="right"/>
    </xf>
    <xf numFmtId="0" fontId="0" fillId="0" borderId="0" xfId="0" applyFill="1"/>
    <xf numFmtId="165" fontId="0" fillId="0" borderId="0" xfId="0" applyNumberFormat="1" applyFill="1"/>
    <xf numFmtId="0" fontId="7" fillId="0" borderId="0" xfId="0" applyFont="1"/>
    <xf numFmtId="0" fontId="7" fillId="0" borderId="0" xfId="0" applyFont="1" applyAlignment="1">
      <alignment horizontal="right"/>
    </xf>
    <xf numFmtId="0" fontId="0" fillId="0" borderId="0" xfId="0" applyAlignment="1">
      <alignment horizontal="center" vertical="center" wrapText="1"/>
    </xf>
    <xf numFmtId="0" fontId="7" fillId="0" borderId="0" xfId="0" applyFont="1" applyAlignment="1">
      <alignment horizontal="center" vertical="center" wrapText="1"/>
    </xf>
    <xf numFmtId="0" fontId="4" fillId="0" borderId="0" xfId="3"/>
    <xf numFmtId="0" fontId="14" fillId="0" borderId="0" xfId="3" applyFont="1"/>
    <xf numFmtId="0" fontId="15" fillId="0" borderId="0" xfId="3" applyFont="1"/>
    <xf numFmtId="0" fontId="7" fillId="0" borderId="7" xfId="0" applyFont="1" applyBorder="1"/>
    <xf numFmtId="0" fontId="13" fillId="0" borderId="0" xfId="0" applyFont="1" applyAlignment="1">
      <alignment horizontal="left" indent="1"/>
    </xf>
    <xf numFmtId="0" fontId="12" fillId="0" borderId="0" xfId="0" applyFont="1" applyAlignment="1">
      <alignment horizontal="left" indent="1"/>
    </xf>
    <xf numFmtId="0" fontId="17" fillId="0" borderId="0" xfId="3" applyFont="1"/>
    <xf numFmtId="0" fontId="19" fillId="0" borderId="0" xfId="3" applyFont="1"/>
    <xf numFmtId="0" fontId="3" fillId="0" borderId="0" xfId="3" applyFont="1"/>
    <xf numFmtId="0" fontId="18" fillId="0" borderId="0" xfId="3" applyFont="1"/>
    <xf numFmtId="0" fontId="2" fillId="0" borderId="0" xfId="3" applyFont="1"/>
    <xf numFmtId="0" fontId="20" fillId="0" borderId="0" xfId="3" applyFont="1"/>
    <xf numFmtId="0" fontId="2" fillId="0" borderId="0" xfId="3" applyFont="1" applyAlignment="1">
      <alignment horizontal="right"/>
    </xf>
    <xf numFmtId="0" fontId="21" fillId="0" borderId="0" xfId="3" applyFont="1"/>
    <xf numFmtId="0" fontId="11" fillId="0" borderId="40" xfId="0" applyFont="1" applyFill="1" applyBorder="1" applyAlignment="1">
      <alignment horizontal="center" vertical="center"/>
    </xf>
    <xf numFmtId="0" fontId="7" fillId="0" borderId="21" xfId="0" applyFont="1" applyBorder="1" applyAlignment="1">
      <alignment horizontal="right" vertical="center"/>
    </xf>
    <xf numFmtId="0" fontId="22" fillId="0" borderId="0" xfId="3" applyFont="1"/>
    <xf numFmtId="0" fontId="24" fillId="0" borderId="0" xfId="0" applyFont="1" applyAlignment="1">
      <alignment horizontal="left" indent="1"/>
    </xf>
    <xf numFmtId="0" fontId="7" fillId="0" borderId="0" xfId="0" applyFont="1" applyAlignment="1">
      <alignment horizontal="left" indent="1"/>
    </xf>
    <xf numFmtId="0" fontId="1" fillId="0" borderId="0" xfId="3" applyFont="1"/>
    <xf numFmtId="0" fontId="14" fillId="0" borderId="24" xfId="3" applyFont="1" applyBorder="1"/>
    <xf numFmtId="0" fontId="14" fillId="0" borderId="42" xfId="3" applyFont="1" applyBorder="1" applyAlignment="1">
      <alignment horizontal="right"/>
    </xf>
    <xf numFmtId="0" fontId="14" fillId="0" borderId="42" xfId="3" applyFont="1" applyBorder="1"/>
    <xf numFmtId="165" fontId="14" fillId="0" borderId="42" xfId="3" applyNumberFormat="1" applyFont="1" applyBorder="1" applyAlignment="1">
      <alignment horizontal="right"/>
    </xf>
    <xf numFmtId="165" fontId="14" fillId="0" borderId="14" xfId="3" applyNumberFormat="1" applyFont="1" applyBorder="1"/>
    <xf numFmtId="167" fontId="14" fillId="0" borderId="14" xfId="3" applyNumberFormat="1" applyFont="1" applyBorder="1"/>
    <xf numFmtId="0" fontId="16" fillId="0" borderId="31" xfId="0" applyFont="1" applyFill="1" applyBorder="1" applyAlignment="1">
      <alignment horizontal="center" vertical="center" wrapText="1"/>
    </xf>
    <xf numFmtId="167" fontId="0" fillId="0" borderId="6" xfId="0" applyNumberFormat="1" applyFill="1" applyBorder="1"/>
    <xf numFmtId="0" fontId="0" fillId="0" borderId="12" xfId="0" applyFill="1" applyBorder="1"/>
    <xf numFmtId="165" fontId="0" fillId="0" borderId="7" xfId="0" applyNumberFormat="1" applyFill="1" applyBorder="1"/>
    <xf numFmtId="0" fontId="0" fillId="0" borderId="13" xfId="0" applyFill="1" applyBorder="1"/>
    <xf numFmtId="167" fontId="0" fillId="0" borderId="5" xfId="0" applyNumberFormat="1" applyFill="1" applyBorder="1"/>
    <xf numFmtId="165" fontId="0" fillId="0" borderId="8" xfId="0" applyNumberFormat="1" applyFill="1" applyBorder="1"/>
    <xf numFmtId="0" fontId="0" fillId="0" borderId="19" xfId="0" applyFill="1" applyBorder="1"/>
    <xf numFmtId="167" fontId="0" fillId="0" borderId="28" xfId="0" applyNumberFormat="1" applyFill="1" applyBorder="1"/>
    <xf numFmtId="165" fontId="0" fillId="0" borderId="17" xfId="0" applyNumberFormat="1" applyFill="1" applyBorder="1"/>
    <xf numFmtId="0" fontId="0" fillId="0" borderId="13" xfId="0" applyFill="1" applyBorder="1" applyAlignment="1">
      <alignment horizontal="right"/>
    </xf>
    <xf numFmtId="0" fontId="7" fillId="0" borderId="0" xfId="0" applyFont="1" applyFill="1" applyBorder="1" applyAlignment="1">
      <alignment vertical="center" wrapText="1"/>
    </xf>
    <xf numFmtId="165" fontId="0" fillId="0" borderId="46" xfId="0" applyNumberFormat="1" applyFill="1" applyBorder="1"/>
    <xf numFmtId="165" fontId="0" fillId="0" borderId="47" xfId="0" applyNumberFormat="1" applyFill="1" applyBorder="1"/>
    <xf numFmtId="0" fontId="10" fillId="0" borderId="3" xfId="0" applyFont="1" applyBorder="1" applyAlignment="1">
      <alignmen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0" fillId="2" borderId="8" xfId="0" applyFill="1" applyBorder="1"/>
    <xf numFmtId="0" fontId="6" fillId="0" borderId="21" xfId="0" applyFont="1" applyBorder="1" applyAlignment="1">
      <alignment horizontal="right" vertical="center"/>
    </xf>
    <xf numFmtId="164" fontId="9" fillId="4" borderId="6" xfId="0" applyNumberFormat="1" applyFont="1" applyFill="1" applyBorder="1"/>
    <xf numFmtId="9" fontId="9" fillId="4" borderId="6" xfId="0" applyNumberFormat="1" applyFont="1" applyFill="1" applyBorder="1"/>
    <xf numFmtId="0" fontId="28" fillId="0" borderId="0" xfId="0" applyFont="1"/>
    <xf numFmtId="0" fontId="6" fillId="0" borderId="0" xfId="0" applyFont="1"/>
    <xf numFmtId="0" fontId="29" fillId="0" borderId="0" xfId="0" applyFont="1"/>
    <xf numFmtId="0" fontId="6" fillId="0" borderId="0" xfId="0" applyFont="1" applyAlignment="1">
      <alignment horizontal="left"/>
    </xf>
    <xf numFmtId="0" fontId="10" fillId="0" borderId="0" xfId="0" applyFont="1" applyFill="1" applyBorder="1" applyAlignment="1">
      <alignment vertical="top" wrapText="1"/>
    </xf>
    <xf numFmtId="166" fontId="0" fillId="0" borderId="0" xfId="0" applyNumberFormat="1"/>
    <xf numFmtId="166" fontId="0" fillId="0" borderId="0" xfId="0" applyNumberFormat="1" applyFill="1" applyBorder="1"/>
    <xf numFmtId="0" fontId="6" fillId="0" borderId="0" xfId="0" applyFont="1" applyAlignment="1">
      <alignment horizontal="center" vertical="center" wrapText="1"/>
    </xf>
    <xf numFmtId="0" fontId="10" fillId="0" borderId="0" xfId="0" applyFont="1" applyAlignment="1">
      <alignment horizontal="center" vertical="center" wrapText="1"/>
    </xf>
    <xf numFmtId="0" fontId="6" fillId="0" borderId="6" xfId="0" applyFont="1" applyBorder="1"/>
    <xf numFmtId="0" fontId="11" fillId="0" borderId="10" xfId="0" applyFont="1" applyBorder="1"/>
    <xf numFmtId="0" fontId="11" fillId="0" borderId="48" xfId="0" applyFont="1" applyBorder="1"/>
    <xf numFmtId="0" fontId="30" fillId="0" borderId="0" xfId="0" applyFont="1"/>
    <xf numFmtId="0" fontId="31" fillId="0" borderId="0" xfId="0" applyFont="1"/>
    <xf numFmtId="9" fontId="10" fillId="0" borderId="0" xfId="0" applyNumberFormat="1" applyFont="1" applyAlignment="1">
      <alignment horizontal="center" vertical="center" wrapText="1"/>
    </xf>
    <xf numFmtId="9" fontId="10" fillId="0" borderId="0" xfId="0" applyNumberFormat="1" applyFont="1" applyAlignment="1">
      <alignment horizontal="center" vertical="center"/>
    </xf>
    <xf numFmtId="0" fontId="0" fillId="0" borderId="49" xfId="0" applyBorder="1"/>
    <xf numFmtId="0" fontId="32" fillId="0" borderId="50" xfId="0" applyFont="1" applyBorder="1" applyAlignment="1">
      <alignment horizontal="center" vertical="center"/>
    </xf>
    <xf numFmtId="0" fontId="0" fillId="5" borderId="6" xfId="0" applyFill="1" applyBorder="1"/>
    <xf numFmtId="0" fontId="0" fillId="0" borderId="24" xfId="0" applyBorder="1" applyAlignment="1">
      <alignment horizontal="left"/>
    </xf>
    <xf numFmtId="0" fontId="0" fillId="0" borderId="25" xfId="0" applyBorder="1" applyAlignment="1">
      <alignment horizontal="left"/>
    </xf>
    <xf numFmtId="1" fontId="0" fillId="5" borderId="6" xfId="0" applyNumberFormat="1" applyFill="1" applyBorder="1"/>
    <xf numFmtId="1" fontId="0" fillId="5" borderId="5" xfId="0" applyNumberFormat="1" applyFill="1" applyBorder="1"/>
    <xf numFmtId="166" fontId="11" fillId="5" borderId="39" xfId="0" applyNumberFormat="1" applyFont="1" applyFill="1" applyBorder="1"/>
    <xf numFmtId="0" fontId="0" fillId="5" borderId="6" xfId="0" applyFill="1" applyBorder="1" applyAlignment="1">
      <alignment horizontal="center"/>
    </xf>
    <xf numFmtId="164" fontId="0" fillId="5" borderId="6" xfId="0" applyNumberFormat="1" applyFill="1" applyBorder="1"/>
    <xf numFmtId="9" fontId="0" fillId="5" borderId="6" xfId="0" applyNumberFormat="1" applyFill="1" applyBorder="1"/>
    <xf numFmtId="166" fontId="0" fillId="5" borderId="6" xfId="0" applyNumberFormat="1" applyFill="1" applyBorder="1"/>
    <xf numFmtId="9" fontId="0" fillId="5" borderId="6" xfId="1" applyFont="1" applyFill="1" applyBorder="1"/>
    <xf numFmtId="0" fontId="6" fillId="0" borderId="7" xfId="0" applyFont="1" applyBorder="1" applyAlignment="1">
      <alignment vertical="center" wrapText="1"/>
    </xf>
    <xf numFmtId="0" fontId="6" fillId="0" borderId="7" xfId="0" applyFont="1" applyBorder="1"/>
    <xf numFmtId="0" fontId="6" fillId="0" borderId="6" xfId="0" applyFont="1" applyFill="1" applyBorder="1" applyAlignment="1">
      <alignment horizontal="center"/>
    </xf>
    <xf numFmtId="9" fontId="0" fillId="0" borderId="6" xfId="1" applyFont="1" applyFill="1" applyBorder="1"/>
    <xf numFmtId="0" fontId="6" fillId="0" borderId="0" xfId="0" applyFont="1" applyAlignment="1">
      <alignment wrapText="1"/>
    </xf>
    <xf numFmtId="0" fontId="11" fillId="0" borderId="21" xfId="0" applyFont="1" applyBorder="1" applyAlignment="1">
      <alignment horizontal="center" vertical="center" wrapText="1"/>
    </xf>
    <xf numFmtId="0" fontId="0" fillId="0" borderId="23" xfId="0" applyFill="1" applyBorder="1"/>
    <xf numFmtId="0" fontId="6" fillId="0" borderId="16" xfId="0" applyFont="1" applyFill="1" applyBorder="1"/>
    <xf numFmtId="0" fontId="0" fillId="0" borderId="28" xfId="0" applyFill="1" applyBorder="1" applyAlignment="1">
      <alignment horizontal="center"/>
    </xf>
    <xf numFmtId="164" fontId="0" fillId="0" borderId="24" xfId="0" applyNumberFormat="1" applyFill="1" applyBorder="1"/>
    <xf numFmtId="0" fontId="6" fillId="0" borderId="24" xfId="0" applyFont="1" applyBorder="1"/>
    <xf numFmtId="0" fontId="0" fillId="0" borderId="9" xfId="0" applyBorder="1"/>
    <xf numFmtId="0" fontId="6" fillId="0" borderId="12" xfId="0" applyFont="1" applyBorder="1"/>
    <xf numFmtId="0" fontId="6" fillId="0" borderId="13" xfId="0" applyFont="1" applyBorder="1"/>
    <xf numFmtId="0" fontId="7" fillId="0" borderId="8" xfId="0" applyFont="1" applyBorder="1"/>
    <xf numFmtId="0" fontId="0" fillId="0" borderId="0" xfId="0" applyAlignment="1">
      <alignment wrapText="1"/>
    </xf>
    <xf numFmtId="0" fontId="11" fillId="0" borderId="0" xfId="0" applyFont="1" applyAlignment="1"/>
    <xf numFmtId="0" fontId="11" fillId="0" borderId="36" xfId="0" applyFont="1" applyBorder="1" applyAlignment="1"/>
    <xf numFmtId="2" fontId="0" fillId="5" borderId="5" xfId="0" applyNumberFormat="1" applyFill="1" applyBorder="1"/>
    <xf numFmtId="2" fontId="0" fillId="5" borderId="6" xfId="0" applyNumberFormat="1" applyFill="1" applyBorder="1"/>
    <xf numFmtId="0" fontId="0" fillId="7" borderId="6" xfId="0" applyFill="1" applyBorder="1" applyAlignment="1">
      <alignment horizontal="center"/>
    </xf>
    <xf numFmtId="0" fontId="0" fillId="7" borderId="5" xfId="0" applyFill="1" applyBorder="1"/>
    <xf numFmtId="0" fontId="0" fillId="7" borderId="6" xfId="0" applyFill="1" applyBorder="1"/>
    <xf numFmtId="1" fontId="0" fillId="7" borderId="6" xfId="0" applyNumberFormat="1" applyFill="1" applyBorder="1"/>
    <xf numFmtId="1" fontId="0" fillId="7" borderId="5" xfId="0" applyNumberFormat="1" applyFill="1" applyBorder="1"/>
    <xf numFmtId="0" fontId="0" fillId="7" borderId="6" xfId="0" applyFill="1" applyBorder="1" applyAlignment="1">
      <alignment horizontal="center" vertical="center"/>
    </xf>
    <xf numFmtId="9" fontId="0" fillId="7" borderId="6" xfId="1" applyFont="1" applyFill="1" applyBorder="1"/>
    <xf numFmtId="0" fontId="6" fillId="7" borderId="6" xfId="0" applyFont="1" applyFill="1" applyBorder="1" applyAlignment="1">
      <alignment horizontal="center"/>
    </xf>
    <xf numFmtId="9" fontId="0" fillId="7" borderId="6" xfId="1" applyNumberFormat="1" applyFont="1" applyFill="1" applyBorder="1"/>
    <xf numFmtId="166" fontId="6" fillId="6" borderId="5" xfId="0" applyNumberFormat="1" applyFont="1" applyFill="1" applyBorder="1" applyAlignment="1">
      <alignment vertical="center"/>
    </xf>
    <xf numFmtId="0" fontId="6" fillId="0" borderId="27" xfId="0" applyFont="1" applyBorder="1" applyAlignment="1">
      <alignment vertical="center"/>
    </xf>
    <xf numFmtId="0" fontId="6" fillId="0" borderId="25" xfId="0" applyFont="1" applyBorder="1" applyAlignment="1">
      <alignment horizontal="center" wrapText="1"/>
    </xf>
    <xf numFmtId="0" fontId="32" fillId="0" borderId="50" xfId="0" applyFont="1" applyBorder="1" applyAlignment="1">
      <alignment horizontal="center" vertical="center" wrapText="1"/>
    </xf>
    <xf numFmtId="0" fontId="32" fillId="0" borderId="47" xfId="0" applyFont="1" applyBorder="1" applyAlignment="1">
      <alignment horizontal="center" vertical="center" wrapText="1"/>
    </xf>
    <xf numFmtId="0" fontId="11" fillId="0" borderId="9"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11" fillId="0" borderId="36" xfId="0" applyFont="1" applyBorder="1" applyAlignment="1">
      <alignment horizontal="center"/>
    </xf>
    <xf numFmtId="0" fontId="6" fillId="7" borderId="9"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0" xfId="0" applyFont="1" applyFill="1" applyBorder="1" applyAlignment="1">
      <alignment horizontal="left" vertical="top" wrapText="1"/>
    </xf>
    <xf numFmtId="0" fontId="6" fillId="7" borderId="36"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37" xfId="0" applyFont="1" applyFill="1" applyBorder="1" applyAlignment="1">
      <alignment horizontal="left" vertical="top" wrapText="1"/>
    </xf>
    <xf numFmtId="0" fontId="6" fillId="7" borderId="38" xfId="0" applyFont="1" applyFill="1" applyBorder="1" applyAlignment="1">
      <alignment horizontal="left" vertical="top" wrapText="1"/>
    </xf>
    <xf numFmtId="0" fontId="6" fillId="7" borderId="20" xfId="0" applyFont="1" applyFill="1" applyBorder="1" applyAlignment="1">
      <alignment horizontal="center"/>
    </xf>
    <xf numFmtId="0" fontId="6" fillId="7" borderId="22" xfId="0" applyFont="1" applyFill="1" applyBorder="1" applyAlignment="1">
      <alignment horizontal="center"/>
    </xf>
    <xf numFmtId="0" fontId="6" fillId="7" borderId="18" xfId="0" applyFont="1" applyFill="1" applyBorder="1" applyAlignment="1">
      <alignment horizontal="center"/>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6" fillId="7" borderId="10" xfId="0" applyFont="1" applyFill="1" applyBorder="1" applyAlignment="1">
      <alignment horizontal="center"/>
    </xf>
    <xf numFmtId="0" fontId="0" fillId="7" borderId="39" xfId="0" applyFill="1" applyBorder="1" applyAlignment="1">
      <alignment horizontal="center"/>
    </xf>
    <xf numFmtId="0" fontId="11" fillId="0" borderId="4" xfId="0" applyFont="1" applyBorder="1" applyAlignment="1">
      <alignment horizontal="center"/>
    </xf>
    <xf numFmtId="0" fontId="11" fillId="0" borderId="37" xfId="0" applyFont="1" applyBorder="1" applyAlignment="1">
      <alignment horizontal="center"/>
    </xf>
    <xf numFmtId="0" fontId="11" fillId="0" borderId="38" xfId="0" applyFont="1" applyBorder="1" applyAlignment="1">
      <alignment horizontal="center"/>
    </xf>
    <xf numFmtId="0" fontId="6" fillId="0" borderId="2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11" fillId="0" borderId="24" xfId="0" applyFont="1" applyBorder="1" applyAlignment="1">
      <alignment horizontal="center" vertical="center"/>
    </xf>
    <xf numFmtId="0" fontId="11" fillId="0" borderId="42" xfId="0" applyFont="1" applyBorder="1" applyAlignment="1">
      <alignment horizontal="center" vertical="center"/>
    </xf>
    <xf numFmtId="0" fontId="11" fillId="0" borderId="26" xfId="0" applyFont="1" applyBorder="1" applyAlignment="1">
      <alignment horizontal="center" vertical="center"/>
    </xf>
    <xf numFmtId="0" fontId="6" fillId="7" borderId="51" xfId="0" applyFont="1" applyFill="1" applyBorder="1" applyAlignment="1">
      <alignment horizontal="left" vertical="top" wrapText="1"/>
    </xf>
    <xf numFmtId="0" fontId="6" fillId="7" borderId="9"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36"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37" xfId="0" applyFont="1" applyFill="1" applyBorder="1" applyAlignment="1">
      <alignment horizontal="left" vertical="center" wrapText="1"/>
    </xf>
    <xf numFmtId="0" fontId="6" fillId="7" borderId="38" xfId="0" applyFont="1" applyFill="1" applyBorder="1" applyAlignment="1">
      <alignment horizontal="left" vertical="center" wrapText="1"/>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6" fillId="0" borderId="21" xfId="0" applyFont="1" applyBorder="1" applyAlignment="1">
      <alignment horizontal="center" vertical="center"/>
    </xf>
    <xf numFmtId="0" fontId="6" fillId="0" borderId="40" xfId="0" applyFont="1" applyBorder="1" applyAlignment="1">
      <alignment horizontal="center" vertical="center"/>
    </xf>
    <xf numFmtId="0" fontId="6" fillId="0" borderId="28" xfId="0" applyFont="1" applyBorder="1" applyAlignment="1">
      <alignment horizontal="center" vertical="center"/>
    </xf>
    <xf numFmtId="0" fontId="11" fillId="0" borderId="0" xfId="0" applyFont="1" applyAlignment="1">
      <alignment horizontal="right"/>
    </xf>
    <xf numFmtId="0" fontId="11" fillId="0" borderId="36" xfId="0" applyFont="1" applyBorder="1" applyAlignment="1">
      <alignment horizontal="right"/>
    </xf>
    <xf numFmtId="0" fontId="0" fillId="5" borderId="10" xfId="0" applyFill="1" applyBorder="1" applyAlignment="1">
      <alignment horizontal="center"/>
    </xf>
    <xf numFmtId="0" fontId="0" fillId="5" borderId="39" xfId="0" applyFill="1" applyBorder="1" applyAlignment="1">
      <alignment horizontal="center"/>
    </xf>
    <xf numFmtId="0" fontId="11" fillId="0" borderId="3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0" fillId="0" borderId="22" xfId="0" applyBorder="1" applyAlignment="1">
      <alignment horizontal="center" wrapText="1"/>
    </xf>
    <xf numFmtId="0" fontId="0" fillId="0" borderId="18" xfId="0" applyBorder="1" applyAlignment="1">
      <alignment horizontal="center" wrapText="1"/>
    </xf>
    <xf numFmtId="0" fontId="0" fillId="0" borderId="43" xfId="0" applyBorder="1" applyAlignment="1">
      <alignment horizontal="center" vertical="center" wrapText="1"/>
    </xf>
    <xf numFmtId="0" fontId="0" fillId="0" borderId="2" xfId="0" applyBorder="1" applyAlignment="1">
      <alignment horizontal="center" vertical="center" wrapText="1"/>
    </xf>
    <xf numFmtId="0" fontId="10" fillId="0" borderId="0"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0" xfId="0" applyFont="1" applyBorder="1" applyAlignment="1">
      <alignment horizontal="left" vertical="center" wrapText="1" indent="1"/>
    </xf>
    <xf numFmtId="0" fontId="25" fillId="0" borderId="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8" xfId="0" applyFont="1" applyBorder="1" applyAlignment="1">
      <alignment horizontal="center" vertical="center" wrapText="1"/>
    </xf>
    <xf numFmtId="0" fontId="7" fillId="0" borderId="3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5" fillId="3" borderId="10" xfId="0" applyFont="1" applyFill="1" applyBorder="1" applyAlignment="1">
      <alignment horizontal="center"/>
    </xf>
    <xf numFmtId="0" fontId="25" fillId="3" borderId="39" xfId="0" applyFont="1" applyFill="1" applyBorder="1" applyAlignment="1">
      <alignment horizontal="center"/>
    </xf>
    <xf numFmtId="165" fontId="25" fillId="3" borderId="10" xfId="0" applyNumberFormat="1" applyFont="1" applyFill="1" applyBorder="1" applyAlignment="1">
      <alignment horizontal="center"/>
    </xf>
    <xf numFmtId="165" fontId="25" fillId="3" borderId="39" xfId="0" applyNumberFormat="1" applyFont="1" applyFill="1" applyBorder="1" applyAlignment="1">
      <alignment horizontal="center"/>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14" fillId="0" borderId="24" xfId="3" applyFont="1" applyBorder="1" applyAlignment="1">
      <alignment horizontal="right"/>
    </xf>
    <xf numFmtId="0" fontId="14" fillId="0" borderId="42" xfId="3" applyFont="1" applyBorder="1" applyAlignment="1">
      <alignment horizontal="right"/>
    </xf>
    <xf numFmtId="0" fontId="14" fillId="0" borderId="14" xfId="3" applyFont="1" applyBorder="1" applyAlignment="1">
      <alignment horizontal="right"/>
    </xf>
    <xf numFmtId="0" fontId="23" fillId="0" borderId="10" xfId="0" applyFont="1" applyBorder="1" applyAlignment="1">
      <alignment horizontal="center" vertical="center" wrapText="1"/>
    </xf>
    <xf numFmtId="0" fontId="23" fillId="0" borderId="39" xfId="0" applyFont="1" applyBorder="1" applyAlignment="1">
      <alignment horizontal="center" vertical="center" wrapText="1"/>
    </xf>
    <xf numFmtId="0" fontId="6" fillId="0" borderId="58" xfId="0" applyFont="1" applyBorder="1"/>
    <xf numFmtId="0" fontId="6" fillId="2" borderId="21" xfId="0" applyFont="1" applyFill="1" applyBorder="1"/>
    <xf numFmtId="0" fontId="6" fillId="0" borderId="21" xfId="0" applyFont="1" applyBorder="1"/>
    <xf numFmtId="0" fontId="6" fillId="0" borderId="59" xfId="0" applyFont="1" applyBorder="1"/>
    <xf numFmtId="0" fontId="33" fillId="7" borderId="9" xfId="0" applyFont="1" applyFill="1" applyBorder="1" applyAlignment="1">
      <alignment horizontal="left" vertical="top" wrapText="1"/>
    </xf>
    <xf numFmtId="0" fontId="33" fillId="7" borderId="1" xfId="0" applyFont="1" applyFill="1" applyBorder="1" applyAlignment="1">
      <alignment horizontal="left" vertical="top" wrapText="1"/>
    </xf>
    <xf numFmtId="0" fontId="33" fillId="7" borderId="2" xfId="0" applyFont="1" applyFill="1" applyBorder="1" applyAlignment="1">
      <alignment horizontal="left" vertical="top" wrapText="1"/>
    </xf>
    <xf numFmtId="0" fontId="33" fillId="7" borderId="3" xfId="0" applyFont="1" applyFill="1" applyBorder="1" applyAlignment="1">
      <alignment horizontal="left" vertical="top" wrapText="1"/>
    </xf>
    <xf numFmtId="0" fontId="33" fillId="7" borderId="0" xfId="0" applyFont="1" applyFill="1" applyBorder="1" applyAlignment="1">
      <alignment horizontal="left" vertical="top" wrapText="1"/>
    </xf>
    <xf numFmtId="0" fontId="33" fillId="7" borderId="36" xfId="0" applyFont="1" applyFill="1" applyBorder="1" applyAlignment="1">
      <alignment horizontal="left" vertical="top" wrapText="1"/>
    </xf>
    <xf numFmtId="0" fontId="33" fillId="7" borderId="4" xfId="0" applyFont="1" applyFill="1" applyBorder="1" applyAlignment="1">
      <alignment horizontal="left" vertical="top" wrapText="1"/>
    </xf>
    <xf numFmtId="0" fontId="33" fillId="7" borderId="37" xfId="0" applyFont="1" applyFill="1" applyBorder="1" applyAlignment="1">
      <alignment horizontal="left" vertical="top" wrapText="1"/>
    </xf>
    <xf numFmtId="0" fontId="33" fillId="7" borderId="38" xfId="0" applyFont="1" applyFill="1" applyBorder="1" applyAlignment="1">
      <alignment horizontal="left" vertical="top" wrapText="1"/>
    </xf>
  </cellXfs>
  <cellStyles count="4">
    <cellStyle name="Normal" xfId="0" builtinId="0"/>
    <cellStyle name="Normal 2" xfId="2"/>
    <cellStyle name="Normal 3" xfId="3"/>
    <cellStyle name="Percent" xfId="1" builtinId="5"/>
  </cellStyles>
  <dxfs count="2">
    <dxf>
      <fill>
        <patternFill>
          <bgColor theme="6" tint="-0.24994659260841701"/>
        </patternFill>
      </fill>
    </dxf>
    <dxf>
      <fill>
        <patternFill>
          <bgColor theme="5" tint="-0.24994659260841701"/>
        </patternFill>
      </fill>
    </dxf>
  </dxfs>
  <tableStyles count="0" defaultTableStyle="TableStyleMedium9" defaultPivotStyle="PivotStyleLight16"/>
  <colors>
    <mruColors>
      <color rgb="FF339933"/>
      <color rgb="FF33CC33"/>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GHG Emissions - </a:t>
            </a:r>
            <a:r>
              <a:rPr lang="en-US" sz="1100" b="1" i="0" u="sng" strike="noStrike" baseline="0">
                <a:solidFill>
                  <a:srgbClr val="000000"/>
                </a:solidFill>
                <a:latin typeface="Arial"/>
                <a:cs typeface="Arial"/>
              </a:rPr>
              <a:t>Debt-Dividend Analysis</a:t>
            </a:r>
          </a:p>
          <a:p>
            <a:pPr>
              <a:defRPr sz="900" b="0" i="0" u="none" strike="noStrike" baseline="0">
                <a:solidFill>
                  <a:srgbClr val="000000"/>
                </a:solidFill>
                <a:latin typeface="Arial"/>
                <a:ea typeface="Arial"/>
                <a:cs typeface="Arial"/>
              </a:defRPr>
            </a:pPr>
            <a:r>
              <a:rPr lang="en-US" sz="1100" b="1" i="0" u="none" strike="noStrike" baseline="0">
                <a:solidFill>
                  <a:srgbClr val="C00000"/>
                </a:solidFill>
                <a:latin typeface="Arial"/>
                <a:cs typeface="Arial"/>
              </a:rPr>
              <a:t>Long Duration "Carbon Neutrality"</a:t>
            </a:r>
          </a:p>
          <a:p>
            <a:pPr>
              <a:defRPr sz="9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(normalized to 1 ton/yr of Displaced Fossil Fuel Emissions)</a:t>
            </a:r>
          </a:p>
        </c:rich>
      </c:tx>
      <c:layout>
        <c:manualLayout>
          <c:xMode val="edge"/>
          <c:yMode val="edge"/>
          <c:x val="0.24572575891666568"/>
          <c:y val="1.9118816413429131E-2"/>
        </c:manualLayout>
      </c:layout>
      <c:overlay val="0"/>
      <c:spPr>
        <a:noFill/>
        <a:ln w="25400">
          <a:noFill/>
        </a:ln>
      </c:spPr>
    </c:title>
    <c:autoTitleDeleted val="0"/>
    <c:plotArea>
      <c:layout>
        <c:manualLayout>
          <c:layoutTarget val="inner"/>
          <c:xMode val="edge"/>
          <c:yMode val="edge"/>
          <c:x val="0.11798510754916247"/>
          <c:y val="0.15816326530612457"/>
          <c:w val="0.83073459620603451"/>
          <c:h val="0.74303080440867852"/>
        </c:manualLayout>
      </c:layout>
      <c:scatterChart>
        <c:scatterStyle val="lineMarker"/>
        <c:varyColors val="0"/>
        <c:ser>
          <c:idx val="0"/>
          <c:order val="0"/>
          <c:tx>
            <c:strRef>
              <c:f>'Debt-Dividend Analysis'!$O$15</c:f>
              <c:strCache>
                <c:ptCount val="1"/>
                <c:pt idx="0">
                  <c:v>Net Stack Emissions</c:v>
                </c:pt>
              </c:strCache>
            </c:strRef>
          </c:tx>
          <c:spPr>
            <a:ln w="0">
              <a:solidFill>
                <a:schemeClr val="bg1"/>
              </a:solidFill>
              <a:prstDash val="solid"/>
            </a:ln>
          </c:spPr>
          <c:marker>
            <c:symbol val="square"/>
            <c:size val="5"/>
            <c:spPr>
              <a:solidFill>
                <a:srgbClr val="FF0000"/>
              </a:solidFill>
              <a:ln>
                <a:solidFill>
                  <a:srgbClr val="000000"/>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Analysis'!$O$16:$O$315</c:f>
              <c:numCache>
                <c:formatCode>0.000</c:formatCode>
                <c:ptCount val="300"/>
                <c:pt idx="0">
                  <c:v>-8.8100097532781918E-2</c:v>
                </c:pt>
              </c:numCache>
            </c:numRef>
          </c:yVal>
          <c:smooth val="0"/>
          <c:extLst xmlns:c16r2="http://schemas.microsoft.com/office/drawing/2015/06/chart">
            <c:ext xmlns:c16="http://schemas.microsoft.com/office/drawing/2014/chart" uri="{C3380CC4-5D6E-409C-BE32-E72D297353CC}">
              <c16:uniqueId val="{00000000-4B5D-46A9-A7D9-648E1E4E5B85}"/>
            </c:ext>
          </c:extLst>
        </c:ser>
        <c:ser>
          <c:idx val="1"/>
          <c:order val="1"/>
          <c:tx>
            <c:strRef>
              <c:f>'Debt-Dividend Analysis'!$P$15</c:f>
              <c:strCache>
                <c:ptCount val="1"/>
                <c:pt idx="0">
                  <c:v>Residue Decay</c:v>
                </c:pt>
              </c:strCache>
            </c:strRef>
          </c:tx>
          <c:spPr>
            <a:ln w="38100">
              <a:solidFill>
                <a:srgbClr val="996633"/>
              </a:solidFill>
              <a:prstDash val="solid"/>
            </a:ln>
          </c:spPr>
          <c:marker>
            <c:symbol val="circle"/>
            <c:size val="3"/>
            <c:spPr>
              <a:solidFill>
                <a:srgbClr val="996633"/>
              </a:solidFill>
              <a:ln>
                <a:solidFill>
                  <a:srgbClr val="996633"/>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Analysis'!$P$16:$P$315</c:f>
              <c:numCache>
                <c:formatCode>0.000</c:formatCode>
                <c:ptCount val="300"/>
                <c:pt idx="0">
                  <c:v>2.8573191288051282E-2</c:v>
                </c:pt>
                <c:pt idx="1">
                  <c:v>8.0591319371526873E-2</c:v>
                </c:pt>
                <c:pt idx="2">
                  <c:v>0.12645004619118191</c:v>
                </c:pt>
                <c:pt idx="3">
                  <c:v>0.16687869872064126</c:v>
                </c:pt>
                <c:pt idx="4">
                  <c:v>0.20252024524188539</c:v>
                </c:pt>
                <c:pt idx="5">
                  <c:v>0.23394152096954812</c:v>
                </c:pt>
                <c:pt idx="6">
                  <c:v>0.26164224287187426</c:v>
                </c:pt>
                <c:pt idx="7">
                  <c:v>0.28606295705804186</c:v>
                </c:pt>
                <c:pt idx="8">
                  <c:v>0.3075920451253244</c:v>
                </c:pt>
                <c:pt idx="9">
                  <c:v>0.32657190089347982</c:v>
                </c:pt>
                <c:pt idx="10">
                  <c:v>0.34330437575977152</c:v>
                </c:pt>
                <c:pt idx="11">
                  <c:v>0.35805557927633502</c:v>
                </c:pt>
                <c:pt idx="12">
                  <c:v>0.3710601112972039</c:v>
                </c:pt>
                <c:pt idx="13">
                  <c:v>0.38252479300211767</c:v>
                </c:pt>
                <c:pt idx="14">
                  <c:v>0.39263195613448243</c:v>
                </c:pt>
                <c:pt idx="15">
                  <c:v>0.4015423427647935</c:v>
                </c:pt>
                <c:pt idx="16">
                  <c:v>0.40939766169670921</c:v>
                </c:pt>
                <c:pt idx="17">
                  <c:v>0.41632284217229076</c:v>
                </c:pt>
                <c:pt idx="18">
                  <c:v>0.42242802071883256</c:v>
                </c:pt>
                <c:pt idx="19">
                  <c:v>0.42781029273565324</c:v>
                </c:pt>
                <c:pt idx="20">
                  <c:v>0.43255525667769218</c:v>
                </c:pt>
                <c:pt idx="21">
                  <c:v>0.43673837539426508</c:v>
                </c:pt>
                <c:pt idx="22">
                  <c:v>0.44042617627340586</c:v>
                </c:pt>
                <c:pt idx="23">
                  <c:v>0.4436773092786232</c:v>
                </c:pt>
                <c:pt idx="24">
                  <c:v>0.44654347970485153</c:v>
                </c:pt>
                <c:pt idx="25">
                  <c:v>0.44907027048794279</c:v>
                </c:pt>
                <c:pt idx="26">
                  <c:v>0.45129786714552056</c:v>
                </c:pt>
                <c:pt idx="27">
                  <c:v>0.45326169687849949</c:v>
                </c:pt>
                <c:pt idx="28">
                  <c:v>0.45499299199739485</c:v>
                </c:pt>
                <c:pt idx="29">
                  <c:v>0.45651928663403035</c:v>
                </c:pt>
                <c:pt idx="30">
                  <c:v>0.45786485463823545</c:v>
                </c:pt>
                <c:pt idx="31">
                  <c:v>0.45905109562374513</c:v>
                </c:pt>
                <c:pt idx="32">
                  <c:v>0.4600968753028884</c:v>
                </c:pt>
                <c:pt idx="33">
                  <c:v>0.4610188255226737</c:v>
                </c:pt>
                <c:pt idx="34">
                  <c:v>0.46183160877397794</c:v>
                </c:pt>
                <c:pt idx="35">
                  <c:v>0.46254815138053501</c:v>
                </c:pt>
                <c:pt idx="36">
                  <c:v>0.46317984907630783</c:v>
                </c:pt>
                <c:pt idx="37">
                  <c:v>0.46373674824070232</c:v>
                </c:pt>
                <c:pt idx="38">
                  <c:v>0.464227705673947</c:v>
                </c:pt>
                <c:pt idx="39">
                  <c:v>0.46466052945367092</c:v>
                </c:pt>
                <c:pt idx="40">
                  <c:v>0.46504210311282973</c:v>
                </c:pt>
                <c:pt idx="41">
                  <c:v>0.46537849511388102</c:v>
                </c:pt>
                <c:pt idx="42">
                  <c:v>0.46567505536025849</c:v>
                </c:pt>
                <c:pt idx="43">
                  <c:v>0.46593650028004424</c:v>
                </c:pt>
                <c:pt idx="44">
                  <c:v>0.46616698783499061</c:v>
                </c:pt>
                <c:pt idx="45">
                  <c:v>0.46637018364781663</c:v>
                </c:pt>
                <c:pt idx="46">
                  <c:v>0.46654931929945592</c:v>
                </c:pt>
                <c:pt idx="47">
                  <c:v>0.46670724372339917</c:v>
                </c:pt>
                <c:pt idx="48">
                  <c:v>0.46684646851449774</c:v>
                </c:pt>
                <c:pt idx="49">
                  <c:v>0.46696920787280893</c:v>
                </c:pt>
                <c:pt idx="50">
                  <c:v>0.46707741381773993</c:v>
                </c:pt>
                <c:pt idx="51">
                  <c:v>0.46717280723252957</c:v>
                </c:pt>
                <c:pt idx="52">
                  <c:v>0.4672569052327924</c:v>
                </c:pt>
                <c:pt idx="53">
                  <c:v>0.46733104529438679</c:v>
                </c:pt>
                <c:pt idx="54">
                  <c:v>0.46739640652433323</c:v>
                </c:pt>
                <c:pt idx="55">
                  <c:v>0.46745402841306977</c:v>
                </c:pt>
                <c:pt idx="56">
                  <c:v>0.4675048273662763</c:v>
                </c:pt>
                <c:pt idx="57">
                  <c:v>0.46754961127918615</c:v>
                </c:pt>
                <c:pt idx="58">
                  <c:v>0.46758909238517193</c:v>
                </c:pt>
                <c:pt idx="59">
                  <c:v>0.46762389858294656</c:v>
                </c:pt>
                <c:pt idx="60">
                  <c:v>0.46765458342252442</c:v>
                </c:pt>
                <c:pt idx="61">
                  <c:v>0.46768163490875714</c:v>
                </c:pt>
                <c:pt idx="62">
                  <c:v>0.46770548326245454</c:v>
                </c:pt>
                <c:pt idx="63">
                  <c:v>0.46772650776252028</c:v>
                </c:pt>
                <c:pt idx="64">
                  <c:v>0.4677450427779189</c:v>
                </c:pt>
                <c:pt idx="65">
                  <c:v>0.46776138308540549</c:v>
                </c:pt>
                <c:pt idx="66">
                  <c:v>0.46777578855758956</c:v>
                </c:pt>
                <c:pt idx="67">
                  <c:v>0.46778848829589126</c:v>
                </c:pt>
                <c:pt idx="68">
                  <c:v>0.46779968427411878</c:v>
                </c:pt>
                <c:pt idx="69">
                  <c:v>0.46780955455061518</c:v>
                </c:pt>
                <c:pt idx="70">
                  <c:v>0.46781825610005878</c:v>
                </c:pt>
                <c:pt idx="71">
                  <c:v>0.46782592730995326</c:v>
                </c:pt>
                <c:pt idx="72">
                  <c:v>0.46783269018151141</c:v>
                </c:pt>
                <c:pt idx="73">
                  <c:v>0.46783865226993576</c:v>
                </c:pt>
                <c:pt idx="74">
                  <c:v>0.46784390839495227</c:v>
                </c:pt>
                <c:pt idx="75">
                  <c:v>0.46784854214880184</c:v>
                </c:pt>
                <c:pt idx="76">
                  <c:v>0.46785262722567356</c:v>
                </c:pt>
                <c:pt idx="77">
                  <c:v>0.46785622859371961</c:v>
                </c:pt>
                <c:pt idx="78">
                  <c:v>0.46785940352829497</c:v>
                </c:pt>
                <c:pt idx="79">
                  <c:v>0.46786220252285182</c:v>
                </c:pt>
                <c:pt idx="80">
                  <c:v>0.46786467009197596</c:v>
                </c:pt>
                <c:pt idx="81">
                  <c:v>0.46786684547933688</c:v>
                </c:pt>
                <c:pt idx="82">
                  <c:v>0.46786876328181043</c:v>
                </c:pt>
                <c:pt idx="83">
                  <c:v>0.46787045399970006</c:v>
                </c:pt>
                <c:pt idx="84">
                  <c:v>0.46787194452180614</c:v>
                </c:pt>
                <c:pt idx="85">
                  <c:v>0.46787325855306028</c:v>
                </c:pt>
                <c:pt idx="86">
                  <c:v>0.4678744169915226</c:v>
                </c:pt>
                <c:pt idx="87">
                  <c:v>0.46787543826074057</c:v>
                </c:pt>
                <c:pt idx="88">
                  <c:v>0.46787633860275202</c:v>
                </c:pt>
                <c:pt idx="89">
                  <c:v>0.46787713233639594</c:v>
                </c:pt>
                <c:pt idx="90">
                  <c:v>0.46787783208503514</c:v>
                </c:pt>
                <c:pt idx="91">
                  <c:v>0.46787844897731612</c:v>
                </c:pt>
                <c:pt idx="92">
                  <c:v>0.46787899282415635</c:v>
                </c:pt>
                <c:pt idx="93">
                  <c:v>0.46787947227477483</c:v>
                </c:pt>
                <c:pt idx="94">
                  <c:v>0.4678798949542472</c:v>
                </c:pt>
                <c:pt idx="95">
                  <c:v>0.46788026758477369</c:v>
                </c:pt>
                <c:pt idx="96">
                  <c:v>0.46788059609258725</c:v>
                </c:pt>
                <c:pt idx="97">
                  <c:v>0.46788088570220282</c:v>
                </c:pt>
                <c:pt idx="98">
                  <c:v>0.46788114101950734</c:v>
                </c:pt>
                <c:pt idx="99">
                  <c:v>0.46788136610501024</c:v>
                </c:pt>
                <c:pt idx="100">
                  <c:v>0.46788156453842117</c:v>
                </c:pt>
                <c:pt idx="101">
                  <c:v>0.46788173947558098</c:v>
                </c:pt>
                <c:pt idx="102">
                  <c:v>0.46788189369865124</c:v>
                </c:pt>
                <c:pt idx="103">
                  <c:v>0.46788202966036124</c:v>
                </c:pt>
                <c:pt idx="104">
                  <c:v>0.46788214952301588</c:v>
                </c:pt>
                <c:pt idx="105">
                  <c:v>0.46788225519288396</c:v>
                </c:pt>
                <c:pt idx="106">
                  <c:v>0.46788234835051562</c:v>
                </c:pt>
                <c:pt idx="107">
                  <c:v>0.46788243047746897</c:v>
                </c:pt>
                <c:pt idx="108">
                  <c:v>0.46788250287987282</c:v>
                </c:pt>
                <c:pt idx="109">
                  <c:v>0.46788256670919898</c:v>
                </c:pt>
                <c:pt idx="110">
                  <c:v>0.46788262298057476</c:v>
                </c:pt>
                <c:pt idx="111">
                  <c:v>0.46788267258892741</c:v>
                </c:pt>
                <c:pt idx="112">
                  <c:v>0.46788271632321743</c:v>
                </c:pt>
                <c:pt idx="113">
                  <c:v>0.4678827548789849</c:v>
                </c:pt>
                <c:pt idx="114">
                  <c:v>0.46788278886941242</c:v>
                </c:pt>
                <c:pt idx="115">
                  <c:v>0.4678828188350761</c:v>
                </c:pt>
                <c:pt idx="116">
                  <c:v>0.46788284525254314</c:v>
                </c:pt>
                <c:pt idx="117">
                  <c:v>0.4678828685419511</c:v>
                </c:pt>
                <c:pt idx="118">
                  <c:v>0.46788288907368941</c:v>
                </c:pt>
                <c:pt idx="119">
                  <c:v>0.46788290717429037</c:v>
                </c:pt>
                <c:pt idx="120">
                  <c:v>0.46788292313162189</c:v>
                </c:pt>
                <c:pt idx="121">
                  <c:v>0.46788293719946583</c:v>
                </c:pt>
                <c:pt idx="122">
                  <c:v>0.46788294960155408</c:v>
                </c:pt>
                <c:pt idx="123">
                  <c:v>0.46788296053512646</c:v>
                </c:pt>
                <c:pt idx="124">
                  <c:v>0.46788297017406844</c:v>
                </c:pt>
                <c:pt idx="125">
                  <c:v>0.46788297867167528</c:v>
                </c:pt>
                <c:pt idx="126">
                  <c:v>0.46788298616309115</c:v>
                </c:pt>
                <c:pt idx="127">
                  <c:v>0.46788299276745793</c:v>
                </c:pt>
                <c:pt idx="128">
                  <c:v>0.46788299858980997</c:v>
                </c:pt>
                <c:pt idx="129">
                  <c:v>0.46788300372274449</c:v>
                </c:pt>
                <c:pt idx="130">
                  <c:v>0.46788300824789469</c:v>
                </c:pt>
                <c:pt idx="131">
                  <c:v>0.46788301223722767</c:v>
                </c:pt>
                <c:pt idx="132">
                  <c:v>0.46788301575418867</c:v>
                </c:pt>
                <c:pt idx="133">
                  <c:v>0.46788301885471073</c:v>
                </c:pt>
                <c:pt idx="134">
                  <c:v>0.4678830215881038</c:v>
                </c:pt>
                <c:pt idx="135">
                  <c:v>0.46788302399783921</c:v>
                </c:pt>
                <c:pt idx="136">
                  <c:v>0.46788302612224097</c:v>
                </c:pt>
                <c:pt idx="137">
                  <c:v>0.46788302799509496</c:v>
                </c:pt>
                <c:pt idx="138">
                  <c:v>0.46788302964618661</c:v>
                </c:pt>
                <c:pt idx="139">
                  <c:v>0.46788303110177465</c:v>
                </c:pt>
                <c:pt idx="140">
                  <c:v>0.46788303238500822</c:v>
                </c:pt>
                <c:pt idx="141">
                  <c:v>0.4678830335162959</c:v>
                </c:pt>
                <c:pt idx="142">
                  <c:v>0.46788303451362911</c:v>
                </c:pt>
                <c:pt idx="143">
                  <c:v>0.4678830353928693</c:v>
                </c:pt>
                <c:pt idx="144">
                  <c:v>0.46788303616799981</c:v>
                </c:pt>
                <c:pt idx="145">
                  <c:v>0.46788303685134813</c:v>
                </c:pt>
                <c:pt idx="146">
                  <c:v>0.46788303745378196</c:v>
                </c:pt>
                <c:pt idx="147">
                  <c:v>0.4678830379848824</c:v>
                </c:pt>
                <c:pt idx="148">
                  <c:v>0.46788303845309587</c:v>
                </c:pt>
                <c:pt idx="149">
                  <c:v>0.46788303886586879</c:v>
                </c:pt>
                <c:pt idx="150">
                  <c:v>0.46788303922976582</c:v>
                </c:pt>
                <c:pt idx="151">
                  <c:v>0.46788303955057425</c:v>
                </c:pt>
                <c:pt idx="152">
                  <c:v>0.46788303983339607</c:v>
                </c:pt>
                <c:pt idx="153">
                  <c:v>0.46788304008272946</c:v>
                </c:pt>
                <c:pt idx="154">
                  <c:v>0.46788304030253952</c:v>
                </c:pt>
                <c:pt idx="155">
                  <c:v>0.46788304049632218</c:v>
                </c:pt>
                <c:pt idx="156">
                  <c:v>0.46788304066715913</c:v>
                </c:pt>
                <c:pt idx="157">
                  <c:v>0.4678830408177676</c:v>
                </c:pt>
                <c:pt idx="158">
                  <c:v>0.46788304095054278</c:v>
                </c:pt>
                <c:pt idx="159">
                  <c:v>0.46788304106759615</c:v>
                </c:pt>
                <c:pt idx="160">
                  <c:v>0.46788304117078938</c:v>
                </c:pt>
                <c:pt idx="161">
                  <c:v>0.46788304126176355</c:v>
                </c:pt>
                <c:pt idx="162">
                  <c:v>0.46788304134196568</c:v>
                </c:pt>
                <c:pt idx="163">
                  <c:v>0.46788304141267117</c:v>
                </c:pt>
                <c:pt idx="164">
                  <c:v>0.46788304147500459</c:v>
                </c:pt>
                <c:pt idx="165">
                  <c:v>0.46788304152995702</c:v>
                </c:pt>
                <c:pt idx="166">
                  <c:v>0.46788304157840271</c:v>
                </c:pt>
                <c:pt idx="167">
                  <c:v>0.46788304162111199</c:v>
                </c:pt>
                <c:pt idx="168">
                  <c:v>0.4678830416587641</c:v>
                </c:pt>
                <c:pt idx="169">
                  <c:v>0.46788304169195782</c:v>
                </c:pt>
                <c:pt idx="170">
                  <c:v>0.46788304172122125</c:v>
                </c:pt>
                <c:pt idx="171">
                  <c:v>0.4678830417470195</c:v>
                </c:pt>
                <c:pt idx="172">
                  <c:v>0.46788304176976314</c:v>
                </c:pt>
                <c:pt idx="173">
                  <c:v>0.46788304178981355</c:v>
                </c:pt>
                <c:pt idx="174">
                  <c:v>0.46788304180749002</c:v>
                </c:pt>
                <c:pt idx="175">
                  <c:v>0.46788304182307328</c:v>
                </c:pt>
                <c:pt idx="176">
                  <c:v>0.4678830418368114</c:v>
                </c:pt>
                <c:pt idx="177">
                  <c:v>0.46788304184892282</c:v>
                </c:pt>
                <c:pt idx="178">
                  <c:v>0.46788304185960017</c:v>
                </c:pt>
                <c:pt idx="179">
                  <c:v>0.46788304186901314</c:v>
                </c:pt>
                <c:pt idx="180">
                  <c:v>0.46788304187731167</c:v>
                </c:pt>
                <c:pt idx="181">
                  <c:v>0.46788304188462743</c:v>
                </c:pt>
                <c:pt idx="182">
                  <c:v>0.46788304189107705</c:v>
                </c:pt>
                <c:pt idx="183">
                  <c:v>0.46788304189676294</c:v>
                </c:pt>
                <c:pt idx="184">
                  <c:v>0.46788304190177549</c:v>
                </c:pt>
                <c:pt idx="185">
                  <c:v>0.46788304190619467</c:v>
                </c:pt>
                <c:pt idx="186">
                  <c:v>0.4678830419100905</c:v>
                </c:pt>
                <c:pt idx="187">
                  <c:v>0.46788304191352498</c:v>
                </c:pt>
                <c:pt idx="188">
                  <c:v>0.46788304191655289</c:v>
                </c:pt>
                <c:pt idx="189">
                  <c:v>0.46788304191922225</c:v>
                </c:pt>
                <c:pt idx="190">
                  <c:v>0.46788304192157548</c:v>
                </c:pt>
                <c:pt idx="191">
                  <c:v>0.4678830419236501</c:v>
                </c:pt>
                <c:pt idx="192">
                  <c:v>0.46788304192547908</c:v>
                </c:pt>
                <c:pt idx="193">
                  <c:v>0.4678830419270914</c:v>
                </c:pt>
                <c:pt idx="194">
                  <c:v>0.46788304192851293</c:v>
                </c:pt>
                <c:pt idx="195">
                  <c:v>0.46788304192976599</c:v>
                </c:pt>
                <c:pt idx="196">
                  <c:v>0.46788304193087077</c:v>
                </c:pt>
                <c:pt idx="197">
                  <c:v>0.46788304193184477</c:v>
                </c:pt>
                <c:pt idx="198">
                  <c:v>0.46788304193270341</c:v>
                </c:pt>
                <c:pt idx="199">
                  <c:v>0.46788304193346036</c:v>
                </c:pt>
                <c:pt idx="200">
                  <c:v>0.46788304193412777</c:v>
                </c:pt>
                <c:pt idx="201">
                  <c:v>0.46788304193471603</c:v>
                </c:pt>
                <c:pt idx="202">
                  <c:v>0.46788304193523467</c:v>
                </c:pt>
                <c:pt idx="203">
                  <c:v>0.46788304193569191</c:v>
                </c:pt>
                <c:pt idx="204">
                  <c:v>0.46788304193609503</c:v>
                </c:pt>
                <c:pt idx="205">
                  <c:v>0.46788304193645042</c:v>
                </c:pt>
                <c:pt idx="206">
                  <c:v>0.46788304193676367</c:v>
                </c:pt>
                <c:pt idx="207">
                  <c:v>0.46788304193703989</c:v>
                </c:pt>
                <c:pt idx="208">
                  <c:v>0.46788304193728336</c:v>
                </c:pt>
                <c:pt idx="209">
                  <c:v>0.46788304193749797</c:v>
                </c:pt>
                <c:pt idx="210">
                  <c:v>0.46788304193768721</c:v>
                </c:pt>
                <c:pt idx="211">
                  <c:v>0.46788304193785413</c:v>
                </c:pt>
                <c:pt idx="212">
                  <c:v>0.46788304193800118</c:v>
                </c:pt>
                <c:pt idx="213">
                  <c:v>0.46788304193813085</c:v>
                </c:pt>
                <c:pt idx="214">
                  <c:v>0.46788304193824509</c:v>
                </c:pt>
                <c:pt idx="215">
                  <c:v>0.46788304193834596</c:v>
                </c:pt>
                <c:pt idx="216">
                  <c:v>0.46788304193843472</c:v>
                </c:pt>
                <c:pt idx="217">
                  <c:v>0.46788304193851304</c:v>
                </c:pt>
                <c:pt idx="218">
                  <c:v>0.46788304193858216</c:v>
                </c:pt>
                <c:pt idx="219">
                  <c:v>0.467883041938643</c:v>
                </c:pt>
                <c:pt idx="220">
                  <c:v>0.46788304193869662</c:v>
                </c:pt>
                <c:pt idx="221">
                  <c:v>0.46788304193874397</c:v>
                </c:pt>
                <c:pt idx="222">
                  <c:v>0.46788304193878572</c:v>
                </c:pt>
                <c:pt idx="223">
                  <c:v>0.46788304193882246</c:v>
                </c:pt>
                <c:pt idx="224">
                  <c:v>0.46788304193885483</c:v>
                </c:pt>
                <c:pt idx="225">
                  <c:v>0.46788304193888347</c:v>
                </c:pt>
                <c:pt idx="226">
                  <c:v>0.46788304193890862</c:v>
                </c:pt>
                <c:pt idx="227">
                  <c:v>0.46788304193893082</c:v>
                </c:pt>
                <c:pt idx="228">
                  <c:v>0.46788304193895042</c:v>
                </c:pt>
                <c:pt idx="229">
                  <c:v>0.46788304193896768</c:v>
                </c:pt>
                <c:pt idx="230">
                  <c:v>0.46788304193898289</c:v>
                </c:pt>
                <c:pt idx="231">
                  <c:v>0.46788304193899632</c:v>
                </c:pt>
                <c:pt idx="232">
                  <c:v>0.4678830419390082</c:v>
                </c:pt>
                <c:pt idx="233">
                  <c:v>0.46788304193901858</c:v>
                </c:pt>
                <c:pt idx="234">
                  <c:v>0.46788304193902774</c:v>
                </c:pt>
                <c:pt idx="235">
                  <c:v>0.46788304193903585</c:v>
                </c:pt>
                <c:pt idx="236">
                  <c:v>0.46788304193904301</c:v>
                </c:pt>
                <c:pt idx="237">
                  <c:v>0.46788304193904934</c:v>
                </c:pt>
                <c:pt idx="238">
                  <c:v>0.46788304193905489</c:v>
                </c:pt>
                <c:pt idx="239">
                  <c:v>0.46788304193905972</c:v>
                </c:pt>
                <c:pt idx="240">
                  <c:v>0.46788304193906405</c:v>
                </c:pt>
                <c:pt idx="241">
                  <c:v>0.46788304193906788</c:v>
                </c:pt>
                <c:pt idx="242">
                  <c:v>0.46788304193907121</c:v>
                </c:pt>
                <c:pt idx="243">
                  <c:v>0.46788304193907415</c:v>
                </c:pt>
                <c:pt idx="244">
                  <c:v>0.46788304193907682</c:v>
                </c:pt>
                <c:pt idx="245">
                  <c:v>0.46788304193907915</c:v>
                </c:pt>
                <c:pt idx="246">
                  <c:v>0.46788304193908115</c:v>
                </c:pt>
                <c:pt idx="247">
                  <c:v>0.46788304193908292</c:v>
                </c:pt>
                <c:pt idx="248">
                  <c:v>0.46788304193908448</c:v>
                </c:pt>
                <c:pt idx="249">
                  <c:v>0.46788304193908592</c:v>
                </c:pt>
                <c:pt idx="250">
                  <c:v>0.46788304193908714</c:v>
                </c:pt>
                <c:pt idx="251">
                  <c:v>0.4678830419390882</c:v>
                </c:pt>
                <c:pt idx="252">
                  <c:v>0.46788304193908914</c:v>
                </c:pt>
                <c:pt idx="253">
                  <c:v>0.46788304193909003</c:v>
                </c:pt>
                <c:pt idx="254">
                  <c:v>0.46788304193909069</c:v>
                </c:pt>
                <c:pt idx="255">
                  <c:v>0.46788304193909136</c:v>
                </c:pt>
                <c:pt idx="256">
                  <c:v>0.46788304193909191</c:v>
                </c:pt>
                <c:pt idx="257">
                  <c:v>0.46788304193909241</c:v>
                </c:pt>
                <c:pt idx="258">
                  <c:v>0.46788304193909286</c:v>
                </c:pt>
                <c:pt idx="259">
                  <c:v>0.46788304193909336</c:v>
                </c:pt>
                <c:pt idx="260">
                  <c:v>0.46788304193909364</c:v>
                </c:pt>
                <c:pt idx="261">
                  <c:v>0.46788304193909391</c:v>
                </c:pt>
                <c:pt idx="262">
                  <c:v>0.46788304193909419</c:v>
                </c:pt>
                <c:pt idx="263">
                  <c:v>0.46788304193909452</c:v>
                </c:pt>
                <c:pt idx="264">
                  <c:v>0.46788304193909469</c:v>
                </c:pt>
                <c:pt idx="265">
                  <c:v>0.46788304193909486</c:v>
                </c:pt>
                <c:pt idx="266">
                  <c:v>0.46788304193909497</c:v>
                </c:pt>
                <c:pt idx="267">
                  <c:v>0.46788304193909519</c:v>
                </c:pt>
                <c:pt idx="268">
                  <c:v>0.46788304193909525</c:v>
                </c:pt>
                <c:pt idx="269">
                  <c:v>0.46788304193909536</c:v>
                </c:pt>
                <c:pt idx="270">
                  <c:v>0.46788304193909547</c:v>
                </c:pt>
                <c:pt idx="271">
                  <c:v>0.46788304193909552</c:v>
                </c:pt>
                <c:pt idx="272">
                  <c:v>0.46788304193909563</c:v>
                </c:pt>
                <c:pt idx="273">
                  <c:v>0.46788304193909575</c:v>
                </c:pt>
                <c:pt idx="274">
                  <c:v>0.46788304193909575</c:v>
                </c:pt>
                <c:pt idx="275">
                  <c:v>0.46788304193909586</c:v>
                </c:pt>
                <c:pt idx="276">
                  <c:v>0.46788304193909586</c:v>
                </c:pt>
                <c:pt idx="277">
                  <c:v>0.46788304193909591</c:v>
                </c:pt>
                <c:pt idx="278">
                  <c:v>0.46788304193909591</c:v>
                </c:pt>
                <c:pt idx="279">
                  <c:v>0.46788304193909591</c:v>
                </c:pt>
                <c:pt idx="280">
                  <c:v>0.46788304193909602</c:v>
                </c:pt>
                <c:pt idx="281">
                  <c:v>0.46788304193909602</c:v>
                </c:pt>
                <c:pt idx="282">
                  <c:v>0.46788304193909602</c:v>
                </c:pt>
                <c:pt idx="283">
                  <c:v>0.46788304193909602</c:v>
                </c:pt>
                <c:pt idx="284">
                  <c:v>0.46788304193909613</c:v>
                </c:pt>
                <c:pt idx="285">
                  <c:v>0.46788304193909613</c:v>
                </c:pt>
                <c:pt idx="286">
                  <c:v>0.46788304193909613</c:v>
                </c:pt>
                <c:pt idx="287">
                  <c:v>0.46788304193909613</c:v>
                </c:pt>
                <c:pt idx="288">
                  <c:v>0.46788304193909613</c:v>
                </c:pt>
                <c:pt idx="289">
                  <c:v>0.46788304193909613</c:v>
                </c:pt>
                <c:pt idx="290">
                  <c:v>0.46788304193909613</c:v>
                </c:pt>
                <c:pt idx="291">
                  <c:v>0.46788304193909613</c:v>
                </c:pt>
                <c:pt idx="292">
                  <c:v>0.46788304193909613</c:v>
                </c:pt>
                <c:pt idx="293">
                  <c:v>0.46788304193909613</c:v>
                </c:pt>
                <c:pt idx="294">
                  <c:v>0.46788304193909613</c:v>
                </c:pt>
                <c:pt idx="295">
                  <c:v>0.46788304193909613</c:v>
                </c:pt>
                <c:pt idx="296">
                  <c:v>0.46788304193909613</c:v>
                </c:pt>
                <c:pt idx="297">
                  <c:v>0.46788304193909624</c:v>
                </c:pt>
                <c:pt idx="298">
                  <c:v>0.46788304193909624</c:v>
                </c:pt>
                <c:pt idx="299">
                  <c:v>0.46788304193909624</c:v>
                </c:pt>
              </c:numCache>
            </c:numRef>
          </c:yVal>
          <c:smooth val="0"/>
          <c:extLst xmlns:c16r2="http://schemas.microsoft.com/office/drawing/2015/06/chart">
            <c:ext xmlns:c16="http://schemas.microsoft.com/office/drawing/2014/chart" uri="{C3380CC4-5D6E-409C-BE32-E72D297353CC}">
              <c16:uniqueId val="{00000001-4B5D-46A9-A7D9-648E1E4E5B85}"/>
            </c:ext>
          </c:extLst>
        </c:ser>
        <c:ser>
          <c:idx val="2"/>
          <c:order val="2"/>
          <c:tx>
            <c:strRef>
              <c:f>'Debt-Dividend Analysis'!$Q$15</c:f>
              <c:strCache>
                <c:ptCount val="1"/>
                <c:pt idx="0">
                  <c:v>Forest Recovery</c:v>
                </c:pt>
              </c:strCache>
            </c:strRef>
          </c:tx>
          <c:spPr>
            <a:ln w="38100">
              <a:solidFill>
                <a:schemeClr val="accent3">
                  <a:lumMod val="75000"/>
                </a:schemeClr>
              </a:solidFill>
              <a:prstDash val="solid"/>
            </a:ln>
          </c:spPr>
          <c:marker>
            <c:symbol val="star"/>
            <c:size val="3"/>
            <c:spPr>
              <a:solidFill>
                <a:srgbClr val="FFFFFF"/>
              </a:solidFill>
              <a:ln>
                <a:solidFill>
                  <a:schemeClr val="accent3">
                    <a:lumMod val="75000"/>
                  </a:schemeClr>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Analysis'!$Q$16:$Q$315</c:f>
              <c:numCache>
                <c:formatCode>0.000</c:formatCode>
                <c:ptCount val="300"/>
                <c:pt idx="0">
                  <c:v>-6.8530138109966693E-2</c:v>
                </c:pt>
                <c:pt idx="1">
                  <c:v>-6.0314563817929913E-2</c:v>
                </c:pt>
                <c:pt idx="2">
                  <c:v>-5.2196987255052923E-2</c:v>
                </c:pt>
                <c:pt idx="3">
                  <c:v>-4.4176239476282866E-2</c:v>
                </c:pt>
                <c:pt idx="4">
                  <c:v>-3.6251165480080297E-2</c:v>
                </c:pt>
                <c:pt idx="5">
                  <c:v>-2.8420624042094667E-2</c:v>
                </c:pt>
                <c:pt idx="6">
                  <c:v>-2.0683487550828012E-2</c:v>
                </c:pt>
                <c:pt idx="7">
                  <c:v>-1.3038641845255583E-2</c:v>
                </c:pt>
                <c:pt idx="8">
                  <c:v>-5.4849860543854526E-3</c:v>
                </c:pt>
                <c:pt idx="9">
                  <c:v>1.9785675612690452E-3</c:v>
                </c:pt>
                <c:pt idx="10">
                  <c:v>9.3530937663256937E-3</c:v>
                </c:pt>
                <c:pt idx="11">
                  <c:v>1.6639654505301079E-2</c:v>
                </c:pt>
                <c:pt idx="12">
                  <c:v>2.3839299055533097E-2</c:v>
                </c:pt>
                <c:pt idx="13">
                  <c:v>3.0953064178277815E-2</c:v>
                </c:pt>
                <c:pt idx="14">
                  <c:v>3.7981974268005737E-2</c:v>
                </c:pt>
                <c:pt idx="15">
                  <c:v>4.4927041499915693E-2</c:v>
                </c:pt>
                <c:pt idx="16">
                  <c:v>5.1789265975690148E-2</c:v>
                </c:pt>
                <c:pt idx="17">
                  <c:v>5.8569635867511759E-2</c:v>
                </c:pt>
                <c:pt idx="18">
                  <c:v>6.5269127560361379E-2</c:v>
                </c:pt>
                <c:pt idx="19">
                  <c:v>7.1888705792619495E-2</c:v>
                </c:pt>
                <c:pt idx="20">
                  <c:v>7.8429323794990499E-2</c:v>
                </c:pt>
                <c:pt idx="21">
                  <c:v>8.4891923427768703E-2</c:v>
                </c:pt>
                <c:pt idx="22">
                  <c:v>9.1277435316468772E-2</c:v>
                </c:pt>
                <c:pt idx="23">
                  <c:v>9.7586778985836786E-2</c:v>
                </c:pt>
                <c:pt idx="24">
                  <c:v>0.10382086299226387</c:v>
                </c:pt>
                <c:pt idx="25">
                  <c:v>0.10998058505461944</c:v>
                </c:pt>
                <c:pt idx="26">
                  <c:v>0.11606683218352458</c:v>
                </c:pt>
                <c:pt idx="27">
                  <c:v>0.12208048080908289</c:v>
                </c:pt>
                <c:pt idx="28">
                  <c:v>0.12802239690708803</c:v>
                </c:pt>
                <c:pt idx="29">
                  <c:v>0.13389343612372587</c:v>
                </c:pt>
                <c:pt idx="30">
                  <c:v>0.13969444389878874</c:v>
                </c:pt>
                <c:pt idx="31">
                  <c:v>0.14542625558742056</c:v>
                </c:pt>
                <c:pt idx="32">
                  <c:v>0.15108969658040897</c:v>
                </c:pt>
                <c:pt idx="33">
                  <c:v>0.15668558242304351</c:v>
                </c:pt>
                <c:pt idx="34">
                  <c:v>0.16221471893255532</c:v>
                </c:pt>
                <c:pt idx="35">
                  <c:v>0.16767790231415597</c:v>
                </c:pt>
                <c:pt idx="36">
                  <c:v>0.17307591927569307</c:v>
                </c:pt>
                <c:pt idx="37">
                  <c:v>0.17840954714093679</c:v>
                </c:pt>
                <c:pt idx="38">
                  <c:v>0.18367955396151617</c:v>
                </c:pt>
                <c:pt idx="39">
                  <c:v>0.18888669862752017</c:v>
                </c:pt>
                <c:pt idx="40">
                  <c:v>0.19403173097677853</c:v>
                </c:pt>
                <c:pt idx="41">
                  <c:v>0.19911539190284042</c:v>
                </c:pt>
                <c:pt idx="42">
                  <c:v>0.20413841346166356</c:v>
                </c:pt>
                <c:pt idx="43">
                  <c:v>0.20910151897703239</c:v>
                </c:pt>
                <c:pt idx="44">
                  <c:v>0.21400542314471735</c:v>
                </c:pt>
                <c:pt idx="45">
                  <c:v>0.21885083213539261</c:v>
                </c:pt>
                <c:pt idx="46">
                  <c:v>0.22363844369632563</c:v>
                </c:pt>
                <c:pt idx="47">
                  <c:v>0.22836894725185436</c:v>
                </c:pt>
                <c:pt idx="48">
                  <c:v>0.23304302400266508</c:v>
                </c:pt>
                <c:pt idx="49">
                  <c:v>0.23766134702388672</c:v>
                </c:pt>
                <c:pt idx="50">
                  <c:v>0.24222458136201491</c:v>
                </c:pt>
                <c:pt idx="51">
                  <c:v>0.24673338413067961</c:v>
                </c:pt>
                <c:pt idx="52">
                  <c:v>0.25118840460527075</c:v>
                </c:pt>
                <c:pt idx="53">
                  <c:v>0.25559028431643499</c:v>
                </c:pt>
                <c:pt idx="54">
                  <c:v>0.25993965714245726</c:v>
                </c:pt>
                <c:pt idx="55">
                  <c:v>0.26423714940054011</c:v>
                </c:pt>
                <c:pt idx="56">
                  <c:v>0.268483379936995</c:v>
                </c:pt>
                <c:pt idx="57">
                  <c:v>0.27267896021635663</c:v>
                </c:pt>
                <c:pt idx="58">
                  <c:v>0.27682449440943513</c:v>
                </c:pt>
                <c:pt idx="59">
                  <c:v>0.28092057948031801</c:v>
                </c:pt>
                <c:pt idx="60">
                  <c:v>0.28496780527233334</c:v>
                </c:pt>
                <c:pt idx="61">
                  <c:v>0.28896675459298893</c:v>
                </c:pt>
                <c:pt idx="62">
                  <c:v>0.29291800329789719</c:v>
                </c:pt>
                <c:pt idx="63">
                  <c:v>0.29682212037369937</c:v>
                </c:pt>
                <c:pt idx="64">
                  <c:v>0.30067966802000073</c:v>
                </c:pt>
                <c:pt idx="65">
                  <c:v>0.30449120173032829</c:v>
                </c:pt>
                <c:pt idx="66">
                  <c:v>0.30825727037212247</c:v>
                </c:pt>
                <c:pt idx="67">
                  <c:v>0.31197841626577588</c:v>
                </c:pt>
                <c:pt idx="68">
                  <c:v>0.31565517526272702</c:v>
                </c:pt>
                <c:pt idx="69">
                  <c:v>0.31928807682262494</c:v>
                </c:pt>
                <c:pt idx="70">
                  <c:v>0.3228776440895722</c:v>
                </c:pt>
                <c:pt idx="71">
                  <c:v>0.32642439396745782</c:v>
                </c:pt>
                <c:pt idx="72">
                  <c:v>0.32992883719439325</c:v>
                </c:pt>
                <c:pt idx="73">
                  <c:v>0.3333914784162586</c:v>
                </c:pt>
                <c:pt idx="74">
                  <c:v>0.33681281625937343</c:v>
                </c:pt>
                <c:pt idx="75">
                  <c:v>0.34019334340229929</c:v>
                </c:pt>
                <c:pt idx="76">
                  <c:v>0.34353354664678637</c:v>
                </c:pt>
                <c:pt idx="77">
                  <c:v>0.34683390698787353</c:v>
                </c:pt>
                <c:pt idx="78">
                  <c:v>0.35009489968315316</c:v>
                </c:pt>
                <c:pt idx="79">
                  <c:v>0.35331699432120833</c:v>
                </c:pt>
                <c:pt idx="80">
                  <c:v>0.35650065488923477</c:v>
                </c:pt>
                <c:pt idx="81">
                  <c:v>0.35964633983985567</c:v>
                </c:pt>
                <c:pt idx="82">
                  <c:v>0.36275450215713961</c:v>
                </c:pt>
                <c:pt idx="83">
                  <c:v>0.3658255894218313</c:v>
                </c:pt>
                <c:pt idx="84">
                  <c:v>0.36886004387580368</c:v>
                </c:pt>
                <c:pt idx="85">
                  <c:v>0.37185830248574164</c:v>
                </c:pt>
                <c:pt idx="86">
                  <c:v>0.37482079700606608</c:v>
                </c:pt>
                <c:pt idx="87">
                  <c:v>0.37774795404110717</c:v>
                </c:pt>
                <c:pt idx="88">
                  <c:v>0.38064019510653607</c:v>
                </c:pt>
                <c:pt idx="89">
                  <c:v>0.38349793669006399</c:v>
                </c:pt>
                <c:pt idx="90">
                  <c:v>0.38632159031141716</c:v>
                </c:pt>
                <c:pt idx="91">
                  <c:v>0.38911156258159646</c:v>
                </c:pt>
                <c:pt idx="92">
                  <c:v>0.39186825526142982</c:v>
                </c:pt>
                <c:pt idx="93">
                  <c:v>0.39459206531942659</c:v>
                </c:pt>
                <c:pt idx="94">
                  <c:v>0.39728338498894211</c:v>
                </c:pt>
                <c:pt idx="95">
                  <c:v>0.39994260182465929</c:v>
                </c:pt>
                <c:pt idx="96">
                  <c:v>0.40257009875839761</c:v>
                </c:pt>
                <c:pt idx="97">
                  <c:v>0.40516625415425589</c:v>
                </c:pt>
                <c:pt idx="98">
                  <c:v>0.4077314418630974</c:v>
                </c:pt>
                <c:pt idx="99">
                  <c:v>0.41026603127638478</c:v>
                </c:pt>
                <c:pt idx="100">
                  <c:v>0.41277038737937333</c:v>
                </c:pt>
                <c:pt idx="101">
                  <c:v>0.41524487080366951</c:v>
                </c:pt>
                <c:pt idx="102">
                  <c:v>0.4176898378791622</c:v>
                </c:pt>
                <c:pt idx="103">
                  <c:v>0.42010564068533535</c:v>
                </c:pt>
                <c:pt idx="104">
                  <c:v>0.4224926271019675</c:v>
                </c:pt>
                <c:pt idx="105">
                  <c:v>0.42485114085922743</c:v>
                </c:pt>
                <c:pt idx="106">
                  <c:v>0.42718152158717165</c:v>
                </c:pt>
                <c:pt idx="107">
                  <c:v>0.42948410486465194</c:v>
                </c:pt>
                <c:pt idx="108">
                  <c:v>0.43175922226763908</c:v>
                </c:pt>
                <c:pt idx="109">
                  <c:v>0.43400720141697063</c:v>
                </c:pt>
                <c:pt idx="110">
                  <c:v>0.4362283660255285</c:v>
                </c:pt>
                <c:pt idx="111">
                  <c:v>0.43842303594485466</c:v>
                </c:pt>
                <c:pt idx="112">
                  <c:v>0.44059152721120981</c:v>
                </c:pt>
                <c:pt idx="113">
                  <c:v>0.44273415209108335</c:v>
                </c:pt>
                <c:pt idx="114">
                  <c:v>0.44485121912616071</c:v>
                </c:pt>
                <c:pt idx="115">
                  <c:v>0.44694303317775308</c:v>
                </c:pt>
                <c:pt idx="116">
                  <c:v>0.44900989547069858</c:v>
                </c:pt>
                <c:pt idx="117">
                  <c:v>0.45105210363673892</c:v>
                </c:pt>
                <c:pt idx="118">
                  <c:v>0.45306995175737913</c:v>
                </c:pt>
                <c:pt idx="119">
                  <c:v>0.45506373040623538</c:v>
                </c:pt>
                <c:pt idx="120">
                  <c:v>0.45703372669087822</c:v>
                </c:pt>
                <c:pt idx="121">
                  <c:v>0.4589802242941769</c:v>
                </c:pt>
                <c:pt idx="122">
                  <c:v>0.46090350351514991</c:v>
                </c:pt>
                <c:pt idx="123">
                  <c:v>0.4628038413093285</c:v>
                </c:pt>
                <c:pt idx="124">
                  <c:v>0.46468151132863877</c:v>
                </c:pt>
                <c:pt idx="125">
                  <c:v>0.46653678396080817</c:v>
                </c:pt>
                <c:pt idx="126">
                  <c:v>0.46836992636830171</c:v>
                </c:pt>
                <c:pt idx="127">
                  <c:v>0.47018120252679357</c:v>
                </c:pt>
                <c:pt idx="128">
                  <c:v>0.47197087326318066</c:v>
                </c:pt>
                <c:pt idx="129">
                  <c:v>0.47373919629314154</c:v>
                </c:pt>
                <c:pt idx="130">
                  <c:v>0.47548642625824811</c:v>
                </c:pt>
                <c:pt idx="131">
                  <c:v>0.47721281476263477</c:v>
                </c:pt>
                <c:pt idx="132">
                  <c:v>0.47891861040922923</c:v>
                </c:pt>
                <c:pt idx="133">
                  <c:v>0.48060405883555213</c:v>
                </c:pt>
                <c:pt idx="134">
                  <c:v>0.48226940274908947</c:v>
                </c:pt>
                <c:pt idx="135">
                  <c:v>0.48391488196224258</c:v>
                </c:pt>
                <c:pt idx="136">
                  <c:v>0.48554073342686144</c:v>
                </c:pt>
                <c:pt idx="137">
                  <c:v>0.48714719126836653</c:v>
                </c:pt>
                <c:pt idx="138">
                  <c:v>0.48873448681946274</c:v>
                </c:pt>
                <c:pt idx="139">
                  <c:v>0.49030284865345269</c:v>
                </c:pt>
                <c:pt idx="140">
                  <c:v>0.49185250261715036</c:v>
                </c:pt>
                <c:pt idx="141">
                  <c:v>0.49338367186340448</c:v>
                </c:pt>
                <c:pt idx="142">
                  <c:v>0.49489657688323219</c:v>
                </c:pt>
                <c:pt idx="143">
                  <c:v>0.49639143553757076</c:v>
                </c:pt>
                <c:pt idx="144">
                  <c:v>0.49786846308864963</c:v>
                </c:pt>
                <c:pt idx="145">
                  <c:v>0.49932787223098835</c:v>
                </c:pt>
                <c:pt idx="146">
                  <c:v>0.50076987312202537</c:v>
                </c:pt>
                <c:pt idx="147">
                  <c:v>0.50219467341238067</c:v>
                </c:pt>
                <c:pt idx="148">
                  <c:v>0.50360247827575821</c:v>
                </c:pt>
                <c:pt idx="149">
                  <c:v>0.50499349043849107</c:v>
                </c:pt>
                <c:pt idx="150">
                  <c:v>0.50636791020873428</c:v>
                </c:pt>
                <c:pt idx="151">
                  <c:v>0.50772593550530987</c:v>
                </c:pt>
                <c:pt idx="152">
                  <c:v>0.50906776188620706</c:v>
                </c:pt>
                <c:pt idx="153">
                  <c:v>0.5103935825767435</c:v>
                </c:pt>
                <c:pt idx="154">
                  <c:v>0.51170358849738962</c:v>
                </c:pt>
                <c:pt idx="155">
                  <c:v>0.51299796829126165</c:v>
                </c:pt>
                <c:pt idx="156">
                  <c:v>0.51427690835128659</c:v>
                </c:pt>
                <c:pt idx="157">
                  <c:v>0.51554059284704346</c:v>
                </c:pt>
                <c:pt idx="158">
                  <c:v>0.51678920375128279</c:v>
                </c:pt>
                <c:pt idx="159">
                  <c:v>0.51802292086613255</c:v>
                </c:pt>
                <c:pt idx="160">
                  <c:v>0.51924192184898943</c:v>
                </c:pt>
                <c:pt idx="161">
                  <c:v>0.52044638223810114</c:v>
                </c:pt>
                <c:pt idx="162">
                  <c:v>0.52163647547784509</c:v>
                </c:pt>
                <c:pt idx="163">
                  <c:v>0.52281237294370431</c:v>
                </c:pt>
                <c:pt idx="164">
                  <c:v>0.52397424396694581</c:v>
                </c:pt>
                <c:pt idx="165">
                  <c:v>0.52512225585900474</c:v>
                </c:pt>
                <c:pt idx="166">
                  <c:v>0.52625657393557712</c:v>
                </c:pt>
                <c:pt idx="167">
                  <c:v>0.52737736154042636</c:v>
                </c:pt>
                <c:pt idx="168">
                  <c:v>0.5284847800689042</c:v>
                </c:pt>
                <c:pt idx="169">
                  <c:v>0.52957898899119238</c:v>
                </c:pt>
                <c:pt idx="170">
                  <c:v>0.53066014587526633</c:v>
                </c:pt>
                <c:pt idx="171">
                  <c:v>0.53172840640958585</c:v>
                </c:pt>
                <c:pt idx="172">
                  <c:v>0.5327839244255137</c:v>
                </c:pt>
                <c:pt idx="173">
                  <c:v>0.5338268519194681</c:v>
                </c:pt>
                <c:pt idx="174">
                  <c:v>0.53485733907481048</c:v>
                </c:pt>
                <c:pt idx="175">
                  <c:v>0.53587553428347179</c:v>
                </c:pt>
                <c:pt idx="176">
                  <c:v>0.53688158416732168</c:v>
                </c:pt>
                <c:pt idx="177">
                  <c:v>0.5378756335992817</c:v>
                </c:pt>
                <c:pt idx="178">
                  <c:v>0.53885782572418794</c:v>
                </c:pt>
                <c:pt idx="179">
                  <c:v>0.53982830197940346</c:v>
                </c:pt>
                <c:pt idx="180">
                  <c:v>0.54078720211518627</c:v>
                </c:pt>
                <c:pt idx="181">
                  <c:v>0.54173466421481253</c:v>
                </c:pt>
                <c:pt idx="182">
                  <c:v>0.54267082471446204</c:v>
                </c:pt>
                <c:pt idx="183">
                  <c:v>0.54359581842286442</c:v>
                </c:pt>
                <c:pt idx="184">
                  <c:v>0.54450977854071214</c:v>
                </c:pt>
                <c:pt idx="185">
                  <c:v>0.54541283667984142</c:v>
                </c:pt>
                <c:pt idx="186">
                  <c:v>0.54630512288218469</c:v>
                </c:pt>
                <c:pt idx="187">
                  <c:v>0.54718676563849711</c:v>
                </c:pt>
                <c:pt idx="188">
                  <c:v>0.54805789190685916</c:v>
                </c:pt>
                <c:pt idx="189">
                  <c:v>0.54891862713095851</c:v>
                </c:pt>
                <c:pt idx="190">
                  <c:v>0.54976909525815509</c:v>
                </c:pt>
                <c:pt idx="191">
                  <c:v>0.55060941875732861</c:v>
                </c:pt>
                <c:pt idx="192">
                  <c:v>0.55143971863651509</c:v>
                </c:pt>
                <c:pt idx="193">
                  <c:v>0.55226011446033196</c:v>
                </c:pt>
                <c:pt idx="194">
                  <c:v>0.55307072436719551</c:v>
                </c:pt>
                <c:pt idx="195">
                  <c:v>0.55387166508633301</c:v>
                </c:pt>
                <c:pt idx="196">
                  <c:v>0.55466305195459209</c:v>
                </c:pt>
                <c:pt idx="197">
                  <c:v>0.55544499893304922</c:v>
                </c:pt>
                <c:pt idx="198">
                  <c:v>0.55621761862342067</c:v>
                </c:pt>
                <c:pt idx="199">
                  <c:v>0.55698102228427671</c:v>
                </c:pt>
                <c:pt idx="200">
                  <c:v>0.55773531984706382</c:v>
                </c:pt>
                <c:pt idx="201">
                  <c:v>0.55848061993193454</c:v>
                </c:pt>
                <c:pt idx="202">
                  <c:v>0.55921702986338884</c:v>
                </c:pt>
                <c:pt idx="203">
                  <c:v>0.55994465568572949</c:v>
                </c:pt>
                <c:pt idx="204">
                  <c:v>0.56066360217833211</c:v>
                </c:pt>
                <c:pt idx="205">
                  <c:v>0.56137397287073409</c:v>
                </c:pt>
                <c:pt idx="206">
                  <c:v>0.56207587005754267</c:v>
                </c:pt>
                <c:pt idx="207">
                  <c:v>0.56276939481316557</c:v>
                </c:pt>
                <c:pt idx="208">
                  <c:v>0.56345464700636605</c:v>
                </c:pt>
                <c:pt idx="209">
                  <c:v>0.56413172531464395</c:v>
                </c:pt>
                <c:pt idx="210">
                  <c:v>0.56480072723844588</c:v>
                </c:pt>
                <c:pt idx="211">
                  <c:v>0.56546174911520464</c:v>
                </c:pt>
                <c:pt idx="212">
                  <c:v>0.56611488613321292</c:v>
                </c:pt>
                <c:pt idx="213">
                  <c:v>0.56676023234533002</c:v>
                </c:pt>
                <c:pt idx="214">
                  <c:v>0.5673978806825255</c:v>
                </c:pt>
                <c:pt idx="215">
                  <c:v>0.56802792296726168</c:v>
                </c:pt>
                <c:pt idx="216">
                  <c:v>0.56865044992671643</c:v>
                </c:pt>
                <c:pt idx="217">
                  <c:v>0.56926555120584765</c:v>
                </c:pt>
                <c:pt idx="218">
                  <c:v>0.56987331538030239</c:v>
                </c:pt>
                <c:pt idx="219">
                  <c:v>0.57047382996917195</c:v>
                </c:pt>
                <c:pt idx="220">
                  <c:v>0.57106718144759494</c:v>
                </c:pt>
                <c:pt idx="221">
                  <c:v>0.57165345525920952</c:v>
                </c:pt>
                <c:pt idx="222">
                  <c:v>0.57223273582845757</c:v>
                </c:pt>
                <c:pt idx="223">
                  <c:v>0.57280510657274231</c:v>
                </c:pt>
                <c:pt idx="224">
                  <c:v>0.57337064991443953</c:v>
                </c:pt>
                <c:pt idx="225">
                  <c:v>0.57392944729276807</c:v>
                </c:pt>
                <c:pt idx="226">
                  <c:v>0.5744815791755159</c:v>
                </c:pt>
                <c:pt idx="227">
                  <c:v>0.57502712507062825</c:v>
                </c:pt>
                <c:pt idx="228">
                  <c:v>0.57556616353765666</c:v>
                </c:pt>
                <c:pt idx="229">
                  <c:v>0.57609877219907202</c:v>
                </c:pt>
                <c:pt idx="230">
                  <c:v>0.57662502775144164</c:v>
                </c:pt>
                <c:pt idx="231">
                  <c:v>0.57714500597647456</c:v>
                </c:pt>
                <c:pt idx="232">
                  <c:v>0.57765878175193386</c:v>
                </c:pt>
                <c:pt idx="233">
                  <c:v>0.57816642906241889</c:v>
                </c:pt>
                <c:pt idx="234">
                  <c:v>0.57866802101001957</c:v>
                </c:pt>
                <c:pt idx="235">
                  <c:v>0.57916362982484315</c:v>
                </c:pt>
                <c:pt idx="236">
                  <c:v>0.57965332687541526</c:v>
                </c:pt>
                <c:pt idx="237">
                  <c:v>0.58013718267895764</c:v>
                </c:pt>
                <c:pt idx="238">
                  <c:v>0.58061526691154186</c:v>
                </c:pt>
                <c:pt idx="239">
                  <c:v>0.58108764841812355</c:v>
                </c:pt>
                <c:pt idx="240">
                  <c:v>0.581554395222456</c:v>
                </c:pt>
                <c:pt idx="241">
                  <c:v>0.58201557453688568</c:v>
                </c:pt>
                <c:pt idx="242">
                  <c:v>0.58247125277203082</c:v>
                </c:pt>
                <c:pt idx="243">
                  <c:v>0.58292149554634443</c:v>
                </c:pt>
                <c:pt idx="244">
                  <c:v>0.58336636769556427</c:v>
                </c:pt>
                <c:pt idx="245">
                  <c:v>0.58380593328204833</c:v>
                </c:pt>
                <c:pt idx="246">
                  <c:v>0.58424025560400095</c:v>
                </c:pt>
                <c:pt idx="247">
                  <c:v>0.58466939720458688</c:v>
                </c:pt>
                <c:pt idx="248">
                  <c:v>0.58509341988093799</c:v>
                </c:pt>
                <c:pt idx="249">
                  <c:v>0.58551238469305267</c:v>
                </c:pt>
                <c:pt idx="250">
                  <c:v>0.58592635197258758</c:v>
                </c:pt>
                <c:pt idx="251">
                  <c:v>0.5863353813315465</c:v>
                </c:pt>
                <c:pt idx="252">
                  <c:v>0.58673953167086379</c:v>
                </c:pt>
                <c:pt idx="253">
                  <c:v>0.58713886118888681</c:v>
                </c:pt>
                <c:pt idx="254">
                  <c:v>0.58753342738975622</c:v>
                </c:pt>
                <c:pt idx="255">
                  <c:v>0.58792328709168651</c:v>
                </c:pt>
                <c:pt idx="256">
                  <c:v>0.58830849643514871</c:v>
                </c:pt>
                <c:pt idx="257">
                  <c:v>0.58868911089095388</c:v>
                </c:pt>
                <c:pt idx="258">
                  <c:v>0.58906518526824114</c:v>
                </c:pt>
                <c:pt idx="259">
                  <c:v>0.58943677372237102</c:v>
                </c:pt>
                <c:pt idx="260">
                  <c:v>0.58980392976272267</c:v>
                </c:pt>
                <c:pt idx="261">
                  <c:v>0.59016670626040069</c:v>
                </c:pt>
                <c:pt idx="262">
                  <c:v>0.59052515545584738</c:v>
                </c:pt>
                <c:pt idx="263">
                  <c:v>0.59087932896636641</c:v>
                </c:pt>
                <c:pt idx="264">
                  <c:v>0.59122927779355539</c:v>
                </c:pt>
                <c:pt idx="265">
                  <c:v>0.59157505233064978</c:v>
                </c:pt>
                <c:pt idx="266">
                  <c:v>0.59191670236978078</c:v>
                </c:pt>
                <c:pt idx="267">
                  <c:v>0.59225427710914436</c:v>
                </c:pt>
                <c:pt idx="268">
                  <c:v>0.59258782516008623</c:v>
                </c:pt>
                <c:pt idx="269">
                  <c:v>0.59291739455410208</c:v>
                </c:pt>
                <c:pt idx="270">
                  <c:v>0.59324303274975421</c:v>
                </c:pt>
                <c:pt idx="271">
                  <c:v>0.59356478663950551</c:v>
                </c:pt>
                <c:pt idx="272">
                  <c:v>0.59388270255647202</c:v>
                </c:pt>
                <c:pt idx="273">
                  <c:v>0.59419682628109516</c:v>
                </c:pt>
                <c:pt idx="274">
                  <c:v>0.59450720304773419</c:v>
                </c:pt>
                <c:pt idx="275">
                  <c:v>0.59481387755117965</c:v>
                </c:pt>
                <c:pt idx="276">
                  <c:v>0.5951168939530902</c:v>
                </c:pt>
                <c:pt idx="277">
                  <c:v>0.5954162958883511</c:v>
                </c:pt>
                <c:pt idx="278">
                  <c:v>0.59571212647135863</c:v>
                </c:pt>
                <c:pt idx="279">
                  <c:v>0.59600442830222777</c:v>
                </c:pt>
                <c:pt idx="280">
                  <c:v>0.59629324347292734</c:v>
                </c:pt>
                <c:pt idx="281">
                  <c:v>0.59657861357334097</c:v>
                </c:pt>
                <c:pt idx="282">
                  <c:v>0.59686057969725625</c:v>
                </c:pt>
                <c:pt idx="283">
                  <c:v>0.59713918244828235</c:v>
                </c:pt>
                <c:pt idx="284">
                  <c:v>0.5974144619456967</c:v>
                </c:pt>
                <c:pt idx="285">
                  <c:v>0.59768645783022256</c:v>
                </c:pt>
                <c:pt idx="286">
                  <c:v>0.59795520926973744</c:v>
                </c:pt>
                <c:pt idx="287">
                  <c:v>0.59822075496491312</c:v>
                </c:pt>
                <c:pt idx="288">
                  <c:v>0.5984831331547884</c:v>
                </c:pt>
                <c:pt idx="289">
                  <c:v>0.59874238162227611</c:v>
                </c:pt>
                <c:pt idx="290">
                  <c:v>0.59899853769960354</c:v>
                </c:pt>
                <c:pt idx="291">
                  <c:v>0.59925163827368833</c:v>
                </c:pt>
                <c:pt idx="292">
                  <c:v>0.59950171979145084</c:v>
                </c:pt>
                <c:pt idx="293">
                  <c:v>0.59974881826506143</c:v>
                </c:pt>
                <c:pt idx="294">
                  <c:v>0.59999296927712731</c:v>
                </c:pt>
                <c:pt idx="295">
                  <c:v>0.60023420798581639</c:v>
                </c:pt>
                <c:pt idx="296">
                  <c:v>0.60047256912991931</c:v>
                </c:pt>
                <c:pt idx="297">
                  <c:v>0.6007080870338527</c:v>
                </c:pt>
                <c:pt idx="298">
                  <c:v>0.60094079561260205</c:v>
                </c:pt>
                <c:pt idx="299">
                  <c:v>0.60117072837660457</c:v>
                </c:pt>
              </c:numCache>
            </c:numRef>
          </c:yVal>
          <c:smooth val="0"/>
          <c:extLst xmlns:c16r2="http://schemas.microsoft.com/office/drawing/2015/06/chart">
            <c:ext xmlns:c16="http://schemas.microsoft.com/office/drawing/2014/chart" uri="{C3380CC4-5D6E-409C-BE32-E72D297353CC}">
              <c16:uniqueId val="{00000002-4B5D-46A9-A7D9-648E1E4E5B85}"/>
            </c:ext>
          </c:extLst>
        </c:ser>
        <c:ser>
          <c:idx val="3"/>
          <c:order val="3"/>
          <c:tx>
            <c:strRef>
              <c:f>'Debt-Dividend Analysis'!$R$15</c:f>
              <c:strCache>
                <c:ptCount val="1"/>
                <c:pt idx="0">
                  <c:v>Net Biomass</c:v>
                </c:pt>
              </c:strCache>
            </c:strRef>
          </c:tx>
          <c:spPr>
            <a:ln w="38100">
              <a:solidFill>
                <a:srgbClr val="000000"/>
              </a:solidFill>
              <a:prstDash val="solid"/>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Analysis'!$R$16:$R$315</c:f>
              <c:numCache>
                <c:formatCode>0.000</c:formatCode>
                <c:ptCount val="300"/>
                <c:pt idx="0">
                  <c:v>-0.12805704435469734</c:v>
                </c:pt>
                <c:pt idx="1">
                  <c:v>-6.7823341979184965E-2</c:v>
                </c:pt>
                <c:pt idx="2">
                  <c:v>-1.3847038596652927E-2</c:v>
                </c:pt>
                <c:pt idx="3">
                  <c:v>3.4602361711576476E-2</c:v>
                </c:pt>
                <c:pt idx="4">
                  <c:v>7.8168982229023173E-2</c:v>
                </c:pt>
                <c:pt idx="5">
                  <c:v>0.11742079939467154</c:v>
                </c:pt>
                <c:pt idx="6">
                  <c:v>0.15285865778826432</c:v>
                </c:pt>
                <c:pt idx="7">
                  <c:v>0.18492421768000436</c:v>
                </c:pt>
                <c:pt idx="8">
                  <c:v>0.21400696153815701</c:v>
                </c:pt>
                <c:pt idx="9">
                  <c:v>0.24045037092196694</c:v>
                </c:pt>
                <c:pt idx="10">
                  <c:v>0.2645573719933153</c:v>
                </c:pt>
                <c:pt idx="11">
                  <c:v>0.28659513624885419</c:v>
                </c:pt>
                <c:pt idx="12">
                  <c:v>0.30679931281995509</c:v>
                </c:pt>
                <c:pt idx="13">
                  <c:v>0.32537775964761356</c:v>
                </c:pt>
                <c:pt idx="14">
                  <c:v>0.34251383286970627</c:v>
                </c:pt>
                <c:pt idx="15">
                  <c:v>0.35836928673192725</c:v>
                </c:pt>
                <c:pt idx="16">
                  <c:v>0.37308683013961746</c:v>
                </c:pt>
                <c:pt idx="17">
                  <c:v>0.38679238050702058</c:v>
                </c:pt>
                <c:pt idx="18">
                  <c:v>0.39959705074641205</c:v>
                </c:pt>
                <c:pt idx="19">
                  <c:v>0.41159890099549079</c:v>
                </c:pt>
                <c:pt idx="20">
                  <c:v>0.42288448293990077</c:v>
                </c:pt>
                <c:pt idx="21">
                  <c:v>0.43353020128925185</c:v>
                </c:pt>
                <c:pt idx="22">
                  <c:v>0.4436035140570927</c:v>
                </c:pt>
                <c:pt idx="23">
                  <c:v>0.45316399073167807</c:v>
                </c:pt>
                <c:pt idx="24">
                  <c:v>0.46226424516433351</c:v>
                </c:pt>
                <c:pt idx="25">
                  <c:v>0.47095075800978031</c:v>
                </c:pt>
                <c:pt idx="26">
                  <c:v>0.47926460179626323</c:v>
                </c:pt>
                <c:pt idx="27">
                  <c:v>0.48724208015480047</c:v>
                </c:pt>
                <c:pt idx="28">
                  <c:v>0.49491529137170098</c:v>
                </c:pt>
                <c:pt idx="29">
                  <c:v>0.50231262522497433</c:v>
                </c:pt>
                <c:pt idx="30">
                  <c:v>0.50945920100424225</c:v>
                </c:pt>
                <c:pt idx="31">
                  <c:v>0.51637725367838372</c:v>
                </c:pt>
                <c:pt idx="32">
                  <c:v>0.52308647435051547</c:v>
                </c:pt>
                <c:pt idx="33">
                  <c:v>0.52960431041293532</c:v>
                </c:pt>
                <c:pt idx="34">
                  <c:v>0.53594623017375131</c:v>
                </c:pt>
                <c:pt idx="35">
                  <c:v>0.54212595616190906</c:v>
                </c:pt>
                <c:pt idx="36">
                  <c:v>0.54815567081921901</c:v>
                </c:pt>
                <c:pt idx="37">
                  <c:v>0.55404619784885722</c:v>
                </c:pt>
                <c:pt idx="38">
                  <c:v>0.55980716210268122</c:v>
                </c:pt>
                <c:pt idx="39">
                  <c:v>0.56544713054840923</c:v>
                </c:pt>
                <c:pt idx="40">
                  <c:v>0.57097373655682637</c:v>
                </c:pt>
                <c:pt idx="41">
                  <c:v>0.57639378948393949</c:v>
                </c:pt>
                <c:pt idx="42">
                  <c:v>0.58171337128914014</c:v>
                </c:pt>
                <c:pt idx="43">
                  <c:v>0.58693792172429471</c:v>
                </c:pt>
                <c:pt idx="44">
                  <c:v>0.59207231344692601</c:v>
                </c:pt>
                <c:pt idx="45">
                  <c:v>0.59712091825042735</c:v>
                </c:pt>
                <c:pt idx="46">
                  <c:v>0.60208766546299963</c:v>
                </c:pt>
                <c:pt idx="47">
                  <c:v>0.60697609344247161</c:v>
                </c:pt>
                <c:pt idx="48">
                  <c:v>0.6117893949843809</c:v>
                </c:pt>
                <c:pt idx="49">
                  <c:v>0.61653045736391376</c:v>
                </c:pt>
                <c:pt idx="50">
                  <c:v>0.62120189764697287</c:v>
                </c:pt>
                <c:pt idx="51">
                  <c:v>0.62580609383042729</c:v>
                </c:pt>
                <c:pt idx="52">
                  <c:v>0.63034521230528129</c:v>
                </c:pt>
                <c:pt idx="53">
                  <c:v>0.63482123207803987</c:v>
                </c:pt>
                <c:pt idx="54">
                  <c:v>0.63923596613400857</c:v>
                </c:pt>
                <c:pt idx="55">
                  <c:v>0.64359108028082801</c:v>
                </c:pt>
                <c:pt idx="56">
                  <c:v>0.64788810977048938</c:v>
                </c:pt>
                <c:pt idx="57">
                  <c:v>0.65212847396276086</c:v>
                </c:pt>
                <c:pt idx="58">
                  <c:v>0.6563134892618252</c:v>
                </c:pt>
                <c:pt idx="59">
                  <c:v>0.66044438053048271</c:v>
                </c:pt>
                <c:pt idx="60">
                  <c:v>0.66452229116207584</c:v>
                </c:pt>
                <c:pt idx="61">
                  <c:v>0.66854829196896415</c:v>
                </c:pt>
                <c:pt idx="62">
                  <c:v>0.67252338902756981</c:v>
                </c:pt>
                <c:pt idx="63">
                  <c:v>0.67644853060343779</c:v>
                </c:pt>
                <c:pt idx="64">
                  <c:v>0.68032461326513771</c:v>
                </c:pt>
                <c:pt idx="65">
                  <c:v>0.68415248728295186</c:v>
                </c:pt>
                <c:pt idx="66">
                  <c:v>0.68793296139693005</c:v>
                </c:pt>
                <c:pt idx="67">
                  <c:v>0.69166680702888517</c:v>
                </c:pt>
                <c:pt idx="68">
                  <c:v>0.69535476200406388</c:v>
                </c:pt>
                <c:pt idx="69">
                  <c:v>0.69899753384045815</c:v>
                </c:pt>
                <c:pt idx="70">
                  <c:v>0.70259580265684907</c:v>
                </c:pt>
                <c:pt idx="71">
                  <c:v>0.7061502237446291</c:v>
                </c:pt>
                <c:pt idx="72">
                  <c:v>0.70966142984312275</c:v>
                </c:pt>
                <c:pt idx="73">
                  <c:v>0.7131300331534125</c:v>
                </c:pt>
                <c:pt idx="74">
                  <c:v>0.71655662712154378</c:v>
                </c:pt>
                <c:pt idx="75">
                  <c:v>0.71994178801831921</c:v>
                </c:pt>
                <c:pt idx="76">
                  <c:v>0.72328607633967801</c:v>
                </c:pt>
                <c:pt idx="77">
                  <c:v>0.72659003804881128</c:v>
                </c:pt>
                <c:pt idx="78">
                  <c:v>0.72985420567866621</c:v>
                </c:pt>
                <c:pt idx="79">
                  <c:v>0.73307909931127824</c:v>
                </c:pt>
                <c:pt idx="80">
                  <c:v>0.73626522744842882</c:v>
                </c:pt>
                <c:pt idx="81">
                  <c:v>0.73941308778641068</c:v>
                </c:pt>
                <c:pt idx="82">
                  <c:v>0.74252316790616812</c:v>
                </c:pt>
                <c:pt idx="83">
                  <c:v>0.74559594588874945</c:v>
                </c:pt>
                <c:pt idx="84">
                  <c:v>0.74863189086482795</c:v>
                </c:pt>
                <c:pt idx="85">
                  <c:v>0.75163146350601995</c:v>
                </c:pt>
                <c:pt idx="86">
                  <c:v>0.75459511646480681</c:v>
                </c:pt>
                <c:pt idx="87">
                  <c:v>0.75752329476906577</c:v>
                </c:pt>
                <c:pt idx="88">
                  <c:v>0.76041643617650623</c:v>
                </c:pt>
                <c:pt idx="89">
                  <c:v>0.76327497149367796</c:v>
                </c:pt>
                <c:pt idx="90">
                  <c:v>0.76609932486367038</c:v>
                </c:pt>
                <c:pt idx="91">
                  <c:v>0.76888991402613072</c:v>
                </c:pt>
                <c:pt idx="92">
                  <c:v>0.7716471505528042</c:v>
                </c:pt>
                <c:pt idx="93">
                  <c:v>0.77437144006141945</c:v>
                </c:pt>
                <c:pt idx="94">
                  <c:v>0.77706318241040739</c:v>
                </c:pt>
                <c:pt idx="95">
                  <c:v>0.77972277187665107</c:v>
                </c:pt>
                <c:pt idx="96">
                  <c:v>0.782350597318203</c:v>
                </c:pt>
                <c:pt idx="97">
                  <c:v>0.78494704232367685</c:v>
                </c:pt>
                <c:pt idx="98">
                  <c:v>0.78751248534982277</c:v>
                </c:pt>
                <c:pt idx="99">
                  <c:v>0.7900472998486131</c:v>
                </c:pt>
                <c:pt idx="100">
                  <c:v>0.79255185438501252</c:v>
                </c:pt>
                <c:pt idx="101">
                  <c:v>0.79502651274646863</c:v>
                </c:pt>
                <c:pt idx="102">
                  <c:v>0.79747163404503152</c:v>
                </c:pt>
                <c:pt idx="103">
                  <c:v>0.79988757281291467</c:v>
                </c:pt>
                <c:pt idx="104">
                  <c:v>0.80227467909220151</c:v>
                </c:pt>
                <c:pt idx="105">
                  <c:v>0.80463329851932941</c:v>
                </c:pt>
                <c:pt idx="106">
                  <c:v>0.80696377240490536</c:v>
                </c:pt>
                <c:pt idx="107">
                  <c:v>0.80926643780933905</c:v>
                </c:pt>
                <c:pt idx="108">
                  <c:v>0.81154162761473003</c:v>
                </c:pt>
                <c:pt idx="109">
                  <c:v>0.81378967059338769</c:v>
                </c:pt>
                <c:pt idx="110">
                  <c:v>0.81601089147332129</c:v>
                </c:pt>
                <c:pt idx="111">
                  <c:v>0.81820561100100009</c:v>
                </c:pt>
                <c:pt idx="112">
                  <c:v>0.82037414600164538</c:v>
                </c:pt>
                <c:pt idx="113">
                  <c:v>0.82251680943728633</c:v>
                </c:pt>
                <c:pt idx="114">
                  <c:v>0.82463391046279122</c:v>
                </c:pt>
                <c:pt idx="115">
                  <c:v>0.82672575448004726</c:v>
                </c:pt>
                <c:pt idx="116">
                  <c:v>0.82879264319045975</c:v>
                </c:pt>
                <c:pt idx="117">
                  <c:v>0.83083487464590811</c:v>
                </c:pt>
                <c:pt idx="118">
                  <c:v>0.83285274329828662</c:v>
                </c:pt>
                <c:pt idx="119">
                  <c:v>0.83484654004774383</c:v>
                </c:pt>
                <c:pt idx="120">
                  <c:v>0.83681655228971819</c:v>
                </c:pt>
                <c:pt idx="121">
                  <c:v>0.83876306396086076</c:v>
                </c:pt>
                <c:pt idx="122">
                  <c:v>0.84068635558392213</c:v>
                </c:pt>
                <c:pt idx="123">
                  <c:v>0.84258670431167304</c:v>
                </c:pt>
                <c:pt idx="124">
                  <c:v>0.84446438396992529</c:v>
                </c:pt>
                <c:pt idx="125">
                  <c:v>0.84631966509970158</c:v>
                </c:pt>
                <c:pt idx="126">
                  <c:v>0.84815281499861095</c:v>
                </c:pt>
                <c:pt idx="127">
                  <c:v>0.84996409776146953</c:v>
                </c:pt>
                <c:pt idx="128">
                  <c:v>0.85175377432020871</c:v>
                </c:pt>
                <c:pt idx="129">
                  <c:v>0.85352210248310412</c:v>
                </c:pt>
                <c:pt idx="130">
                  <c:v>0.85526933697336083</c:v>
                </c:pt>
                <c:pt idx="131">
                  <c:v>0.85699572946708047</c:v>
                </c:pt>
                <c:pt idx="132">
                  <c:v>0.85870152863063598</c:v>
                </c:pt>
                <c:pt idx="133">
                  <c:v>0.86038698015748094</c:v>
                </c:pt>
                <c:pt idx="134">
                  <c:v>0.86205232680441135</c:v>
                </c:pt>
                <c:pt idx="135">
                  <c:v>0.86369780842729993</c:v>
                </c:pt>
                <c:pt idx="136">
                  <c:v>0.86532366201632049</c:v>
                </c:pt>
                <c:pt idx="137">
                  <c:v>0.86693012173067951</c:v>
                </c:pt>
                <c:pt idx="138">
                  <c:v>0.86851741893286749</c:v>
                </c:pt>
                <c:pt idx="139">
                  <c:v>0.87008578222244548</c:v>
                </c:pt>
                <c:pt idx="140">
                  <c:v>0.87163543746937666</c:v>
                </c:pt>
                <c:pt idx="141">
                  <c:v>0.87316660784691846</c:v>
                </c:pt>
                <c:pt idx="142">
                  <c:v>0.87467951386407938</c:v>
                </c:pt>
                <c:pt idx="143">
                  <c:v>0.87617437339765813</c:v>
                </c:pt>
                <c:pt idx="144">
                  <c:v>0.87765140172386746</c:v>
                </c:pt>
                <c:pt idx="145">
                  <c:v>0.87911081154955451</c:v>
                </c:pt>
                <c:pt idx="146">
                  <c:v>0.88055281304302535</c:v>
                </c:pt>
                <c:pt idx="147">
                  <c:v>0.88197761386448115</c:v>
                </c:pt>
                <c:pt idx="148">
                  <c:v>0.88338541919607216</c:v>
                </c:pt>
                <c:pt idx="149">
                  <c:v>0.88477643177157794</c:v>
                </c:pt>
                <c:pt idx="150">
                  <c:v>0.88615085190571818</c:v>
                </c:pt>
                <c:pt idx="151">
                  <c:v>0.88750887752310215</c:v>
                </c:pt>
                <c:pt idx="152">
                  <c:v>0.88885070418682122</c:v>
                </c:pt>
                <c:pt idx="153">
                  <c:v>0.8901765251266911</c:v>
                </c:pt>
                <c:pt idx="154">
                  <c:v>0.89148653126714716</c:v>
                </c:pt>
                <c:pt idx="155">
                  <c:v>0.89278091125480197</c:v>
                </c:pt>
                <c:pt idx="156">
                  <c:v>0.8940598514856638</c:v>
                </c:pt>
                <c:pt idx="157">
                  <c:v>0.89532353613202909</c:v>
                </c:pt>
                <c:pt idx="158">
                  <c:v>0.89657214716904365</c:v>
                </c:pt>
                <c:pt idx="159">
                  <c:v>0.89780586440094678</c:v>
                </c:pt>
                <c:pt idx="160">
                  <c:v>0.89902486548699689</c:v>
                </c:pt>
                <c:pt idx="161">
                  <c:v>0.90022932596708283</c:v>
                </c:pt>
                <c:pt idx="162">
                  <c:v>0.90141941928702884</c:v>
                </c:pt>
                <c:pt idx="163">
                  <c:v>0.90259531682359362</c:v>
                </c:pt>
                <c:pt idx="164">
                  <c:v>0.90375718790916848</c:v>
                </c:pt>
                <c:pt idx="165">
                  <c:v>0.9049051998561799</c:v>
                </c:pt>
                <c:pt idx="166">
                  <c:v>0.90603951798119797</c:v>
                </c:pt>
                <c:pt idx="167">
                  <c:v>0.90716030562875649</c:v>
                </c:pt>
                <c:pt idx="168">
                  <c:v>0.90826772419488644</c:v>
                </c:pt>
                <c:pt idx="169">
                  <c:v>0.90936193315036828</c:v>
                </c:pt>
                <c:pt idx="170">
                  <c:v>0.91044309006370572</c:v>
                </c:pt>
                <c:pt idx="171">
                  <c:v>0.91151135062382349</c:v>
                </c:pt>
                <c:pt idx="172">
                  <c:v>0.91256686866249492</c:v>
                </c:pt>
                <c:pt idx="173">
                  <c:v>0.91360979617649973</c:v>
                </c:pt>
                <c:pt idx="174">
                  <c:v>0.91464028334951863</c:v>
                </c:pt>
                <c:pt idx="175">
                  <c:v>0.91565847857376315</c:v>
                </c:pt>
                <c:pt idx="176">
                  <c:v>0.91666452847135116</c:v>
                </c:pt>
                <c:pt idx="177">
                  <c:v>0.9176585779154226</c:v>
                </c:pt>
                <c:pt idx="178">
                  <c:v>0.91864077005100619</c:v>
                </c:pt>
                <c:pt idx="179">
                  <c:v>0.91961124631563473</c:v>
                </c:pt>
                <c:pt idx="180">
                  <c:v>0.92057014645971602</c:v>
                </c:pt>
                <c:pt idx="181">
                  <c:v>0.9215176085666581</c:v>
                </c:pt>
                <c:pt idx="182">
                  <c:v>0.92245376907275722</c:v>
                </c:pt>
                <c:pt idx="183">
                  <c:v>0.9233787627868455</c:v>
                </c:pt>
                <c:pt idx="184">
                  <c:v>0.92429272290970577</c:v>
                </c:pt>
                <c:pt idx="185">
                  <c:v>0.92519578105325417</c:v>
                </c:pt>
                <c:pt idx="186">
                  <c:v>0.92608806725949333</c:v>
                </c:pt>
                <c:pt idx="187">
                  <c:v>0.92696971001924022</c:v>
                </c:pt>
                <c:pt idx="188">
                  <c:v>0.92784083629063008</c:v>
                </c:pt>
                <c:pt idx="189">
                  <c:v>0.92870157151739885</c:v>
                </c:pt>
                <c:pt idx="190">
                  <c:v>0.92955203964694866</c:v>
                </c:pt>
                <c:pt idx="191">
                  <c:v>0.93039236314819673</c:v>
                </c:pt>
                <c:pt idx="192">
                  <c:v>0.93122266302921219</c:v>
                </c:pt>
                <c:pt idx="193">
                  <c:v>0.93204305885464145</c:v>
                </c:pt>
                <c:pt idx="194">
                  <c:v>0.93285366876292652</c:v>
                </c:pt>
                <c:pt idx="195">
                  <c:v>0.93365460948331713</c:v>
                </c:pt>
                <c:pt idx="196">
                  <c:v>0.934445996352681</c:v>
                </c:pt>
                <c:pt idx="197">
                  <c:v>0.93522794333211201</c:v>
                </c:pt>
                <c:pt idx="198">
                  <c:v>0.93600056302334211</c:v>
                </c:pt>
                <c:pt idx="199">
                  <c:v>0.93676396668495521</c:v>
                </c:pt>
                <c:pt idx="200">
                  <c:v>0.93751826424840967</c:v>
                </c:pt>
                <c:pt idx="201">
                  <c:v>0.93826356433386859</c:v>
                </c:pt>
                <c:pt idx="202">
                  <c:v>0.93899997426584159</c:v>
                </c:pt>
                <c:pt idx="203">
                  <c:v>0.93972760008863943</c:v>
                </c:pt>
                <c:pt idx="204">
                  <c:v>0.94044654658164517</c:v>
                </c:pt>
                <c:pt idx="205">
                  <c:v>0.94115691727440254</c:v>
                </c:pt>
                <c:pt idx="206">
                  <c:v>0.94185881446152442</c:v>
                </c:pt>
                <c:pt idx="207">
                  <c:v>0.94255233921742354</c:v>
                </c:pt>
                <c:pt idx="208">
                  <c:v>0.94323759141086749</c:v>
                </c:pt>
                <c:pt idx="209">
                  <c:v>0.94391466971936</c:v>
                </c:pt>
                <c:pt idx="210">
                  <c:v>0.94458367164335111</c:v>
                </c:pt>
                <c:pt idx="211">
                  <c:v>0.94524469352027685</c:v>
                </c:pt>
                <c:pt idx="212">
                  <c:v>0.94589783053843224</c:v>
                </c:pt>
                <c:pt idx="213">
                  <c:v>0.94654317675067889</c:v>
                </c:pt>
                <c:pt idx="214">
                  <c:v>0.94718082508798873</c:v>
                </c:pt>
                <c:pt idx="215">
                  <c:v>0.94781086737282572</c:v>
                </c:pt>
                <c:pt idx="216">
                  <c:v>0.94843339433236928</c:v>
                </c:pt>
                <c:pt idx="217">
                  <c:v>0.94904849561157878</c:v>
                </c:pt>
                <c:pt idx="218">
                  <c:v>0.94965625978610269</c:v>
                </c:pt>
                <c:pt idx="219">
                  <c:v>0.95025677437503298</c:v>
                </c:pt>
                <c:pt idx="220">
                  <c:v>0.95085012585350959</c:v>
                </c:pt>
                <c:pt idx="221">
                  <c:v>0.95143639966517157</c:v>
                </c:pt>
                <c:pt idx="222">
                  <c:v>0.95201568023446137</c:v>
                </c:pt>
                <c:pt idx="223">
                  <c:v>0.95258805097878285</c:v>
                </c:pt>
                <c:pt idx="224">
                  <c:v>0.9531535943205125</c:v>
                </c:pt>
                <c:pt idx="225">
                  <c:v>0.95371239169886968</c:v>
                </c:pt>
                <c:pt idx="226">
                  <c:v>0.9542645235816426</c:v>
                </c:pt>
                <c:pt idx="227">
                  <c:v>0.95481006947677716</c:v>
                </c:pt>
                <c:pt idx="228">
                  <c:v>0.95534910794382522</c:v>
                </c:pt>
                <c:pt idx="229">
                  <c:v>0.95588171660525778</c:v>
                </c:pt>
                <c:pt idx="230">
                  <c:v>0.95640797215764262</c:v>
                </c:pt>
                <c:pt idx="231">
                  <c:v>0.95692795038268896</c:v>
                </c:pt>
                <c:pt idx="232">
                  <c:v>0.95744172615816014</c:v>
                </c:pt>
                <c:pt idx="233">
                  <c:v>0.9579493734686555</c:v>
                </c:pt>
                <c:pt idx="234">
                  <c:v>0.9584509654162654</c:v>
                </c:pt>
                <c:pt idx="235">
                  <c:v>0.95894657423109708</c:v>
                </c:pt>
                <c:pt idx="236">
                  <c:v>0.95943627128167641</c:v>
                </c:pt>
                <c:pt idx="237">
                  <c:v>0.95992012708522512</c:v>
                </c:pt>
                <c:pt idx="238">
                  <c:v>0.96039821131781489</c:v>
                </c:pt>
                <c:pt idx="239">
                  <c:v>0.96087059282440135</c:v>
                </c:pt>
                <c:pt idx="240">
                  <c:v>0.96133733962873813</c:v>
                </c:pt>
                <c:pt idx="241">
                  <c:v>0.9617985189431717</c:v>
                </c:pt>
                <c:pt idx="242">
                  <c:v>0.96225419717832006</c:v>
                </c:pt>
                <c:pt idx="243">
                  <c:v>0.96270443995263666</c:v>
                </c:pt>
                <c:pt idx="244">
                  <c:v>0.96314931210185917</c:v>
                </c:pt>
                <c:pt idx="245">
                  <c:v>0.96358887768834556</c:v>
                </c:pt>
                <c:pt idx="246">
                  <c:v>0.96402320001030017</c:v>
                </c:pt>
                <c:pt idx="247">
                  <c:v>0.96445234161088789</c:v>
                </c:pt>
                <c:pt idx="248">
                  <c:v>0.96487636428724055</c:v>
                </c:pt>
                <c:pt idx="249">
                  <c:v>0.96529532909935667</c:v>
                </c:pt>
                <c:pt idx="250">
                  <c:v>0.9657092963788928</c:v>
                </c:pt>
                <c:pt idx="251">
                  <c:v>0.96611832573785272</c:v>
                </c:pt>
                <c:pt idx="252">
                  <c:v>0.96652247607717101</c:v>
                </c:pt>
                <c:pt idx="253">
                  <c:v>0.96692180559519492</c:v>
                </c:pt>
                <c:pt idx="254">
                  <c:v>0.967316371796065</c:v>
                </c:pt>
                <c:pt idx="255">
                  <c:v>0.96770623149799595</c:v>
                </c:pt>
                <c:pt idx="256">
                  <c:v>0.96809144084145871</c:v>
                </c:pt>
                <c:pt idx="257">
                  <c:v>0.96847205529726432</c:v>
                </c:pt>
                <c:pt idx="258">
                  <c:v>0.96884812967455214</c:v>
                </c:pt>
                <c:pt idx="259">
                  <c:v>0.96921971812868246</c:v>
                </c:pt>
                <c:pt idx="260">
                  <c:v>0.96958687416903433</c:v>
                </c:pt>
                <c:pt idx="261">
                  <c:v>0.96994965066671268</c:v>
                </c:pt>
                <c:pt idx="262">
                  <c:v>0.9703080998621596</c:v>
                </c:pt>
                <c:pt idx="263">
                  <c:v>0.97066227337267907</c:v>
                </c:pt>
                <c:pt idx="264">
                  <c:v>0.97101222219986816</c:v>
                </c:pt>
                <c:pt idx="265">
                  <c:v>0.97135799673696277</c:v>
                </c:pt>
                <c:pt idx="266">
                  <c:v>0.97169964677609388</c:v>
                </c:pt>
                <c:pt idx="267">
                  <c:v>0.97203722151545757</c:v>
                </c:pt>
                <c:pt idx="268">
                  <c:v>0.97237076956639956</c:v>
                </c:pt>
                <c:pt idx="269">
                  <c:v>0.97270033896041552</c:v>
                </c:pt>
                <c:pt idx="270">
                  <c:v>0.97302597715606776</c:v>
                </c:pt>
                <c:pt idx="271">
                  <c:v>0.97334773104581918</c:v>
                </c:pt>
                <c:pt idx="272">
                  <c:v>0.97366564696278579</c:v>
                </c:pt>
                <c:pt idx="273">
                  <c:v>0.97397977068740893</c:v>
                </c:pt>
                <c:pt idx="274">
                  <c:v>0.97429014745404796</c:v>
                </c:pt>
                <c:pt idx="275">
                  <c:v>0.97459682195749364</c:v>
                </c:pt>
                <c:pt idx="276">
                  <c:v>0.97489983835940408</c:v>
                </c:pt>
                <c:pt idx="277">
                  <c:v>0.97519924029466509</c:v>
                </c:pt>
                <c:pt idx="278">
                  <c:v>0.97549507087767262</c:v>
                </c:pt>
                <c:pt idx="279">
                  <c:v>0.97578737270854177</c:v>
                </c:pt>
                <c:pt idx="280">
                  <c:v>0.97607618787924144</c:v>
                </c:pt>
                <c:pt idx="281">
                  <c:v>0.97636155797965507</c:v>
                </c:pt>
                <c:pt idx="282">
                  <c:v>0.97664352410357036</c:v>
                </c:pt>
                <c:pt idx="283">
                  <c:v>0.97692212685459645</c:v>
                </c:pt>
                <c:pt idx="284">
                  <c:v>0.97719740635201091</c:v>
                </c:pt>
                <c:pt idx="285">
                  <c:v>0.97746940223653678</c:v>
                </c:pt>
                <c:pt idx="286">
                  <c:v>0.97773815367605166</c:v>
                </c:pt>
                <c:pt idx="287">
                  <c:v>0.97800369937122733</c:v>
                </c:pt>
                <c:pt idx="288">
                  <c:v>0.97826607756110262</c:v>
                </c:pt>
                <c:pt idx="289">
                  <c:v>0.97852532602859033</c:v>
                </c:pt>
                <c:pt idx="290">
                  <c:v>0.97878148210591776</c:v>
                </c:pt>
                <c:pt idx="291">
                  <c:v>0.97903458268000254</c:v>
                </c:pt>
                <c:pt idx="292">
                  <c:v>0.97928466419776505</c:v>
                </c:pt>
                <c:pt idx="293">
                  <c:v>0.97953176267137565</c:v>
                </c:pt>
                <c:pt idx="294">
                  <c:v>0.97977591368344152</c:v>
                </c:pt>
                <c:pt idx="295">
                  <c:v>0.98001715239213061</c:v>
                </c:pt>
                <c:pt idx="296">
                  <c:v>0.98025551353623352</c:v>
                </c:pt>
                <c:pt idx="297">
                  <c:v>0.98049103144016703</c:v>
                </c:pt>
                <c:pt idx="298">
                  <c:v>0.98072374001891638</c:v>
                </c:pt>
                <c:pt idx="299">
                  <c:v>0.9809536727829189</c:v>
                </c:pt>
              </c:numCache>
            </c:numRef>
          </c:yVal>
          <c:smooth val="0"/>
          <c:extLst xmlns:c16r2="http://schemas.microsoft.com/office/drawing/2015/06/chart">
            <c:ext xmlns:c16="http://schemas.microsoft.com/office/drawing/2014/chart" uri="{C3380CC4-5D6E-409C-BE32-E72D297353CC}">
              <c16:uniqueId val="{00000003-4B5D-46A9-A7D9-648E1E4E5B85}"/>
            </c:ext>
          </c:extLst>
        </c:ser>
        <c:ser>
          <c:idx val="4"/>
          <c:order val="4"/>
          <c:tx>
            <c:strRef>
              <c:f>'Debt-Dividend Analysis'!$U$317</c:f>
              <c:strCache>
                <c:ptCount val="1"/>
                <c:pt idx="0">
                  <c:v>"Carbon Neutrality"</c:v>
                </c:pt>
              </c:strCache>
            </c:strRef>
          </c:tx>
          <c:spPr>
            <a:ln w="25400">
              <a:solidFill>
                <a:srgbClr val="0070C0"/>
              </a:solidFill>
              <a:prstDash val="lg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Analysis'!$U$16:$U$315</c:f>
              <c:numCache>
                <c:formatCode>0.000</c:formatCode>
                <c:ptCount val="30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numCache>
            </c:numRef>
          </c:yVal>
          <c:smooth val="0"/>
          <c:extLst xmlns:c16r2="http://schemas.microsoft.com/office/drawing/2015/06/chart">
            <c:ext xmlns:c16="http://schemas.microsoft.com/office/drawing/2014/chart" uri="{C3380CC4-5D6E-409C-BE32-E72D297353CC}">
              <c16:uniqueId val="{00000004-4B5D-46A9-A7D9-648E1E4E5B85}"/>
            </c:ext>
          </c:extLst>
        </c:ser>
        <c:dLbls>
          <c:showLegendKey val="0"/>
          <c:showVal val="0"/>
          <c:showCatName val="0"/>
          <c:showSerName val="0"/>
          <c:showPercent val="0"/>
          <c:showBubbleSize val="0"/>
        </c:dLbls>
        <c:axId val="95198592"/>
        <c:axId val="95200768"/>
      </c:scatterChart>
      <c:valAx>
        <c:axId val="95198592"/>
        <c:scaling>
          <c:orientation val="minMax"/>
          <c:max val="300"/>
          <c:min val="0"/>
        </c:scaling>
        <c:delete val="0"/>
        <c:axPos val="b"/>
        <c:title>
          <c:tx>
            <c:rich>
              <a:bodyPr/>
              <a:lstStyle/>
              <a:p>
                <a:pPr>
                  <a:defRPr sz="1075" b="0" i="0" u="none" strike="noStrike" baseline="0">
                    <a:solidFill>
                      <a:srgbClr val="000000"/>
                    </a:solidFill>
                    <a:latin typeface="Arial"/>
                    <a:ea typeface="Arial"/>
                    <a:cs typeface="Arial"/>
                  </a:defRPr>
                </a:pPr>
                <a:r>
                  <a:rPr lang="en-US"/>
                  <a:t>Year</a:t>
                </a:r>
              </a:p>
            </c:rich>
          </c:tx>
          <c:layout>
            <c:manualLayout>
              <c:xMode val="edge"/>
              <c:yMode val="edge"/>
              <c:x val="0.86402706976886401"/>
              <c:y val="0.61505950044120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5200768"/>
        <c:crosses val="autoZero"/>
        <c:crossBetween val="midCat"/>
      </c:valAx>
      <c:valAx>
        <c:axId val="95200768"/>
        <c:scaling>
          <c:orientation val="minMax"/>
        </c:scaling>
        <c:delete val="0"/>
        <c:axPos val="l"/>
        <c:majorGridlines>
          <c:spPr>
            <a:ln w="3175">
              <a:solidFill>
                <a:srgbClr val="C0C0C0"/>
              </a:solidFill>
              <a:prstDash val="sysDash"/>
            </a:ln>
          </c:spPr>
        </c:majorGridlines>
        <c:title>
          <c:tx>
            <c:rich>
              <a:bodyPr/>
              <a:lstStyle/>
              <a:p>
                <a:pPr>
                  <a:defRPr sz="1100" b="1" i="0" u="none" strike="noStrike" baseline="0">
                    <a:solidFill>
                      <a:srgbClr val="000000"/>
                    </a:solidFill>
                    <a:latin typeface="Arial"/>
                    <a:ea typeface="Arial"/>
                    <a:cs typeface="Arial"/>
                  </a:defRPr>
                </a:pPr>
                <a:r>
                  <a:rPr lang="en-US" sz="1100"/>
                  <a:t>GHG Emissions Reductions</a:t>
                </a:r>
              </a:p>
            </c:rich>
          </c:tx>
          <c:layout>
            <c:manualLayout>
              <c:xMode val="edge"/>
              <c:yMode val="edge"/>
              <c:x val="1.8625456198280817E-2"/>
              <c:y val="0.2233182852143481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5198592"/>
        <c:crosses val="autoZero"/>
        <c:crossBetween val="midCat"/>
      </c:valAx>
      <c:spPr>
        <a:noFill/>
        <a:ln w="3175">
          <a:solidFill>
            <a:srgbClr val="000000"/>
          </a:solidFill>
          <a:prstDash val="solid"/>
        </a:ln>
      </c:spPr>
    </c:plotArea>
    <c:legend>
      <c:legendPos val="r"/>
      <c:layout>
        <c:manualLayout>
          <c:xMode val="edge"/>
          <c:yMode val="edge"/>
          <c:x val="0.63137297201805331"/>
          <c:y val="0.66145765175726401"/>
          <c:w val="0.22630061780088703"/>
          <c:h val="0.2346487237251370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GHG Emissions - </a:t>
            </a:r>
            <a:r>
              <a:rPr lang="en-US" sz="1100" b="1" i="0" u="sng" strike="noStrike" baseline="0">
                <a:solidFill>
                  <a:srgbClr val="000000"/>
                </a:solidFill>
                <a:latin typeface="Arial"/>
                <a:cs typeface="Arial"/>
              </a:rPr>
              <a:t>Debt-Dividend Analysis</a:t>
            </a:r>
          </a:p>
          <a:p>
            <a:pPr>
              <a:defRPr sz="900" b="0" i="0" u="none" strike="noStrike" baseline="0">
                <a:solidFill>
                  <a:srgbClr val="000000"/>
                </a:solidFill>
                <a:latin typeface="Arial"/>
                <a:ea typeface="Arial"/>
                <a:cs typeface="Arial"/>
              </a:defRPr>
            </a:pPr>
            <a:r>
              <a:rPr lang="en-US" sz="1100" b="1" i="0" u="none" strike="noStrike" baseline="0">
                <a:solidFill>
                  <a:srgbClr val="C00000"/>
                </a:solidFill>
                <a:latin typeface="Arial"/>
                <a:cs typeface="Arial"/>
              </a:rPr>
              <a:t>Short Duration - APS Threshold Evaluation</a:t>
            </a:r>
          </a:p>
          <a:p>
            <a:pPr>
              <a:defRPr sz="9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(normalized to 1 ton/yr of Displaced Fossil Fuel Emissions)</a:t>
            </a:r>
          </a:p>
        </c:rich>
      </c:tx>
      <c:layout>
        <c:manualLayout>
          <c:xMode val="edge"/>
          <c:yMode val="edge"/>
          <c:x val="0.22631013026986535"/>
          <c:y val="2.2456075624921495E-2"/>
        </c:manualLayout>
      </c:layout>
      <c:overlay val="0"/>
      <c:spPr>
        <a:noFill/>
        <a:ln w="25400">
          <a:noFill/>
        </a:ln>
      </c:spPr>
    </c:title>
    <c:autoTitleDeleted val="0"/>
    <c:plotArea>
      <c:layout>
        <c:manualLayout>
          <c:layoutTarget val="inner"/>
          <c:xMode val="edge"/>
          <c:yMode val="edge"/>
          <c:x val="0.11798510754916247"/>
          <c:y val="0.15816326530612457"/>
          <c:w val="0.83073459620603451"/>
          <c:h val="0.74303080440867852"/>
        </c:manualLayout>
      </c:layout>
      <c:scatterChart>
        <c:scatterStyle val="lineMarker"/>
        <c:varyColors val="0"/>
        <c:ser>
          <c:idx val="0"/>
          <c:order val="0"/>
          <c:tx>
            <c:strRef>
              <c:f>'Debt-Dividend Analysis'!$O$15</c:f>
              <c:strCache>
                <c:ptCount val="1"/>
                <c:pt idx="0">
                  <c:v>Net Stack Emissions</c:v>
                </c:pt>
              </c:strCache>
            </c:strRef>
          </c:tx>
          <c:spPr>
            <a:ln w="0">
              <a:solidFill>
                <a:schemeClr val="bg1"/>
              </a:solidFill>
              <a:prstDash val="solid"/>
            </a:ln>
          </c:spPr>
          <c:marker>
            <c:symbol val="square"/>
            <c:size val="5"/>
            <c:spPr>
              <a:solidFill>
                <a:srgbClr val="FF0000"/>
              </a:solidFill>
              <a:ln>
                <a:solidFill>
                  <a:srgbClr val="000000"/>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Analysis'!$O$16:$O$315</c:f>
              <c:numCache>
                <c:formatCode>0.000</c:formatCode>
                <c:ptCount val="300"/>
                <c:pt idx="0">
                  <c:v>-8.8100097532781918E-2</c:v>
                </c:pt>
              </c:numCache>
            </c:numRef>
          </c:yVal>
          <c:smooth val="0"/>
          <c:extLst xmlns:c16r2="http://schemas.microsoft.com/office/drawing/2015/06/chart">
            <c:ext xmlns:c16="http://schemas.microsoft.com/office/drawing/2014/chart" uri="{C3380CC4-5D6E-409C-BE32-E72D297353CC}">
              <c16:uniqueId val="{00000000-4B5D-46A9-A7D9-648E1E4E5B85}"/>
            </c:ext>
          </c:extLst>
        </c:ser>
        <c:ser>
          <c:idx val="1"/>
          <c:order val="1"/>
          <c:tx>
            <c:strRef>
              <c:f>'Debt-Dividend Analysis'!$P$15</c:f>
              <c:strCache>
                <c:ptCount val="1"/>
                <c:pt idx="0">
                  <c:v>Residue Decay</c:v>
                </c:pt>
              </c:strCache>
            </c:strRef>
          </c:tx>
          <c:spPr>
            <a:ln w="38100">
              <a:solidFill>
                <a:srgbClr val="996633"/>
              </a:solidFill>
              <a:prstDash val="solid"/>
            </a:ln>
          </c:spPr>
          <c:marker>
            <c:symbol val="circle"/>
            <c:size val="3"/>
            <c:spPr>
              <a:solidFill>
                <a:srgbClr val="996633"/>
              </a:solidFill>
              <a:ln>
                <a:solidFill>
                  <a:srgbClr val="996633"/>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Analysis'!$P$16:$P$315</c:f>
              <c:numCache>
                <c:formatCode>0.000</c:formatCode>
                <c:ptCount val="300"/>
                <c:pt idx="0">
                  <c:v>2.8573191288051282E-2</c:v>
                </c:pt>
                <c:pt idx="1">
                  <c:v>8.0591319371526873E-2</c:v>
                </c:pt>
                <c:pt idx="2">
                  <c:v>0.12645004619118191</c:v>
                </c:pt>
                <c:pt idx="3">
                  <c:v>0.16687869872064126</c:v>
                </c:pt>
                <c:pt idx="4">
                  <c:v>0.20252024524188539</c:v>
                </c:pt>
                <c:pt idx="5">
                  <c:v>0.23394152096954812</c:v>
                </c:pt>
                <c:pt idx="6">
                  <c:v>0.26164224287187426</c:v>
                </c:pt>
                <c:pt idx="7">
                  <c:v>0.28606295705804186</c:v>
                </c:pt>
                <c:pt idx="8">
                  <c:v>0.3075920451253244</c:v>
                </c:pt>
                <c:pt idx="9">
                  <c:v>0.32657190089347982</c:v>
                </c:pt>
                <c:pt idx="10">
                  <c:v>0.34330437575977152</c:v>
                </c:pt>
                <c:pt idx="11">
                  <c:v>0.35805557927633502</c:v>
                </c:pt>
                <c:pt idx="12">
                  <c:v>0.3710601112972039</c:v>
                </c:pt>
                <c:pt idx="13">
                  <c:v>0.38252479300211767</c:v>
                </c:pt>
                <c:pt idx="14">
                  <c:v>0.39263195613448243</c:v>
                </c:pt>
                <c:pt idx="15">
                  <c:v>0.4015423427647935</c:v>
                </c:pt>
                <c:pt idx="16">
                  <c:v>0.40939766169670921</c:v>
                </c:pt>
                <c:pt idx="17">
                  <c:v>0.41632284217229076</c:v>
                </c:pt>
                <c:pt idx="18">
                  <c:v>0.42242802071883256</c:v>
                </c:pt>
                <c:pt idx="19">
                  <c:v>0.42781029273565324</c:v>
                </c:pt>
                <c:pt idx="20">
                  <c:v>0.43255525667769218</c:v>
                </c:pt>
                <c:pt idx="21">
                  <c:v>0.43673837539426508</c:v>
                </c:pt>
                <c:pt idx="22">
                  <c:v>0.44042617627340586</c:v>
                </c:pt>
                <c:pt idx="23">
                  <c:v>0.4436773092786232</c:v>
                </c:pt>
                <c:pt idx="24">
                  <c:v>0.44654347970485153</c:v>
                </c:pt>
                <c:pt idx="25">
                  <c:v>0.44907027048794279</c:v>
                </c:pt>
                <c:pt idx="26">
                  <c:v>0.45129786714552056</c:v>
                </c:pt>
                <c:pt idx="27">
                  <c:v>0.45326169687849949</c:v>
                </c:pt>
                <c:pt idx="28">
                  <c:v>0.45499299199739485</c:v>
                </c:pt>
                <c:pt idx="29">
                  <c:v>0.45651928663403035</c:v>
                </c:pt>
                <c:pt idx="30">
                  <c:v>0.45786485463823545</c:v>
                </c:pt>
                <c:pt idx="31">
                  <c:v>0.45905109562374513</c:v>
                </c:pt>
                <c:pt idx="32">
                  <c:v>0.4600968753028884</c:v>
                </c:pt>
                <c:pt idx="33">
                  <c:v>0.4610188255226737</c:v>
                </c:pt>
                <c:pt idx="34">
                  <c:v>0.46183160877397794</c:v>
                </c:pt>
                <c:pt idx="35">
                  <c:v>0.46254815138053501</c:v>
                </c:pt>
                <c:pt idx="36">
                  <c:v>0.46317984907630783</c:v>
                </c:pt>
                <c:pt idx="37">
                  <c:v>0.46373674824070232</c:v>
                </c:pt>
                <c:pt idx="38">
                  <c:v>0.464227705673947</c:v>
                </c:pt>
                <c:pt idx="39">
                  <c:v>0.46466052945367092</c:v>
                </c:pt>
                <c:pt idx="40">
                  <c:v>0.46504210311282973</c:v>
                </c:pt>
                <c:pt idx="41">
                  <c:v>0.46537849511388102</c:v>
                </c:pt>
                <c:pt idx="42">
                  <c:v>0.46567505536025849</c:v>
                </c:pt>
                <c:pt idx="43">
                  <c:v>0.46593650028004424</c:v>
                </c:pt>
                <c:pt idx="44">
                  <c:v>0.46616698783499061</c:v>
                </c:pt>
                <c:pt idx="45">
                  <c:v>0.46637018364781663</c:v>
                </c:pt>
                <c:pt idx="46">
                  <c:v>0.46654931929945592</c:v>
                </c:pt>
                <c:pt idx="47">
                  <c:v>0.46670724372339917</c:v>
                </c:pt>
                <c:pt idx="48">
                  <c:v>0.46684646851449774</c:v>
                </c:pt>
                <c:pt idx="49">
                  <c:v>0.46696920787280893</c:v>
                </c:pt>
                <c:pt idx="50">
                  <c:v>0.46707741381773993</c:v>
                </c:pt>
                <c:pt idx="51">
                  <c:v>0.46717280723252957</c:v>
                </c:pt>
                <c:pt idx="52">
                  <c:v>0.4672569052327924</c:v>
                </c:pt>
                <c:pt idx="53">
                  <c:v>0.46733104529438679</c:v>
                </c:pt>
                <c:pt idx="54">
                  <c:v>0.46739640652433323</c:v>
                </c:pt>
                <c:pt idx="55">
                  <c:v>0.46745402841306977</c:v>
                </c:pt>
                <c:pt idx="56">
                  <c:v>0.4675048273662763</c:v>
                </c:pt>
                <c:pt idx="57">
                  <c:v>0.46754961127918615</c:v>
                </c:pt>
                <c:pt idx="58">
                  <c:v>0.46758909238517193</c:v>
                </c:pt>
                <c:pt idx="59">
                  <c:v>0.46762389858294656</c:v>
                </c:pt>
                <c:pt idx="60">
                  <c:v>0.46765458342252442</c:v>
                </c:pt>
                <c:pt idx="61">
                  <c:v>0.46768163490875714</c:v>
                </c:pt>
                <c:pt idx="62">
                  <c:v>0.46770548326245454</c:v>
                </c:pt>
                <c:pt idx="63">
                  <c:v>0.46772650776252028</c:v>
                </c:pt>
                <c:pt idx="64">
                  <c:v>0.4677450427779189</c:v>
                </c:pt>
                <c:pt idx="65">
                  <c:v>0.46776138308540549</c:v>
                </c:pt>
                <c:pt idx="66">
                  <c:v>0.46777578855758956</c:v>
                </c:pt>
                <c:pt idx="67">
                  <c:v>0.46778848829589126</c:v>
                </c:pt>
                <c:pt idx="68">
                  <c:v>0.46779968427411878</c:v>
                </c:pt>
                <c:pt idx="69">
                  <c:v>0.46780955455061518</c:v>
                </c:pt>
                <c:pt idx="70">
                  <c:v>0.46781825610005878</c:v>
                </c:pt>
                <c:pt idx="71">
                  <c:v>0.46782592730995326</c:v>
                </c:pt>
                <c:pt idx="72">
                  <c:v>0.46783269018151141</c:v>
                </c:pt>
                <c:pt idx="73">
                  <c:v>0.46783865226993576</c:v>
                </c:pt>
                <c:pt idx="74">
                  <c:v>0.46784390839495227</c:v>
                </c:pt>
                <c:pt idx="75">
                  <c:v>0.46784854214880184</c:v>
                </c:pt>
                <c:pt idx="76">
                  <c:v>0.46785262722567356</c:v>
                </c:pt>
                <c:pt idx="77">
                  <c:v>0.46785622859371961</c:v>
                </c:pt>
                <c:pt idx="78">
                  <c:v>0.46785940352829497</c:v>
                </c:pt>
                <c:pt idx="79">
                  <c:v>0.46786220252285182</c:v>
                </c:pt>
                <c:pt idx="80">
                  <c:v>0.46786467009197596</c:v>
                </c:pt>
                <c:pt idx="81">
                  <c:v>0.46786684547933688</c:v>
                </c:pt>
                <c:pt idx="82">
                  <c:v>0.46786876328181043</c:v>
                </c:pt>
                <c:pt idx="83">
                  <c:v>0.46787045399970006</c:v>
                </c:pt>
                <c:pt idx="84">
                  <c:v>0.46787194452180614</c:v>
                </c:pt>
                <c:pt idx="85">
                  <c:v>0.46787325855306028</c:v>
                </c:pt>
                <c:pt idx="86">
                  <c:v>0.4678744169915226</c:v>
                </c:pt>
                <c:pt idx="87">
                  <c:v>0.46787543826074057</c:v>
                </c:pt>
                <c:pt idx="88">
                  <c:v>0.46787633860275202</c:v>
                </c:pt>
                <c:pt idx="89">
                  <c:v>0.46787713233639594</c:v>
                </c:pt>
                <c:pt idx="90">
                  <c:v>0.46787783208503514</c:v>
                </c:pt>
                <c:pt idx="91">
                  <c:v>0.46787844897731612</c:v>
                </c:pt>
                <c:pt idx="92">
                  <c:v>0.46787899282415635</c:v>
                </c:pt>
                <c:pt idx="93">
                  <c:v>0.46787947227477483</c:v>
                </c:pt>
                <c:pt idx="94">
                  <c:v>0.4678798949542472</c:v>
                </c:pt>
                <c:pt idx="95">
                  <c:v>0.46788026758477369</c:v>
                </c:pt>
                <c:pt idx="96">
                  <c:v>0.46788059609258725</c:v>
                </c:pt>
                <c:pt idx="97">
                  <c:v>0.46788088570220282</c:v>
                </c:pt>
                <c:pt idx="98">
                  <c:v>0.46788114101950734</c:v>
                </c:pt>
                <c:pt idx="99">
                  <c:v>0.46788136610501024</c:v>
                </c:pt>
                <c:pt idx="100">
                  <c:v>0.46788156453842117</c:v>
                </c:pt>
                <c:pt idx="101">
                  <c:v>0.46788173947558098</c:v>
                </c:pt>
                <c:pt idx="102">
                  <c:v>0.46788189369865124</c:v>
                </c:pt>
                <c:pt idx="103">
                  <c:v>0.46788202966036124</c:v>
                </c:pt>
                <c:pt idx="104">
                  <c:v>0.46788214952301588</c:v>
                </c:pt>
                <c:pt idx="105">
                  <c:v>0.46788225519288396</c:v>
                </c:pt>
                <c:pt idx="106">
                  <c:v>0.46788234835051562</c:v>
                </c:pt>
                <c:pt idx="107">
                  <c:v>0.46788243047746897</c:v>
                </c:pt>
                <c:pt idx="108">
                  <c:v>0.46788250287987282</c:v>
                </c:pt>
                <c:pt idx="109">
                  <c:v>0.46788256670919898</c:v>
                </c:pt>
                <c:pt idx="110">
                  <c:v>0.46788262298057476</c:v>
                </c:pt>
                <c:pt idx="111">
                  <c:v>0.46788267258892741</c:v>
                </c:pt>
                <c:pt idx="112">
                  <c:v>0.46788271632321743</c:v>
                </c:pt>
                <c:pt idx="113">
                  <c:v>0.4678827548789849</c:v>
                </c:pt>
                <c:pt idx="114">
                  <c:v>0.46788278886941242</c:v>
                </c:pt>
                <c:pt idx="115">
                  <c:v>0.4678828188350761</c:v>
                </c:pt>
                <c:pt idx="116">
                  <c:v>0.46788284525254314</c:v>
                </c:pt>
                <c:pt idx="117">
                  <c:v>0.4678828685419511</c:v>
                </c:pt>
                <c:pt idx="118">
                  <c:v>0.46788288907368941</c:v>
                </c:pt>
                <c:pt idx="119">
                  <c:v>0.46788290717429037</c:v>
                </c:pt>
                <c:pt idx="120">
                  <c:v>0.46788292313162189</c:v>
                </c:pt>
                <c:pt idx="121">
                  <c:v>0.46788293719946583</c:v>
                </c:pt>
                <c:pt idx="122">
                  <c:v>0.46788294960155408</c:v>
                </c:pt>
                <c:pt idx="123">
                  <c:v>0.46788296053512646</c:v>
                </c:pt>
                <c:pt idx="124">
                  <c:v>0.46788297017406844</c:v>
                </c:pt>
                <c:pt idx="125">
                  <c:v>0.46788297867167528</c:v>
                </c:pt>
                <c:pt idx="126">
                  <c:v>0.46788298616309115</c:v>
                </c:pt>
                <c:pt idx="127">
                  <c:v>0.46788299276745793</c:v>
                </c:pt>
                <c:pt idx="128">
                  <c:v>0.46788299858980997</c:v>
                </c:pt>
                <c:pt idx="129">
                  <c:v>0.46788300372274449</c:v>
                </c:pt>
                <c:pt idx="130">
                  <c:v>0.46788300824789469</c:v>
                </c:pt>
                <c:pt idx="131">
                  <c:v>0.46788301223722767</c:v>
                </c:pt>
                <c:pt idx="132">
                  <c:v>0.46788301575418867</c:v>
                </c:pt>
                <c:pt idx="133">
                  <c:v>0.46788301885471073</c:v>
                </c:pt>
                <c:pt idx="134">
                  <c:v>0.4678830215881038</c:v>
                </c:pt>
                <c:pt idx="135">
                  <c:v>0.46788302399783921</c:v>
                </c:pt>
                <c:pt idx="136">
                  <c:v>0.46788302612224097</c:v>
                </c:pt>
                <c:pt idx="137">
                  <c:v>0.46788302799509496</c:v>
                </c:pt>
                <c:pt idx="138">
                  <c:v>0.46788302964618661</c:v>
                </c:pt>
                <c:pt idx="139">
                  <c:v>0.46788303110177465</c:v>
                </c:pt>
                <c:pt idx="140">
                  <c:v>0.46788303238500822</c:v>
                </c:pt>
                <c:pt idx="141">
                  <c:v>0.4678830335162959</c:v>
                </c:pt>
                <c:pt idx="142">
                  <c:v>0.46788303451362911</c:v>
                </c:pt>
                <c:pt idx="143">
                  <c:v>0.4678830353928693</c:v>
                </c:pt>
                <c:pt idx="144">
                  <c:v>0.46788303616799981</c:v>
                </c:pt>
                <c:pt idx="145">
                  <c:v>0.46788303685134813</c:v>
                </c:pt>
                <c:pt idx="146">
                  <c:v>0.46788303745378196</c:v>
                </c:pt>
                <c:pt idx="147">
                  <c:v>0.4678830379848824</c:v>
                </c:pt>
                <c:pt idx="148">
                  <c:v>0.46788303845309587</c:v>
                </c:pt>
                <c:pt idx="149">
                  <c:v>0.46788303886586879</c:v>
                </c:pt>
                <c:pt idx="150">
                  <c:v>0.46788303922976582</c:v>
                </c:pt>
                <c:pt idx="151">
                  <c:v>0.46788303955057425</c:v>
                </c:pt>
                <c:pt idx="152">
                  <c:v>0.46788303983339607</c:v>
                </c:pt>
                <c:pt idx="153">
                  <c:v>0.46788304008272946</c:v>
                </c:pt>
                <c:pt idx="154">
                  <c:v>0.46788304030253952</c:v>
                </c:pt>
                <c:pt idx="155">
                  <c:v>0.46788304049632218</c:v>
                </c:pt>
                <c:pt idx="156">
                  <c:v>0.46788304066715913</c:v>
                </c:pt>
                <c:pt idx="157">
                  <c:v>0.4678830408177676</c:v>
                </c:pt>
                <c:pt idx="158">
                  <c:v>0.46788304095054278</c:v>
                </c:pt>
                <c:pt idx="159">
                  <c:v>0.46788304106759615</c:v>
                </c:pt>
                <c:pt idx="160">
                  <c:v>0.46788304117078938</c:v>
                </c:pt>
                <c:pt idx="161">
                  <c:v>0.46788304126176355</c:v>
                </c:pt>
                <c:pt idx="162">
                  <c:v>0.46788304134196568</c:v>
                </c:pt>
                <c:pt idx="163">
                  <c:v>0.46788304141267117</c:v>
                </c:pt>
                <c:pt idx="164">
                  <c:v>0.46788304147500459</c:v>
                </c:pt>
                <c:pt idx="165">
                  <c:v>0.46788304152995702</c:v>
                </c:pt>
                <c:pt idx="166">
                  <c:v>0.46788304157840271</c:v>
                </c:pt>
                <c:pt idx="167">
                  <c:v>0.46788304162111199</c:v>
                </c:pt>
                <c:pt idx="168">
                  <c:v>0.4678830416587641</c:v>
                </c:pt>
                <c:pt idx="169">
                  <c:v>0.46788304169195782</c:v>
                </c:pt>
                <c:pt idx="170">
                  <c:v>0.46788304172122125</c:v>
                </c:pt>
                <c:pt idx="171">
                  <c:v>0.4678830417470195</c:v>
                </c:pt>
                <c:pt idx="172">
                  <c:v>0.46788304176976314</c:v>
                </c:pt>
                <c:pt idx="173">
                  <c:v>0.46788304178981355</c:v>
                </c:pt>
                <c:pt idx="174">
                  <c:v>0.46788304180749002</c:v>
                </c:pt>
                <c:pt idx="175">
                  <c:v>0.46788304182307328</c:v>
                </c:pt>
                <c:pt idx="176">
                  <c:v>0.4678830418368114</c:v>
                </c:pt>
                <c:pt idx="177">
                  <c:v>0.46788304184892282</c:v>
                </c:pt>
                <c:pt idx="178">
                  <c:v>0.46788304185960017</c:v>
                </c:pt>
                <c:pt idx="179">
                  <c:v>0.46788304186901314</c:v>
                </c:pt>
                <c:pt idx="180">
                  <c:v>0.46788304187731167</c:v>
                </c:pt>
                <c:pt idx="181">
                  <c:v>0.46788304188462743</c:v>
                </c:pt>
                <c:pt idx="182">
                  <c:v>0.46788304189107705</c:v>
                </c:pt>
                <c:pt idx="183">
                  <c:v>0.46788304189676294</c:v>
                </c:pt>
                <c:pt idx="184">
                  <c:v>0.46788304190177549</c:v>
                </c:pt>
                <c:pt idx="185">
                  <c:v>0.46788304190619467</c:v>
                </c:pt>
                <c:pt idx="186">
                  <c:v>0.4678830419100905</c:v>
                </c:pt>
                <c:pt idx="187">
                  <c:v>0.46788304191352498</c:v>
                </c:pt>
                <c:pt idx="188">
                  <c:v>0.46788304191655289</c:v>
                </c:pt>
                <c:pt idx="189">
                  <c:v>0.46788304191922225</c:v>
                </c:pt>
                <c:pt idx="190">
                  <c:v>0.46788304192157548</c:v>
                </c:pt>
                <c:pt idx="191">
                  <c:v>0.4678830419236501</c:v>
                </c:pt>
                <c:pt idx="192">
                  <c:v>0.46788304192547908</c:v>
                </c:pt>
                <c:pt idx="193">
                  <c:v>0.4678830419270914</c:v>
                </c:pt>
                <c:pt idx="194">
                  <c:v>0.46788304192851293</c:v>
                </c:pt>
                <c:pt idx="195">
                  <c:v>0.46788304192976599</c:v>
                </c:pt>
                <c:pt idx="196">
                  <c:v>0.46788304193087077</c:v>
                </c:pt>
                <c:pt idx="197">
                  <c:v>0.46788304193184477</c:v>
                </c:pt>
                <c:pt idx="198">
                  <c:v>0.46788304193270341</c:v>
                </c:pt>
                <c:pt idx="199">
                  <c:v>0.46788304193346036</c:v>
                </c:pt>
                <c:pt idx="200">
                  <c:v>0.46788304193412777</c:v>
                </c:pt>
                <c:pt idx="201">
                  <c:v>0.46788304193471603</c:v>
                </c:pt>
                <c:pt idx="202">
                  <c:v>0.46788304193523467</c:v>
                </c:pt>
                <c:pt idx="203">
                  <c:v>0.46788304193569191</c:v>
                </c:pt>
                <c:pt idx="204">
                  <c:v>0.46788304193609503</c:v>
                </c:pt>
                <c:pt idx="205">
                  <c:v>0.46788304193645042</c:v>
                </c:pt>
                <c:pt idx="206">
                  <c:v>0.46788304193676367</c:v>
                </c:pt>
                <c:pt idx="207">
                  <c:v>0.46788304193703989</c:v>
                </c:pt>
                <c:pt idx="208">
                  <c:v>0.46788304193728336</c:v>
                </c:pt>
                <c:pt idx="209">
                  <c:v>0.46788304193749797</c:v>
                </c:pt>
                <c:pt idx="210">
                  <c:v>0.46788304193768721</c:v>
                </c:pt>
                <c:pt idx="211">
                  <c:v>0.46788304193785413</c:v>
                </c:pt>
                <c:pt idx="212">
                  <c:v>0.46788304193800118</c:v>
                </c:pt>
                <c:pt idx="213">
                  <c:v>0.46788304193813085</c:v>
                </c:pt>
                <c:pt idx="214">
                  <c:v>0.46788304193824509</c:v>
                </c:pt>
                <c:pt idx="215">
                  <c:v>0.46788304193834596</c:v>
                </c:pt>
                <c:pt idx="216">
                  <c:v>0.46788304193843472</c:v>
                </c:pt>
                <c:pt idx="217">
                  <c:v>0.46788304193851304</c:v>
                </c:pt>
                <c:pt idx="218">
                  <c:v>0.46788304193858216</c:v>
                </c:pt>
                <c:pt idx="219">
                  <c:v>0.467883041938643</c:v>
                </c:pt>
                <c:pt idx="220">
                  <c:v>0.46788304193869662</c:v>
                </c:pt>
                <c:pt idx="221">
                  <c:v>0.46788304193874397</c:v>
                </c:pt>
                <c:pt idx="222">
                  <c:v>0.46788304193878572</c:v>
                </c:pt>
                <c:pt idx="223">
                  <c:v>0.46788304193882246</c:v>
                </c:pt>
                <c:pt idx="224">
                  <c:v>0.46788304193885483</c:v>
                </c:pt>
                <c:pt idx="225">
                  <c:v>0.46788304193888347</c:v>
                </c:pt>
                <c:pt idx="226">
                  <c:v>0.46788304193890862</c:v>
                </c:pt>
                <c:pt idx="227">
                  <c:v>0.46788304193893082</c:v>
                </c:pt>
                <c:pt idx="228">
                  <c:v>0.46788304193895042</c:v>
                </c:pt>
                <c:pt idx="229">
                  <c:v>0.46788304193896768</c:v>
                </c:pt>
                <c:pt idx="230">
                  <c:v>0.46788304193898289</c:v>
                </c:pt>
                <c:pt idx="231">
                  <c:v>0.46788304193899632</c:v>
                </c:pt>
                <c:pt idx="232">
                  <c:v>0.4678830419390082</c:v>
                </c:pt>
                <c:pt idx="233">
                  <c:v>0.46788304193901858</c:v>
                </c:pt>
                <c:pt idx="234">
                  <c:v>0.46788304193902774</c:v>
                </c:pt>
                <c:pt idx="235">
                  <c:v>0.46788304193903585</c:v>
                </c:pt>
                <c:pt idx="236">
                  <c:v>0.46788304193904301</c:v>
                </c:pt>
                <c:pt idx="237">
                  <c:v>0.46788304193904934</c:v>
                </c:pt>
                <c:pt idx="238">
                  <c:v>0.46788304193905489</c:v>
                </c:pt>
                <c:pt idx="239">
                  <c:v>0.46788304193905972</c:v>
                </c:pt>
                <c:pt idx="240">
                  <c:v>0.46788304193906405</c:v>
                </c:pt>
                <c:pt idx="241">
                  <c:v>0.46788304193906788</c:v>
                </c:pt>
                <c:pt idx="242">
                  <c:v>0.46788304193907121</c:v>
                </c:pt>
                <c:pt idx="243">
                  <c:v>0.46788304193907415</c:v>
                </c:pt>
                <c:pt idx="244">
                  <c:v>0.46788304193907682</c:v>
                </c:pt>
                <c:pt idx="245">
                  <c:v>0.46788304193907915</c:v>
                </c:pt>
                <c:pt idx="246">
                  <c:v>0.46788304193908115</c:v>
                </c:pt>
                <c:pt idx="247">
                  <c:v>0.46788304193908292</c:v>
                </c:pt>
                <c:pt idx="248">
                  <c:v>0.46788304193908448</c:v>
                </c:pt>
                <c:pt idx="249">
                  <c:v>0.46788304193908592</c:v>
                </c:pt>
                <c:pt idx="250">
                  <c:v>0.46788304193908714</c:v>
                </c:pt>
                <c:pt idx="251">
                  <c:v>0.4678830419390882</c:v>
                </c:pt>
                <c:pt idx="252">
                  <c:v>0.46788304193908914</c:v>
                </c:pt>
                <c:pt idx="253">
                  <c:v>0.46788304193909003</c:v>
                </c:pt>
                <c:pt idx="254">
                  <c:v>0.46788304193909069</c:v>
                </c:pt>
                <c:pt idx="255">
                  <c:v>0.46788304193909136</c:v>
                </c:pt>
                <c:pt idx="256">
                  <c:v>0.46788304193909191</c:v>
                </c:pt>
                <c:pt idx="257">
                  <c:v>0.46788304193909241</c:v>
                </c:pt>
                <c:pt idx="258">
                  <c:v>0.46788304193909286</c:v>
                </c:pt>
                <c:pt idx="259">
                  <c:v>0.46788304193909336</c:v>
                </c:pt>
                <c:pt idx="260">
                  <c:v>0.46788304193909364</c:v>
                </c:pt>
                <c:pt idx="261">
                  <c:v>0.46788304193909391</c:v>
                </c:pt>
                <c:pt idx="262">
                  <c:v>0.46788304193909419</c:v>
                </c:pt>
                <c:pt idx="263">
                  <c:v>0.46788304193909452</c:v>
                </c:pt>
                <c:pt idx="264">
                  <c:v>0.46788304193909469</c:v>
                </c:pt>
                <c:pt idx="265">
                  <c:v>0.46788304193909486</c:v>
                </c:pt>
                <c:pt idx="266">
                  <c:v>0.46788304193909497</c:v>
                </c:pt>
                <c:pt idx="267">
                  <c:v>0.46788304193909519</c:v>
                </c:pt>
                <c:pt idx="268">
                  <c:v>0.46788304193909525</c:v>
                </c:pt>
                <c:pt idx="269">
                  <c:v>0.46788304193909536</c:v>
                </c:pt>
                <c:pt idx="270">
                  <c:v>0.46788304193909547</c:v>
                </c:pt>
                <c:pt idx="271">
                  <c:v>0.46788304193909552</c:v>
                </c:pt>
                <c:pt idx="272">
                  <c:v>0.46788304193909563</c:v>
                </c:pt>
                <c:pt idx="273">
                  <c:v>0.46788304193909575</c:v>
                </c:pt>
                <c:pt idx="274">
                  <c:v>0.46788304193909575</c:v>
                </c:pt>
                <c:pt idx="275">
                  <c:v>0.46788304193909586</c:v>
                </c:pt>
                <c:pt idx="276">
                  <c:v>0.46788304193909586</c:v>
                </c:pt>
                <c:pt idx="277">
                  <c:v>0.46788304193909591</c:v>
                </c:pt>
                <c:pt idx="278">
                  <c:v>0.46788304193909591</c:v>
                </c:pt>
                <c:pt idx="279">
                  <c:v>0.46788304193909591</c:v>
                </c:pt>
                <c:pt idx="280">
                  <c:v>0.46788304193909602</c:v>
                </c:pt>
                <c:pt idx="281">
                  <c:v>0.46788304193909602</c:v>
                </c:pt>
                <c:pt idx="282">
                  <c:v>0.46788304193909602</c:v>
                </c:pt>
                <c:pt idx="283">
                  <c:v>0.46788304193909602</c:v>
                </c:pt>
                <c:pt idx="284">
                  <c:v>0.46788304193909613</c:v>
                </c:pt>
                <c:pt idx="285">
                  <c:v>0.46788304193909613</c:v>
                </c:pt>
                <c:pt idx="286">
                  <c:v>0.46788304193909613</c:v>
                </c:pt>
                <c:pt idx="287">
                  <c:v>0.46788304193909613</c:v>
                </c:pt>
                <c:pt idx="288">
                  <c:v>0.46788304193909613</c:v>
                </c:pt>
                <c:pt idx="289">
                  <c:v>0.46788304193909613</c:v>
                </c:pt>
                <c:pt idx="290">
                  <c:v>0.46788304193909613</c:v>
                </c:pt>
                <c:pt idx="291">
                  <c:v>0.46788304193909613</c:v>
                </c:pt>
                <c:pt idx="292">
                  <c:v>0.46788304193909613</c:v>
                </c:pt>
                <c:pt idx="293">
                  <c:v>0.46788304193909613</c:v>
                </c:pt>
                <c:pt idx="294">
                  <c:v>0.46788304193909613</c:v>
                </c:pt>
                <c:pt idx="295">
                  <c:v>0.46788304193909613</c:v>
                </c:pt>
                <c:pt idx="296">
                  <c:v>0.46788304193909613</c:v>
                </c:pt>
                <c:pt idx="297">
                  <c:v>0.46788304193909624</c:v>
                </c:pt>
                <c:pt idx="298">
                  <c:v>0.46788304193909624</c:v>
                </c:pt>
                <c:pt idx="299">
                  <c:v>0.46788304193909624</c:v>
                </c:pt>
              </c:numCache>
            </c:numRef>
          </c:yVal>
          <c:smooth val="0"/>
          <c:extLst xmlns:c16r2="http://schemas.microsoft.com/office/drawing/2015/06/chart">
            <c:ext xmlns:c16="http://schemas.microsoft.com/office/drawing/2014/chart" uri="{C3380CC4-5D6E-409C-BE32-E72D297353CC}">
              <c16:uniqueId val="{00000001-4B5D-46A9-A7D9-648E1E4E5B85}"/>
            </c:ext>
          </c:extLst>
        </c:ser>
        <c:ser>
          <c:idx val="2"/>
          <c:order val="2"/>
          <c:tx>
            <c:strRef>
              <c:f>'Debt-Dividend Analysis'!$Q$15</c:f>
              <c:strCache>
                <c:ptCount val="1"/>
                <c:pt idx="0">
                  <c:v>Forest Recovery</c:v>
                </c:pt>
              </c:strCache>
            </c:strRef>
          </c:tx>
          <c:spPr>
            <a:ln w="38100">
              <a:solidFill>
                <a:schemeClr val="accent3">
                  <a:lumMod val="75000"/>
                </a:schemeClr>
              </a:solidFill>
              <a:prstDash val="solid"/>
            </a:ln>
          </c:spPr>
          <c:marker>
            <c:symbol val="star"/>
            <c:size val="3"/>
            <c:spPr>
              <a:solidFill>
                <a:srgbClr val="FFFFFF"/>
              </a:solidFill>
              <a:ln>
                <a:solidFill>
                  <a:schemeClr val="accent3">
                    <a:lumMod val="75000"/>
                  </a:schemeClr>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Analysis'!$Q$16:$Q$315</c:f>
              <c:numCache>
                <c:formatCode>0.000</c:formatCode>
                <c:ptCount val="300"/>
                <c:pt idx="0">
                  <c:v>-6.8530138109966693E-2</c:v>
                </c:pt>
                <c:pt idx="1">
                  <c:v>-6.0314563817929913E-2</c:v>
                </c:pt>
                <c:pt idx="2">
                  <c:v>-5.2196987255052923E-2</c:v>
                </c:pt>
                <c:pt idx="3">
                  <c:v>-4.4176239476282866E-2</c:v>
                </c:pt>
                <c:pt idx="4">
                  <c:v>-3.6251165480080297E-2</c:v>
                </c:pt>
                <c:pt idx="5">
                  <c:v>-2.8420624042094667E-2</c:v>
                </c:pt>
                <c:pt idx="6">
                  <c:v>-2.0683487550828012E-2</c:v>
                </c:pt>
                <c:pt idx="7">
                  <c:v>-1.3038641845255583E-2</c:v>
                </c:pt>
                <c:pt idx="8">
                  <c:v>-5.4849860543854526E-3</c:v>
                </c:pt>
                <c:pt idx="9">
                  <c:v>1.9785675612690452E-3</c:v>
                </c:pt>
                <c:pt idx="10">
                  <c:v>9.3530937663256937E-3</c:v>
                </c:pt>
                <c:pt idx="11">
                  <c:v>1.6639654505301079E-2</c:v>
                </c:pt>
                <c:pt idx="12">
                  <c:v>2.3839299055533097E-2</c:v>
                </c:pt>
                <c:pt idx="13">
                  <c:v>3.0953064178277815E-2</c:v>
                </c:pt>
                <c:pt idx="14">
                  <c:v>3.7981974268005737E-2</c:v>
                </c:pt>
                <c:pt idx="15">
                  <c:v>4.4927041499915693E-2</c:v>
                </c:pt>
                <c:pt idx="16">
                  <c:v>5.1789265975690148E-2</c:v>
                </c:pt>
                <c:pt idx="17">
                  <c:v>5.8569635867511759E-2</c:v>
                </c:pt>
                <c:pt idx="18">
                  <c:v>6.5269127560361379E-2</c:v>
                </c:pt>
                <c:pt idx="19">
                  <c:v>7.1888705792619495E-2</c:v>
                </c:pt>
                <c:pt idx="20">
                  <c:v>7.8429323794990499E-2</c:v>
                </c:pt>
                <c:pt idx="21">
                  <c:v>8.4891923427768703E-2</c:v>
                </c:pt>
                <c:pt idx="22">
                  <c:v>9.1277435316468772E-2</c:v>
                </c:pt>
                <c:pt idx="23">
                  <c:v>9.7586778985836786E-2</c:v>
                </c:pt>
                <c:pt idx="24">
                  <c:v>0.10382086299226387</c:v>
                </c:pt>
                <c:pt idx="25">
                  <c:v>0.10998058505461944</c:v>
                </c:pt>
                <c:pt idx="26">
                  <c:v>0.11606683218352458</c:v>
                </c:pt>
                <c:pt idx="27">
                  <c:v>0.12208048080908289</c:v>
                </c:pt>
                <c:pt idx="28">
                  <c:v>0.12802239690708803</c:v>
                </c:pt>
                <c:pt idx="29">
                  <c:v>0.13389343612372587</c:v>
                </c:pt>
                <c:pt idx="30">
                  <c:v>0.13969444389878874</c:v>
                </c:pt>
                <c:pt idx="31">
                  <c:v>0.14542625558742056</c:v>
                </c:pt>
                <c:pt idx="32">
                  <c:v>0.15108969658040897</c:v>
                </c:pt>
                <c:pt idx="33">
                  <c:v>0.15668558242304351</c:v>
                </c:pt>
                <c:pt idx="34">
                  <c:v>0.16221471893255532</c:v>
                </c:pt>
                <c:pt idx="35">
                  <c:v>0.16767790231415597</c:v>
                </c:pt>
                <c:pt idx="36">
                  <c:v>0.17307591927569307</c:v>
                </c:pt>
                <c:pt idx="37">
                  <c:v>0.17840954714093679</c:v>
                </c:pt>
                <c:pt idx="38">
                  <c:v>0.18367955396151617</c:v>
                </c:pt>
                <c:pt idx="39">
                  <c:v>0.18888669862752017</c:v>
                </c:pt>
                <c:pt idx="40">
                  <c:v>0.19403173097677853</c:v>
                </c:pt>
                <c:pt idx="41">
                  <c:v>0.19911539190284042</c:v>
                </c:pt>
                <c:pt idx="42">
                  <c:v>0.20413841346166356</c:v>
                </c:pt>
                <c:pt idx="43">
                  <c:v>0.20910151897703239</c:v>
                </c:pt>
                <c:pt idx="44">
                  <c:v>0.21400542314471735</c:v>
                </c:pt>
                <c:pt idx="45">
                  <c:v>0.21885083213539261</c:v>
                </c:pt>
                <c:pt idx="46">
                  <c:v>0.22363844369632563</c:v>
                </c:pt>
                <c:pt idx="47">
                  <c:v>0.22836894725185436</c:v>
                </c:pt>
                <c:pt idx="48">
                  <c:v>0.23304302400266508</c:v>
                </c:pt>
                <c:pt idx="49">
                  <c:v>0.23766134702388672</c:v>
                </c:pt>
                <c:pt idx="50">
                  <c:v>0.24222458136201491</c:v>
                </c:pt>
                <c:pt idx="51">
                  <c:v>0.24673338413067961</c:v>
                </c:pt>
                <c:pt idx="52">
                  <c:v>0.25118840460527075</c:v>
                </c:pt>
                <c:pt idx="53">
                  <c:v>0.25559028431643499</c:v>
                </c:pt>
                <c:pt idx="54">
                  <c:v>0.25993965714245726</c:v>
                </c:pt>
                <c:pt idx="55">
                  <c:v>0.26423714940054011</c:v>
                </c:pt>
                <c:pt idx="56">
                  <c:v>0.268483379936995</c:v>
                </c:pt>
                <c:pt idx="57">
                  <c:v>0.27267896021635663</c:v>
                </c:pt>
                <c:pt idx="58">
                  <c:v>0.27682449440943513</c:v>
                </c:pt>
                <c:pt idx="59">
                  <c:v>0.28092057948031801</c:v>
                </c:pt>
                <c:pt idx="60">
                  <c:v>0.28496780527233334</c:v>
                </c:pt>
                <c:pt idx="61">
                  <c:v>0.28896675459298893</c:v>
                </c:pt>
                <c:pt idx="62">
                  <c:v>0.29291800329789719</c:v>
                </c:pt>
                <c:pt idx="63">
                  <c:v>0.29682212037369937</c:v>
                </c:pt>
                <c:pt idx="64">
                  <c:v>0.30067966802000073</c:v>
                </c:pt>
                <c:pt idx="65">
                  <c:v>0.30449120173032829</c:v>
                </c:pt>
                <c:pt idx="66">
                  <c:v>0.30825727037212247</c:v>
                </c:pt>
                <c:pt idx="67">
                  <c:v>0.31197841626577588</c:v>
                </c:pt>
                <c:pt idx="68">
                  <c:v>0.31565517526272702</c:v>
                </c:pt>
                <c:pt idx="69">
                  <c:v>0.31928807682262494</c:v>
                </c:pt>
                <c:pt idx="70">
                  <c:v>0.3228776440895722</c:v>
                </c:pt>
                <c:pt idx="71">
                  <c:v>0.32642439396745782</c:v>
                </c:pt>
                <c:pt idx="72">
                  <c:v>0.32992883719439325</c:v>
                </c:pt>
                <c:pt idx="73">
                  <c:v>0.3333914784162586</c:v>
                </c:pt>
                <c:pt idx="74">
                  <c:v>0.33681281625937343</c:v>
                </c:pt>
                <c:pt idx="75">
                  <c:v>0.34019334340229929</c:v>
                </c:pt>
                <c:pt idx="76">
                  <c:v>0.34353354664678637</c:v>
                </c:pt>
                <c:pt idx="77">
                  <c:v>0.34683390698787353</c:v>
                </c:pt>
                <c:pt idx="78">
                  <c:v>0.35009489968315316</c:v>
                </c:pt>
                <c:pt idx="79">
                  <c:v>0.35331699432120833</c:v>
                </c:pt>
                <c:pt idx="80">
                  <c:v>0.35650065488923477</c:v>
                </c:pt>
                <c:pt idx="81">
                  <c:v>0.35964633983985567</c:v>
                </c:pt>
                <c:pt idx="82">
                  <c:v>0.36275450215713961</c:v>
                </c:pt>
                <c:pt idx="83">
                  <c:v>0.3658255894218313</c:v>
                </c:pt>
                <c:pt idx="84">
                  <c:v>0.36886004387580368</c:v>
                </c:pt>
                <c:pt idx="85">
                  <c:v>0.37185830248574164</c:v>
                </c:pt>
                <c:pt idx="86">
                  <c:v>0.37482079700606608</c:v>
                </c:pt>
                <c:pt idx="87">
                  <c:v>0.37774795404110717</c:v>
                </c:pt>
                <c:pt idx="88">
                  <c:v>0.38064019510653607</c:v>
                </c:pt>
                <c:pt idx="89">
                  <c:v>0.38349793669006399</c:v>
                </c:pt>
                <c:pt idx="90">
                  <c:v>0.38632159031141716</c:v>
                </c:pt>
                <c:pt idx="91">
                  <c:v>0.38911156258159646</c:v>
                </c:pt>
                <c:pt idx="92">
                  <c:v>0.39186825526142982</c:v>
                </c:pt>
                <c:pt idx="93">
                  <c:v>0.39459206531942659</c:v>
                </c:pt>
                <c:pt idx="94">
                  <c:v>0.39728338498894211</c:v>
                </c:pt>
                <c:pt idx="95">
                  <c:v>0.39994260182465929</c:v>
                </c:pt>
                <c:pt idx="96">
                  <c:v>0.40257009875839761</c:v>
                </c:pt>
                <c:pt idx="97">
                  <c:v>0.40516625415425589</c:v>
                </c:pt>
                <c:pt idx="98">
                  <c:v>0.4077314418630974</c:v>
                </c:pt>
                <c:pt idx="99">
                  <c:v>0.41026603127638478</c:v>
                </c:pt>
                <c:pt idx="100">
                  <c:v>0.41277038737937333</c:v>
                </c:pt>
                <c:pt idx="101">
                  <c:v>0.41524487080366951</c:v>
                </c:pt>
                <c:pt idx="102">
                  <c:v>0.4176898378791622</c:v>
                </c:pt>
                <c:pt idx="103">
                  <c:v>0.42010564068533535</c:v>
                </c:pt>
                <c:pt idx="104">
                  <c:v>0.4224926271019675</c:v>
                </c:pt>
                <c:pt idx="105">
                  <c:v>0.42485114085922743</c:v>
                </c:pt>
                <c:pt idx="106">
                  <c:v>0.42718152158717165</c:v>
                </c:pt>
                <c:pt idx="107">
                  <c:v>0.42948410486465194</c:v>
                </c:pt>
                <c:pt idx="108">
                  <c:v>0.43175922226763908</c:v>
                </c:pt>
                <c:pt idx="109">
                  <c:v>0.43400720141697063</c:v>
                </c:pt>
                <c:pt idx="110">
                  <c:v>0.4362283660255285</c:v>
                </c:pt>
                <c:pt idx="111">
                  <c:v>0.43842303594485466</c:v>
                </c:pt>
                <c:pt idx="112">
                  <c:v>0.44059152721120981</c:v>
                </c:pt>
                <c:pt idx="113">
                  <c:v>0.44273415209108335</c:v>
                </c:pt>
                <c:pt idx="114">
                  <c:v>0.44485121912616071</c:v>
                </c:pt>
                <c:pt idx="115">
                  <c:v>0.44694303317775308</c:v>
                </c:pt>
                <c:pt idx="116">
                  <c:v>0.44900989547069858</c:v>
                </c:pt>
                <c:pt idx="117">
                  <c:v>0.45105210363673892</c:v>
                </c:pt>
                <c:pt idx="118">
                  <c:v>0.45306995175737913</c:v>
                </c:pt>
                <c:pt idx="119">
                  <c:v>0.45506373040623538</c:v>
                </c:pt>
                <c:pt idx="120">
                  <c:v>0.45703372669087822</c:v>
                </c:pt>
                <c:pt idx="121">
                  <c:v>0.4589802242941769</c:v>
                </c:pt>
                <c:pt idx="122">
                  <c:v>0.46090350351514991</c:v>
                </c:pt>
                <c:pt idx="123">
                  <c:v>0.4628038413093285</c:v>
                </c:pt>
                <c:pt idx="124">
                  <c:v>0.46468151132863877</c:v>
                </c:pt>
                <c:pt idx="125">
                  <c:v>0.46653678396080817</c:v>
                </c:pt>
                <c:pt idx="126">
                  <c:v>0.46836992636830171</c:v>
                </c:pt>
                <c:pt idx="127">
                  <c:v>0.47018120252679357</c:v>
                </c:pt>
                <c:pt idx="128">
                  <c:v>0.47197087326318066</c:v>
                </c:pt>
                <c:pt idx="129">
                  <c:v>0.47373919629314154</c:v>
                </c:pt>
                <c:pt idx="130">
                  <c:v>0.47548642625824811</c:v>
                </c:pt>
                <c:pt idx="131">
                  <c:v>0.47721281476263477</c:v>
                </c:pt>
                <c:pt idx="132">
                  <c:v>0.47891861040922923</c:v>
                </c:pt>
                <c:pt idx="133">
                  <c:v>0.48060405883555213</c:v>
                </c:pt>
                <c:pt idx="134">
                  <c:v>0.48226940274908947</c:v>
                </c:pt>
                <c:pt idx="135">
                  <c:v>0.48391488196224258</c:v>
                </c:pt>
                <c:pt idx="136">
                  <c:v>0.48554073342686144</c:v>
                </c:pt>
                <c:pt idx="137">
                  <c:v>0.48714719126836653</c:v>
                </c:pt>
                <c:pt idx="138">
                  <c:v>0.48873448681946274</c:v>
                </c:pt>
                <c:pt idx="139">
                  <c:v>0.49030284865345269</c:v>
                </c:pt>
                <c:pt idx="140">
                  <c:v>0.49185250261715036</c:v>
                </c:pt>
                <c:pt idx="141">
                  <c:v>0.49338367186340448</c:v>
                </c:pt>
                <c:pt idx="142">
                  <c:v>0.49489657688323219</c:v>
                </c:pt>
                <c:pt idx="143">
                  <c:v>0.49639143553757076</c:v>
                </c:pt>
                <c:pt idx="144">
                  <c:v>0.49786846308864963</c:v>
                </c:pt>
                <c:pt idx="145">
                  <c:v>0.49932787223098835</c:v>
                </c:pt>
                <c:pt idx="146">
                  <c:v>0.50076987312202537</c:v>
                </c:pt>
                <c:pt idx="147">
                  <c:v>0.50219467341238067</c:v>
                </c:pt>
                <c:pt idx="148">
                  <c:v>0.50360247827575821</c:v>
                </c:pt>
                <c:pt idx="149">
                  <c:v>0.50499349043849107</c:v>
                </c:pt>
                <c:pt idx="150">
                  <c:v>0.50636791020873428</c:v>
                </c:pt>
                <c:pt idx="151">
                  <c:v>0.50772593550530987</c:v>
                </c:pt>
                <c:pt idx="152">
                  <c:v>0.50906776188620706</c:v>
                </c:pt>
                <c:pt idx="153">
                  <c:v>0.5103935825767435</c:v>
                </c:pt>
                <c:pt idx="154">
                  <c:v>0.51170358849738962</c:v>
                </c:pt>
                <c:pt idx="155">
                  <c:v>0.51299796829126165</c:v>
                </c:pt>
                <c:pt idx="156">
                  <c:v>0.51427690835128659</c:v>
                </c:pt>
                <c:pt idx="157">
                  <c:v>0.51554059284704346</c:v>
                </c:pt>
                <c:pt idx="158">
                  <c:v>0.51678920375128279</c:v>
                </c:pt>
                <c:pt idx="159">
                  <c:v>0.51802292086613255</c:v>
                </c:pt>
                <c:pt idx="160">
                  <c:v>0.51924192184898943</c:v>
                </c:pt>
                <c:pt idx="161">
                  <c:v>0.52044638223810114</c:v>
                </c:pt>
                <c:pt idx="162">
                  <c:v>0.52163647547784509</c:v>
                </c:pt>
                <c:pt idx="163">
                  <c:v>0.52281237294370431</c:v>
                </c:pt>
                <c:pt idx="164">
                  <c:v>0.52397424396694581</c:v>
                </c:pt>
                <c:pt idx="165">
                  <c:v>0.52512225585900474</c:v>
                </c:pt>
                <c:pt idx="166">
                  <c:v>0.52625657393557712</c:v>
                </c:pt>
                <c:pt idx="167">
                  <c:v>0.52737736154042636</c:v>
                </c:pt>
                <c:pt idx="168">
                  <c:v>0.5284847800689042</c:v>
                </c:pt>
                <c:pt idx="169">
                  <c:v>0.52957898899119238</c:v>
                </c:pt>
                <c:pt idx="170">
                  <c:v>0.53066014587526633</c:v>
                </c:pt>
                <c:pt idx="171">
                  <c:v>0.53172840640958585</c:v>
                </c:pt>
                <c:pt idx="172">
                  <c:v>0.5327839244255137</c:v>
                </c:pt>
                <c:pt idx="173">
                  <c:v>0.5338268519194681</c:v>
                </c:pt>
                <c:pt idx="174">
                  <c:v>0.53485733907481048</c:v>
                </c:pt>
                <c:pt idx="175">
                  <c:v>0.53587553428347179</c:v>
                </c:pt>
                <c:pt idx="176">
                  <c:v>0.53688158416732168</c:v>
                </c:pt>
                <c:pt idx="177">
                  <c:v>0.5378756335992817</c:v>
                </c:pt>
                <c:pt idx="178">
                  <c:v>0.53885782572418794</c:v>
                </c:pt>
                <c:pt idx="179">
                  <c:v>0.53982830197940346</c:v>
                </c:pt>
                <c:pt idx="180">
                  <c:v>0.54078720211518627</c:v>
                </c:pt>
                <c:pt idx="181">
                  <c:v>0.54173466421481253</c:v>
                </c:pt>
                <c:pt idx="182">
                  <c:v>0.54267082471446204</c:v>
                </c:pt>
                <c:pt idx="183">
                  <c:v>0.54359581842286442</c:v>
                </c:pt>
                <c:pt idx="184">
                  <c:v>0.54450977854071214</c:v>
                </c:pt>
                <c:pt idx="185">
                  <c:v>0.54541283667984142</c:v>
                </c:pt>
                <c:pt idx="186">
                  <c:v>0.54630512288218469</c:v>
                </c:pt>
                <c:pt idx="187">
                  <c:v>0.54718676563849711</c:v>
                </c:pt>
                <c:pt idx="188">
                  <c:v>0.54805789190685916</c:v>
                </c:pt>
                <c:pt idx="189">
                  <c:v>0.54891862713095851</c:v>
                </c:pt>
                <c:pt idx="190">
                  <c:v>0.54976909525815509</c:v>
                </c:pt>
                <c:pt idx="191">
                  <c:v>0.55060941875732861</c:v>
                </c:pt>
                <c:pt idx="192">
                  <c:v>0.55143971863651509</c:v>
                </c:pt>
                <c:pt idx="193">
                  <c:v>0.55226011446033196</c:v>
                </c:pt>
                <c:pt idx="194">
                  <c:v>0.55307072436719551</c:v>
                </c:pt>
                <c:pt idx="195">
                  <c:v>0.55387166508633301</c:v>
                </c:pt>
                <c:pt idx="196">
                  <c:v>0.55466305195459209</c:v>
                </c:pt>
                <c:pt idx="197">
                  <c:v>0.55544499893304922</c:v>
                </c:pt>
                <c:pt idx="198">
                  <c:v>0.55621761862342067</c:v>
                </c:pt>
                <c:pt idx="199">
                  <c:v>0.55698102228427671</c:v>
                </c:pt>
                <c:pt idx="200">
                  <c:v>0.55773531984706382</c:v>
                </c:pt>
                <c:pt idx="201">
                  <c:v>0.55848061993193454</c:v>
                </c:pt>
                <c:pt idx="202">
                  <c:v>0.55921702986338884</c:v>
                </c:pt>
                <c:pt idx="203">
                  <c:v>0.55994465568572949</c:v>
                </c:pt>
                <c:pt idx="204">
                  <c:v>0.56066360217833211</c:v>
                </c:pt>
                <c:pt idx="205">
                  <c:v>0.56137397287073409</c:v>
                </c:pt>
                <c:pt idx="206">
                  <c:v>0.56207587005754267</c:v>
                </c:pt>
                <c:pt idx="207">
                  <c:v>0.56276939481316557</c:v>
                </c:pt>
                <c:pt idx="208">
                  <c:v>0.56345464700636605</c:v>
                </c:pt>
                <c:pt idx="209">
                  <c:v>0.56413172531464395</c:v>
                </c:pt>
                <c:pt idx="210">
                  <c:v>0.56480072723844588</c:v>
                </c:pt>
                <c:pt idx="211">
                  <c:v>0.56546174911520464</c:v>
                </c:pt>
                <c:pt idx="212">
                  <c:v>0.56611488613321292</c:v>
                </c:pt>
                <c:pt idx="213">
                  <c:v>0.56676023234533002</c:v>
                </c:pt>
                <c:pt idx="214">
                  <c:v>0.5673978806825255</c:v>
                </c:pt>
                <c:pt idx="215">
                  <c:v>0.56802792296726168</c:v>
                </c:pt>
                <c:pt idx="216">
                  <c:v>0.56865044992671643</c:v>
                </c:pt>
                <c:pt idx="217">
                  <c:v>0.56926555120584765</c:v>
                </c:pt>
                <c:pt idx="218">
                  <c:v>0.56987331538030239</c:v>
                </c:pt>
                <c:pt idx="219">
                  <c:v>0.57047382996917195</c:v>
                </c:pt>
                <c:pt idx="220">
                  <c:v>0.57106718144759494</c:v>
                </c:pt>
                <c:pt idx="221">
                  <c:v>0.57165345525920952</c:v>
                </c:pt>
                <c:pt idx="222">
                  <c:v>0.57223273582845757</c:v>
                </c:pt>
                <c:pt idx="223">
                  <c:v>0.57280510657274231</c:v>
                </c:pt>
                <c:pt idx="224">
                  <c:v>0.57337064991443953</c:v>
                </c:pt>
                <c:pt idx="225">
                  <c:v>0.57392944729276807</c:v>
                </c:pt>
                <c:pt idx="226">
                  <c:v>0.5744815791755159</c:v>
                </c:pt>
                <c:pt idx="227">
                  <c:v>0.57502712507062825</c:v>
                </c:pt>
                <c:pt idx="228">
                  <c:v>0.57556616353765666</c:v>
                </c:pt>
                <c:pt idx="229">
                  <c:v>0.57609877219907202</c:v>
                </c:pt>
                <c:pt idx="230">
                  <c:v>0.57662502775144164</c:v>
                </c:pt>
                <c:pt idx="231">
                  <c:v>0.57714500597647456</c:v>
                </c:pt>
                <c:pt idx="232">
                  <c:v>0.57765878175193386</c:v>
                </c:pt>
                <c:pt idx="233">
                  <c:v>0.57816642906241889</c:v>
                </c:pt>
                <c:pt idx="234">
                  <c:v>0.57866802101001957</c:v>
                </c:pt>
                <c:pt idx="235">
                  <c:v>0.57916362982484315</c:v>
                </c:pt>
                <c:pt idx="236">
                  <c:v>0.57965332687541526</c:v>
                </c:pt>
                <c:pt idx="237">
                  <c:v>0.58013718267895764</c:v>
                </c:pt>
                <c:pt idx="238">
                  <c:v>0.58061526691154186</c:v>
                </c:pt>
                <c:pt idx="239">
                  <c:v>0.58108764841812355</c:v>
                </c:pt>
                <c:pt idx="240">
                  <c:v>0.581554395222456</c:v>
                </c:pt>
                <c:pt idx="241">
                  <c:v>0.58201557453688568</c:v>
                </c:pt>
                <c:pt idx="242">
                  <c:v>0.58247125277203082</c:v>
                </c:pt>
                <c:pt idx="243">
                  <c:v>0.58292149554634443</c:v>
                </c:pt>
                <c:pt idx="244">
                  <c:v>0.58336636769556427</c:v>
                </c:pt>
                <c:pt idx="245">
                  <c:v>0.58380593328204833</c:v>
                </c:pt>
                <c:pt idx="246">
                  <c:v>0.58424025560400095</c:v>
                </c:pt>
                <c:pt idx="247">
                  <c:v>0.58466939720458688</c:v>
                </c:pt>
                <c:pt idx="248">
                  <c:v>0.58509341988093799</c:v>
                </c:pt>
                <c:pt idx="249">
                  <c:v>0.58551238469305267</c:v>
                </c:pt>
                <c:pt idx="250">
                  <c:v>0.58592635197258758</c:v>
                </c:pt>
                <c:pt idx="251">
                  <c:v>0.5863353813315465</c:v>
                </c:pt>
                <c:pt idx="252">
                  <c:v>0.58673953167086379</c:v>
                </c:pt>
                <c:pt idx="253">
                  <c:v>0.58713886118888681</c:v>
                </c:pt>
                <c:pt idx="254">
                  <c:v>0.58753342738975622</c:v>
                </c:pt>
                <c:pt idx="255">
                  <c:v>0.58792328709168651</c:v>
                </c:pt>
                <c:pt idx="256">
                  <c:v>0.58830849643514871</c:v>
                </c:pt>
                <c:pt idx="257">
                  <c:v>0.58868911089095388</c:v>
                </c:pt>
                <c:pt idx="258">
                  <c:v>0.58906518526824114</c:v>
                </c:pt>
                <c:pt idx="259">
                  <c:v>0.58943677372237102</c:v>
                </c:pt>
                <c:pt idx="260">
                  <c:v>0.58980392976272267</c:v>
                </c:pt>
                <c:pt idx="261">
                  <c:v>0.59016670626040069</c:v>
                </c:pt>
                <c:pt idx="262">
                  <c:v>0.59052515545584738</c:v>
                </c:pt>
                <c:pt idx="263">
                  <c:v>0.59087932896636641</c:v>
                </c:pt>
                <c:pt idx="264">
                  <c:v>0.59122927779355539</c:v>
                </c:pt>
                <c:pt idx="265">
                  <c:v>0.59157505233064978</c:v>
                </c:pt>
                <c:pt idx="266">
                  <c:v>0.59191670236978078</c:v>
                </c:pt>
                <c:pt idx="267">
                  <c:v>0.59225427710914436</c:v>
                </c:pt>
                <c:pt idx="268">
                  <c:v>0.59258782516008623</c:v>
                </c:pt>
                <c:pt idx="269">
                  <c:v>0.59291739455410208</c:v>
                </c:pt>
                <c:pt idx="270">
                  <c:v>0.59324303274975421</c:v>
                </c:pt>
                <c:pt idx="271">
                  <c:v>0.59356478663950551</c:v>
                </c:pt>
                <c:pt idx="272">
                  <c:v>0.59388270255647202</c:v>
                </c:pt>
                <c:pt idx="273">
                  <c:v>0.59419682628109516</c:v>
                </c:pt>
                <c:pt idx="274">
                  <c:v>0.59450720304773419</c:v>
                </c:pt>
                <c:pt idx="275">
                  <c:v>0.59481387755117965</c:v>
                </c:pt>
                <c:pt idx="276">
                  <c:v>0.5951168939530902</c:v>
                </c:pt>
                <c:pt idx="277">
                  <c:v>0.5954162958883511</c:v>
                </c:pt>
                <c:pt idx="278">
                  <c:v>0.59571212647135863</c:v>
                </c:pt>
                <c:pt idx="279">
                  <c:v>0.59600442830222777</c:v>
                </c:pt>
                <c:pt idx="280">
                  <c:v>0.59629324347292734</c:v>
                </c:pt>
                <c:pt idx="281">
                  <c:v>0.59657861357334097</c:v>
                </c:pt>
                <c:pt idx="282">
                  <c:v>0.59686057969725625</c:v>
                </c:pt>
                <c:pt idx="283">
                  <c:v>0.59713918244828235</c:v>
                </c:pt>
                <c:pt idx="284">
                  <c:v>0.5974144619456967</c:v>
                </c:pt>
                <c:pt idx="285">
                  <c:v>0.59768645783022256</c:v>
                </c:pt>
                <c:pt idx="286">
                  <c:v>0.59795520926973744</c:v>
                </c:pt>
                <c:pt idx="287">
                  <c:v>0.59822075496491312</c:v>
                </c:pt>
                <c:pt idx="288">
                  <c:v>0.5984831331547884</c:v>
                </c:pt>
                <c:pt idx="289">
                  <c:v>0.59874238162227611</c:v>
                </c:pt>
                <c:pt idx="290">
                  <c:v>0.59899853769960354</c:v>
                </c:pt>
                <c:pt idx="291">
                  <c:v>0.59925163827368833</c:v>
                </c:pt>
                <c:pt idx="292">
                  <c:v>0.59950171979145084</c:v>
                </c:pt>
                <c:pt idx="293">
                  <c:v>0.59974881826506143</c:v>
                </c:pt>
                <c:pt idx="294">
                  <c:v>0.59999296927712731</c:v>
                </c:pt>
                <c:pt idx="295">
                  <c:v>0.60023420798581639</c:v>
                </c:pt>
                <c:pt idx="296">
                  <c:v>0.60047256912991931</c:v>
                </c:pt>
                <c:pt idx="297">
                  <c:v>0.6007080870338527</c:v>
                </c:pt>
                <c:pt idx="298">
                  <c:v>0.60094079561260205</c:v>
                </c:pt>
                <c:pt idx="299">
                  <c:v>0.60117072837660457</c:v>
                </c:pt>
              </c:numCache>
            </c:numRef>
          </c:yVal>
          <c:smooth val="0"/>
          <c:extLst xmlns:c16r2="http://schemas.microsoft.com/office/drawing/2015/06/chart">
            <c:ext xmlns:c16="http://schemas.microsoft.com/office/drawing/2014/chart" uri="{C3380CC4-5D6E-409C-BE32-E72D297353CC}">
              <c16:uniqueId val="{00000002-4B5D-46A9-A7D9-648E1E4E5B85}"/>
            </c:ext>
          </c:extLst>
        </c:ser>
        <c:ser>
          <c:idx val="3"/>
          <c:order val="3"/>
          <c:tx>
            <c:strRef>
              <c:f>'Debt-Dividend Analysis'!$R$15</c:f>
              <c:strCache>
                <c:ptCount val="1"/>
                <c:pt idx="0">
                  <c:v>Net Biomass</c:v>
                </c:pt>
              </c:strCache>
            </c:strRef>
          </c:tx>
          <c:spPr>
            <a:ln w="38100">
              <a:solidFill>
                <a:srgbClr val="000000"/>
              </a:solidFill>
              <a:prstDash val="solid"/>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Analysis'!$R$16:$R$315</c:f>
              <c:numCache>
                <c:formatCode>0.000</c:formatCode>
                <c:ptCount val="300"/>
                <c:pt idx="0">
                  <c:v>-0.12805704435469734</c:v>
                </c:pt>
                <c:pt idx="1">
                  <c:v>-6.7823341979184965E-2</c:v>
                </c:pt>
                <c:pt idx="2">
                  <c:v>-1.3847038596652927E-2</c:v>
                </c:pt>
                <c:pt idx="3">
                  <c:v>3.4602361711576476E-2</c:v>
                </c:pt>
                <c:pt idx="4">
                  <c:v>7.8168982229023173E-2</c:v>
                </c:pt>
                <c:pt idx="5">
                  <c:v>0.11742079939467154</c:v>
                </c:pt>
                <c:pt idx="6">
                  <c:v>0.15285865778826432</c:v>
                </c:pt>
                <c:pt idx="7">
                  <c:v>0.18492421768000436</c:v>
                </c:pt>
                <c:pt idx="8">
                  <c:v>0.21400696153815701</c:v>
                </c:pt>
                <c:pt idx="9">
                  <c:v>0.24045037092196694</c:v>
                </c:pt>
                <c:pt idx="10">
                  <c:v>0.2645573719933153</c:v>
                </c:pt>
                <c:pt idx="11">
                  <c:v>0.28659513624885419</c:v>
                </c:pt>
                <c:pt idx="12">
                  <c:v>0.30679931281995509</c:v>
                </c:pt>
                <c:pt idx="13">
                  <c:v>0.32537775964761356</c:v>
                </c:pt>
                <c:pt idx="14">
                  <c:v>0.34251383286970627</c:v>
                </c:pt>
                <c:pt idx="15">
                  <c:v>0.35836928673192725</c:v>
                </c:pt>
                <c:pt idx="16">
                  <c:v>0.37308683013961746</c:v>
                </c:pt>
                <c:pt idx="17">
                  <c:v>0.38679238050702058</c:v>
                </c:pt>
                <c:pt idx="18">
                  <c:v>0.39959705074641205</c:v>
                </c:pt>
                <c:pt idx="19">
                  <c:v>0.41159890099549079</c:v>
                </c:pt>
                <c:pt idx="20">
                  <c:v>0.42288448293990077</c:v>
                </c:pt>
                <c:pt idx="21">
                  <c:v>0.43353020128925185</c:v>
                </c:pt>
                <c:pt idx="22">
                  <c:v>0.4436035140570927</c:v>
                </c:pt>
                <c:pt idx="23">
                  <c:v>0.45316399073167807</c:v>
                </c:pt>
                <c:pt idx="24">
                  <c:v>0.46226424516433351</c:v>
                </c:pt>
                <c:pt idx="25">
                  <c:v>0.47095075800978031</c:v>
                </c:pt>
                <c:pt idx="26">
                  <c:v>0.47926460179626323</c:v>
                </c:pt>
                <c:pt idx="27">
                  <c:v>0.48724208015480047</c:v>
                </c:pt>
                <c:pt idx="28">
                  <c:v>0.49491529137170098</c:v>
                </c:pt>
                <c:pt idx="29">
                  <c:v>0.50231262522497433</c:v>
                </c:pt>
                <c:pt idx="30">
                  <c:v>0.50945920100424225</c:v>
                </c:pt>
                <c:pt idx="31">
                  <c:v>0.51637725367838372</c:v>
                </c:pt>
                <c:pt idx="32">
                  <c:v>0.52308647435051547</c:v>
                </c:pt>
                <c:pt idx="33">
                  <c:v>0.52960431041293532</c:v>
                </c:pt>
                <c:pt idx="34">
                  <c:v>0.53594623017375131</c:v>
                </c:pt>
                <c:pt idx="35">
                  <c:v>0.54212595616190906</c:v>
                </c:pt>
                <c:pt idx="36">
                  <c:v>0.54815567081921901</c:v>
                </c:pt>
                <c:pt idx="37">
                  <c:v>0.55404619784885722</c:v>
                </c:pt>
                <c:pt idx="38">
                  <c:v>0.55980716210268122</c:v>
                </c:pt>
                <c:pt idx="39">
                  <c:v>0.56544713054840923</c:v>
                </c:pt>
                <c:pt idx="40">
                  <c:v>0.57097373655682637</c:v>
                </c:pt>
                <c:pt idx="41">
                  <c:v>0.57639378948393949</c:v>
                </c:pt>
                <c:pt idx="42">
                  <c:v>0.58171337128914014</c:v>
                </c:pt>
                <c:pt idx="43">
                  <c:v>0.58693792172429471</c:v>
                </c:pt>
                <c:pt idx="44">
                  <c:v>0.59207231344692601</c:v>
                </c:pt>
                <c:pt idx="45">
                  <c:v>0.59712091825042735</c:v>
                </c:pt>
                <c:pt idx="46">
                  <c:v>0.60208766546299963</c:v>
                </c:pt>
                <c:pt idx="47">
                  <c:v>0.60697609344247161</c:v>
                </c:pt>
                <c:pt idx="48">
                  <c:v>0.6117893949843809</c:v>
                </c:pt>
                <c:pt idx="49">
                  <c:v>0.61653045736391376</c:v>
                </c:pt>
                <c:pt idx="50">
                  <c:v>0.62120189764697287</c:v>
                </c:pt>
                <c:pt idx="51">
                  <c:v>0.62580609383042729</c:v>
                </c:pt>
                <c:pt idx="52">
                  <c:v>0.63034521230528129</c:v>
                </c:pt>
                <c:pt idx="53">
                  <c:v>0.63482123207803987</c:v>
                </c:pt>
                <c:pt idx="54">
                  <c:v>0.63923596613400857</c:v>
                </c:pt>
                <c:pt idx="55">
                  <c:v>0.64359108028082801</c:v>
                </c:pt>
                <c:pt idx="56">
                  <c:v>0.64788810977048938</c:v>
                </c:pt>
                <c:pt idx="57">
                  <c:v>0.65212847396276086</c:v>
                </c:pt>
                <c:pt idx="58">
                  <c:v>0.6563134892618252</c:v>
                </c:pt>
                <c:pt idx="59">
                  <c:v>0.66044438053048271</c:v>
                </c:pt>
                <c:pt idx="60">
                  <c:v>0.66452229116207584</c:v>
                </c:pt>
                <c:pt idx="61">
                  <c:v>0.66854829196896415</c:v>
                </c:pt>
                <c:pt idx="62">
                  <c:v>0.67252338902756981</c:v>
                </c:pt>
                <c:pt idx="63">
                  <c:v>0.67644853060343779</c:v>
                </c:pt>
                <c:pt idx="64">
                  <c:v>0.68032461326513771</c:v>
                </c:pt>
                <c:pt idx="65">
                  <c:v>0.68415248728295186</c:v>
                </c:pt>
                <c:pt idx="66">
                  <c:v>0.68793296139693005</c:v>
                </c:pt>
                <c:pt idx="67">
                  <c:v>0.69166680702888517</c:v>
                </c:pt>
                <c:pt idx="68">
                  <c:v>0.69535476200406388</c:v>
                </c:pt>
                <c:pt idx="69">
                  <c:v>0.69899753384045815</c:v>
                </c:pt>
                <c:pt idx="70">
                  <c:v>0.70259580265684907</c:v>
                </c:pt>
                <c:pt idx="71">
                  <c:v>0.7061502237446291</c:v>
                </c:pt>
                <c:pt idx="72">
                  <c:v>0.70966142984312275</c:v>
                </c:pt>
                <c:pt idx="73">
                  <c:v>0.7131300331534125</c:v>
                </c:pt>
                <c:pt idx="74">
                  <c:v>0.71655662712154378</c:v>
                </c:pt>
                <c:pt idx="75">
                  <c:v>0.71994178801831921</c:v>
                </c:pt>
                <c:pt idx="76">
                  <c:v>0.72328607633967801</c:v>
                </c:pt>
                <c:pt idx="77">
                  <c:v>0.72659003804881128</c:v>
                </c:pt>
                <c:pt idx="78">
                  <c:v>0.72985420567866621</c:v>
                </c:pt>
                <c:pt idx="79">
                  <c:v>0.73307909931127824</c:v>
                </c:pt>
                <c:pt idx="80">
                  <c:v>0.73626522744842882</c:v>
                </c:pt>
                <c:pt idx="81">
                  <c:v>0.73941308778641068</c:v>
                </c:pt>
                <c:pt idx="82">
                  <c:v>0.74252316790616812</c:v>
                </c:pt>
                <c:pt idx="83">
                  <c:v>0.74559594588874945</c:v>
                </c:pt>
                <c:pt idx="84">
                  <c:v>0.74863189086482795</c:v>
                </c:pt>
                <c:pt idx="85">
                  <c:v>0.75163146350601995</c:v>
                </c:pt>
                <c:pt idx="86">
                  <c:v>0.75459511646480681</c:v>
                </c:pt>
                <c:pt idx="87">
                  <c:v>0.75752329476906577</c:v>
                </c:pt>
                <c:pt idx="88">
                  <c:v>0.76041643617650623</c:v>
                </c:pt>
                <c:pt idx="89">
                  <c:v>0.76327497149367796</c:v>
                </c:pt>
                <c:pt idx="90">
                  <c:v>0.76609932486367038</c:v>
                </c:pt>
                <c:pt idx="91">
                  <c:v>0.76888991402613072</c:v>
                </c:pt>
                <c:pt idx="92">
                  <c:v>0.7716471505528042</c:v>
                </c:pt>
                <c:pt idx="93">
                  <c:v>0.77437144006141945</c:v>
                </c:pt>
                <c:pt idx="94">
                  <c:v>0.77706318241040739</c:v>
                </c:pt>
                <c:pt idx="95">
                  <c:v>0.77972277187665107</c:v>
                </c:pt>
                <c:pt idx="96">
                  <c:v>0.782350597318203</c:v>
                </c:pt>
                <c:pt idx="97">
                  <c:v>0.78494704232367685</c:v>
                </c:pt>
                <c:pt idx="98">
                  <c:v>0.78751248534982277</c:v>
                </c:pt>
                <c:pt idx="99">
                  <c:v>0.7900472998486131</c:v>
                </c:pt>
                <c:pt idx="100">
                  <c:v>0.79255185438501252</c:v>
                </c:pt>
                <c:pt idx="101">
                  <c:v>0.79502651274646863</c:v>
                </c:pt>
                <c:pt idx="102">
                  <c:v>0.79747163404503152</c:v>
                </c:pt>
                <c:pt idx="103">
                  <c:v>0.79988757281291467</c:v>
                </c:pt>
                <c:pt idx="104">
                  <c:v>0.80227467909220151</c:v>
                </c:pt>
                <c:pt idx="105">
                  <c:v>0.80463329851932941</c:v>
                </c:pt>
                <c:pt idx="106">
                  <c:v>0.80696377240490536</c:v>
                </c:pt>
                <c:pt idx="107">
                  <c:v>0.80926643780933905</c:v>
                </c:pt>
                <c:pt idx="108">
                  <c:v>0.81154162761473003</c:v>
                </c:pt>
                <c:pt idx="109">
                  <c:v>0.81378967059338769</c:v>
                </c:pt>
                <c:pt idx="110">
                  <c:v>0.81601089147332129</c:v>
                </c:pt>
                <c:pt idx="111">
                  <c:v>0.81820561100100009</c:v>
                </c:pt>
                <c:pt idx="112">
                  <c:v>0.82037414600164538</c:v>
                </c:pt>
                <c:pt idx="113">
                  <c:v>0.82251680943728633</c:v>
                </c:pt>
                <c:pt idx="114">
                  <c:v>0.82463391046279122</c:v>
                </c:pt>
                <c:pt idx="115">
                  <c:v>0.82672575448004726</c:v>
                </c:pt>
                <c:pt idx="116">
                  <c:v>0.82879264319045975</c:v>
                </c:pt>
                <c:pt idx="117">
                  <c:v>0.83083487464590811</c:v>
                </c:pt>
                <c:pt idx="118">
                  <c:v>0.83285274329828662</c:v>
                </c:pt>
                <c:pt idx="119">
                  <c:v>0.83484654004774383</c:v>
                </c:pt>
                <c:pt idx="120">
                  <c:v>0.83681655228971819</c:v>
                </c:pt>
                <c:pt idx="121">
                  <c:v>0.83876306396086076</c:v>
                </c:pt>
                <c:pt idx="122">
                  <c:v>0.84068635558392213</c:v>
                </c:pt>
                <c:pt idx="123">
                  <c:v>0.84258670431167304</c:v>
                </c:pt>
                <c:pt idx="124">
                  <c:v>0.84446438396992529</c:v>
                </c:pt>
                <c:pt idx="125">
                  <c:v>0.84631966509970158</c:v>
                </c:pt>
                <c:pt idx="126">
                  <c:v>0.84815281499861095</c:v>
                </c:pt>
                <c:pt idx="127">
                  <c:v>0.84996409776146953</c:v>
                </c:pt>
                <c:pt idx="128">
                  <c:v>0.85175377432020871</c:v>
                </c:pt>
                <c:pt idx="129">
                  <c:v>0.85352210248310412</c:v>
                </c:pt>
                <c:pt idx="130">
                  <c:v>0.85526933697336083</c:v>
                </c:pt>
                <c:pt idx="131">
                  <c:v>0.85699572946708047</c:v>
                </c:pt>
                <c:pt idx="132">
                  <c:v>0.85870152863063598</c:v>
                </c:pt>
                <c:pt idx="133">
                  <c:v>0.86038698015748094</c:v>
                </c:pt>
                <c:pt idx="134">
                  <c:v>0.86205232680441135</c:v>
                </c:pt>
                <c:pt idx="135">
                  <c:v>0.86369780842729993</c:v>
                </c:pt>
                <c:pt idx="136">
                  <c:v>0.86532366201632049</c:v>
                </c:pt>
                <c:pt idx="137">
                  <c:v>0.86693012173067951</c:v>
                </c:pt>
                <c:pt idx="138">
                  <c:v>0.86851741893286749</c:v>
                </c:pt>
                <c:pt idx="139">
                  <c:v>0.87008578222244548</c:v>
                </c:pt>
                <c:pt idx="140">
                  <c:v>0.87163543746937666</c:v>
                </c:pt>
                <c:pt idx="141">
                  <c:v>0.87316660784691846</c:v>
                </c:pt>
                <c:pt idx="142">
                  <c:v>0.87467951386407938</c:v>
                </c:pt>
                <c:pt idx="143">
                  <c:v>0.87617437339765813</c:v>
                </c:pt>
                <c:pt idx="144">
                  <c:v>0.87765140172386746</c:v>
                </c:pt>
                <c:pt idx="145">
                  <c:v>0.87911081154955451</c:v>
                </c:pt>
                <c:pt idx="146">
                  <c:v>0.88055281304302535</c:v>
                </c:pt>
                <c:pt idx="147">
                  <c:v>0.88197761386448115</c:v>
                </c:pt>
                <c:pt idx="148">
                  <c:v>0.88338541919607216</c:v>
                </c:pt>
                <c:pt idx="149">
                  <c:v>0.88477643177157794</c:v>
                </c:pt>
                <c:pt idx="150">
                  <c:v>0.88615085190571818</c:v>
                </c:pt>
                <c:pt idx="151">
                  <c:v>0.88750887752310215</c:v>
                </c:pt>
                <c:pt idx="152">
                  <c:v>0.88885070418682122</c:v>
                </c:pt>
                <c:pt idx="153">
                  <c:v>0.8901765251266911</c:v>
                </c:pt>
                <c:pt idx="154">
                  <c:v>0.89148653126714716</c:v>
                </c:pt>
                <c:pt idx="155">
                  <c:v>0.89278091125480197</c:v>
                </c:pt>
                <c:pt idx="156">
                  <c:v>0.8940598514856638</c:v>
                </c:pt>
                <c:pt idx="157">
                  <c:v>0.89532353613202909</c:v>
                </c:pt>
                <c:pt idx="158">
                  <c:v>0.89657214716904365</c:v>
                </c:pt>
                <c:pt idx="159">
                  <c:v>0.89780586440094678</c:v>
                </c:pt>
                <c:pt idx="160">
                  <c:v>0.89902486548699689</c:v>
                </c:pt>
                <c:pt idx="161">
                  <c:v>0.90022932596708283</c:v>
                </c:pt>
                <c:pt idx="162">
                  <c:v>0.90141941928702884</c:v>
                </c:pt>
                <c:pt idx="163">
                  <c:v>0.90259531682359362</c:v>
                </c:pt>
                <c:pt idx="164">
                  <c:v>0.90375718790916848</c:v>
                </c:pt>
                <c:pt idx="165">
                  <c:v>0.9049051998561799</c:v>
                </c:pt>
                <c:pt idx="166">
                  <c:v>0.90603951798119797</c:v>
                </c:pt>
                <c:pt idx="167">
                  <c:v>0.90716030562875649</c:v>
                </c:pt>
                <c:pt idx="168">
                  <c:v>0.90826772419488644</c:v>
                </c:pt>
                <c:pt idx="169">
                  <c:v>0.90936193315036828</c:v>
                </c:pt>
                <c:pt idx="170">
                  <c:v>0.91044309006370572</c:v>
                </c:pt>
                <c:pt idx="171">
                  <c:v>0.91151135062382349</c:v>
                </c:pt>
                <c:pt idx="172">
                  <c:v>0.91256686866249492</c:v>
                </c:pt>
                <c:pt idx="173">
                  <c:v>0.91360979617649973</c:v>
                </c:pt>
                <c:pt idx="174">
                  <c:v>0.91464028334951863</c:v>
                </c:pt>
                <c:pt idx="175">
                  <c:v>0.91565847857376315</c:v>
                </c:pt>
                <c:pt idx="176">
                  <c:v>0.91666452847135116</c:v>
                </c:pt>
                <c:pt idx="177">
                  <c:v>0.9176585779154226</c:v>
                </c:pt>
                <c:pt idx="178">
                  <c:v>0.91864077005100619</c:v>
                </c:pt>
                <c:pt idx="179">
                  <c:v>0.91961124631563473</c:v>
                </c:pt>
                <c:pt idx="180">
                  <c:v>0.92057014645971602</c:v>
                </c:pt>
                <c:pt idx="181">
                  <c:v>0.9215176085666581</c:v>
                </c:pt>
                <c:pt idx="182">
                  <c:v>0.92245376907275722</c:v>
                </c:pt>
                <c:pt idx="183">
                  <c:v>0.9233787627868455</c:v>
                </c:pt>
                <c:pt idx="184">
                  <c:v>0.92429272290970577</c:v>
                </c:pt>
                <c:pt idx="185">
                  <c:v>0.92519578105325417</c:v>
                </c:pt>
                <c:pt idx="186">
                  <c:v>0.92608806725949333</c:v>
                </c:pt>
                <c:pt idx="187">
                  <c:v>0.92696971001924022</c:v>
                </c:pt>
                <c:pt idx="188">
                  <c:v>0.92784083629063008</c:v>
                </c:pt>
                <c:pt idx="189">
                  <c:v>0.92870157151739885</c:v>
                </c:pt>
                <c:pt idx="190">
                  <c:v>0.92955203964694866</c:v>
                </c:pt>
                <c:pt idx="191">
                  <c:v>0.93039236314819673</c:v>
                </c:pt>
                <c:pt idx="192">
                  <c:v>0.93122266302921219</c:v>
                </c:pt>
                <c:pt idx="193">
                  <c:v>0.93204305885464145</c:v>
                </c:pt>
                <c:pt idx="194">
                  <c:v>0.93285366876292652</c:v>
                </c:pt>
                <c:pt idx="195">
                  <c:v>0.93365460948331713</c:v>
                </c:pt>
                <c:pt idx="196">
                  <c:v>0.934445996352681</c:v>
                </c:pt>
                <c:pt idx="197">
                  <c:v>0.93522794333211201</c:v>
                </c:pt>
                <c:pt idx="198">
                  <c:v>0.93600056302334211</c:v>
                </c:pt>
                <c:pt idx="199">
                  <c:v>0.93676396668495521</c:v>
                </c:pt>
                <c:pt idx="200">
                  <c:v>0.93751826424840967</c:v>
                </c:pt>
                <c:pt idx="201">
                  <c:v>0.93826356433386859</c:v>
                </c:pt>
                <c:pt idx="202">
                  <c:v>0.93899997426584159</c:v>
                </c:pt>
                <c:pt idx="203">
                  <c:v>0.93972760008863943</c:v>
                </c:pt>
                <c:pt idx="204">
                  <c:v>0.94044654658164517</c:v>
                </c:pt>
                <c:pt idx="205">
                  <c:v>0.94115691727440254</c:v>
                </c:pt>
                <c:pt idx="206">
                  <c:v>0.94185881446152442</c:v>
                </c:pt>
                <c:pt idx="207">
                  <c:v>0.94255233921742354</c:v>
                </c:pt>
                <c:pt idx="208">
                  <c:v>0.94323759141086749</c:v>
                </c:pt>
                <c:pt idx="209">
                  <c:v>0.94391466971936</c:v>
                </c:pt>
                <c:pt idx="210">
                  <c:v>0.94458367164335111</c:v>
                </c:pt>
                <c:pt idx="211">
                  <c:v>0.94524469352027685</c:v>
                </c:pt>
                <c:pt idx="212">
                  <c:v>0.94589783053843224</c:v>
                </c:pt>
                <c:pt idx="213">
                  <c:v>0.94654317675067889</c:v>
                </c:pt>
                <c:pt idx="214">
                  <c:v>0.94718082508798873</c:v>
                </c:pt>
                <c:pt idx="215">
                  <c:v>0.94781086737282572</c:v>
                </c:pt>
                <c:pt idx="216">
                  <c:v>0.94843339433236928</c:v>
                </c:pt>
                <c:pt idx="217">
                  <c:v>0.94904849561157878</c:v>
                </c:pt>
                <c:pt idx="218">
                  <c:v>0.94965625978610269</c:v>
                </c:pt>
                <c:pt idx="219">
                  <c:v>0.95025677437503298</c:v>
                </c:pt>
                <c:pt idx="220">
                  <c:v>0.95085012585350959</c:v>
                </c:pt>
                <c:pt idx="221">
                  <c:v>0.95143639966517157</c:v>
                </c:pt>
                <c:pt idx="222">
                  <c:v>0.95201568023446137</c:v>
                </c:pt>
                <c:pt idx="223">
                  <c:v>0.95258805097878285</c:v>
                </c:pt>
                <c:pt idx="224">
                  <c:v>0.9531535943205125</c:v>
                </c:pt>
                <c:pt idx="225">
                  <c:v>0.95371239169886968</c:v>
                </c:pt>
                <c:pt idx="226">
                  <c:v>0.9542645235816426</c:v>
                </c:pt>
                <c:pt idx="227">
                  <c:v>0.95481006947677716</c:v>
                </c:pt>
                <c:pt idx="228">
                  <c:v>0.95534910794382522</c:v>
                </c:pt>
                <c:pt idx="229">
                  <c:v>0.95588171660525778</c:v>
                </c:pt>
                <c:pt idx="230">
                  <c:v>0.95640797215764262</c:v>
                </c:pt>
                <c:pt idx="231">
                  <c:v>0.95692795038268896</c:v>
                </c:pt>
                <c:pt idx="232">
                  <c:v>0.95744172615816014</c:v>
                </c:pt>
                <c:pt idx="233">
                  <c:v>0.9579493734686555</c:v>
                </c:pt>
                <c:pt idx="234">
                  <c:v>0.9584509654162654</c:v>
                </c:pt>
                <c:pt idx="235">
                  <c:v>0.95894657423109708</c:v>
                </c:pt>
                <c:pt idx="236">
                  <c:v>0.95943627128167641</c:v>
                </c:pt>
                <c:pt idx="237">
                  <c:v>0.95992012708522512</c:v>
                </c:pt>
                <c:pt idx="238">
                  <c:v>0.96039821131781489</c:v>
                </c:pt>
                <c:pt idx="239">
                  <c:v>0.96087059282440135</c:v>
                </c:pt>
                <c:pt idx="240">
                  <c:v>0.96133733962873813</c:v>
                </c:pt>
                <c:pt idx="241">
                  <c:v>0.9617985189431717</c:v>
                </c:pt>
                <c:pt idx="242">
                  <c:v>0.96225419717832006</c:v>
                </c:pt>
                <c:pt idx="243">
                  <c:v>0.96270443995263666</c:v>
                </c:pt>
                <c:pt idx="244">
                  <c:v>0.96314931210185917</c:v>
                </c:pt>
                <c:pt idx="245">
                  <c:v>0.96358887768834556</c:v>
                </c:pt>
                <c:pt idx="246">
                  <c:v>0.96402320001030017</c:v>
                </c:pt>
                <c:pt idx="247">
                  <c:v>0.96445234161088789</c:v>
                </c:pt>
                <c:pt idx="248">
                  <c:v>0.96487636428724055</c:v>
                </c:pt>
                <c:pt idx="249">
                  <c:v>0.96529532909935667</c:v>
                </c:pt>
                <c:pt idx="250">
                  <c:v>0.9657092963788928</c:v>
                </c:pt>
                <c:pt idx="251">
                  <c:v>0.96611832573785272</c:v>
                </c:pt>
                <c:pt idx="252">
                  <c:v>0.96652247607717101</c:v>
                </c:pt>
                <c:pt idx="253">
                  <c:v>0.96692180559519492</c:v>
                </c:pt>
                <c:pt idx="254">
                  <c:v>0.967316371796065</c:v>
                </c:pt>
                <c:pt idx="255">
                  <c:v>0.96770623149799595</c:v>
                </c:pt>
                <c:pt idx="256">
                  <c:v>0.96809144084145871</c:v>
                </c:pt>
                <c:pt idx="257">
                  <c:v>0.96847205529726432</c:v>
                </c:pt>
                <c:pt idx="258">
                  <c:v>0.96884812967455214</c:v>
                </c:pt>
                <c:pt idx="259">
                  <c:v>0.96921971812868246</c:v>
                </c:pt>
                <c:pt idx="260">
                  <c:v>0.96958687416903433</c:v>
                </c:pt>
                <c:pt idx="261">
                  <c:v>0.96994965066671268</c:v>
                </c:pt>
                <c:pt idx="262">
                  <c:v>0.9703080998621596</c:v>
                </c:pt>
                <c:pt idx="263">
                  <c:v>0.97066227337267907</c:v>
                </c:pt>
                <c:pt idx="264">
                  <c:v>0.97101222219986816</c:v>
                </c:pt>
                <c:pt idx="265">
                  <c:v>0.97135799673696277</c:v>
                </c:pt>
                <c:pt idx="266">
                  <c:v>0.97169964677609388</c:v>
                </c:pt>
                <c:pt idx="267">
                  <c:v>0.97203722151545757</c:v>
                </c:pt>
                <c:pt idx="268">
                  <c:v>0.97237076956639956</c:v>
                </c:pt>
                <c:pt idx="269">
                  <c:v>0.97270033896041552</c:v>
                </c:pt>
                <c:pt idx="270">
                  <c:v>0.97302597715606776</c:v>
                </c:pt>
                <c:pt idx="271">
                  <c:v>0.97334773104581918</c:v>
                </c:pt>
                <c:pt idx="272">
                  <c:v>0.97366564696278579</c:v>
                </c:pt>
                <c:pt idx="273">
                  <c:v>0.97397977068740893</c:v>
                </c:pt>
                <c:pt idx="274">
                  <c:v>0.97429014745404796</c:v>
                </c:pt>
                <c:pt idx="275">
                  <c:v>0.97459682195749364</c:v>
                </c:pt>
                <c:pt idx="276">
                  <c:v>0.97489983835940408</c:v>
                </c:pt>
                <c:pt idx="277">
                  <c:v>0.97519924029466509</c:v>
                </c:pt>
                <c:pt idx="278">
                  <c:v>0.97549507087767262</c:v>
                </c:pt>
                <c:pt idx="279">
                  <c:v>0.97578737270854177</c:v>
                </c:pt>
                <c:pt idx="280">
                  <c:v>0.97607618787924144</c:v>
                </c:pt>
                <c:pt idx="281">
                  <c:v>0.97636155797965507</c:v>
                </c:pt>
                <c:pt idx="282">
                  <c:v>0.97664352410357036</c:v>
                </c:pt>
                <c:pt idx="283">
                  <c:v>0.97692212685459645</c:v>
                </c:pt>
                <c:pt idx="284">
                  <c:v>0.97719740635201091</c:v>
                </c:pt>
                <c:pt idx="285">
                  <c:v>0.97746940223653678</c:v>
                </c:pt>
                <c:pt idx="286">
                  <c:v>0.97773815367605166</c:v>
                </c:pt>
                <c:pt idx="287">
                  <c:v>0.97800369937122733</c:v>
                </c:pt>
                <c:pt idx="288">
                  <c:v>0.97826607756110262</c:v>
                </c:pt>
                <c:pt idx="289">
                  <c:v>0.97852532602859033</c:v>
                </c:pt>
                <c:pt idx="290">
                  <c:v>0.97878148210591776</c:v>
                </c:pt>
                <c:pt idx="291">
                  <c:v>0.97903458268000254</c:v>
                </c:pt>
                <c:pt idx="292">
                  <c:v>0.97928466419776505</c:v>
                </c:pt>
                <c:pt idx="293">
                  <c:v>0.97953176267137565</c:v>
                </c:pt>
                <c:pt idx="294">
                  <c:v>0.97977591368344152</c:v>
                </c:pt>
                <c:pt idx="295">
                  <c:v>0.98001715239213061</c:v>
                </c:pt>
                <c:pt idx="296">
                  <c:v>0.98025551353623352</c:v>
                </c:pt>
                <c:pt idx="297">
                  <c:v>0.98049103144016703</c:v>
                </c:pt>
                <c:pt idx="298">
                  <c:v>0.98072374001891638</c:v>
                </c:pt>
                <c:pt idx="299">
                  <c:v>0.9809536727829189</c:v>
                </c:pt>
              </c:numCache>
            </c:numRef>
          </c:yVal>
          <c:smooth val="0"/>
          <c:extLst xmlns:c16r2="http://schemas.microsoft.com/office/drawing/2015/06/chart">
            <c:ext xmlns:c16="http://schemas.microsoft.com/office/drawing/2014/chart" uri="{C3380CC4-5D6E-409C-BE32-E72D297353CC}">
              <c16:uniqueId val="{00000003-4B5D-46A9-A7D9-648E1E4E5B85}"/>
            </c:ext>
          </c:extLst>
        </c:ser>
        <c:ser>
          <c:idx val="4"/>
          <c:order val="4"/>
          <c:tx>
            <c:strRef>
              <c:f>'Debt-Dividend Analysis'!$S$317</c:f>
              <c:strCache>
                <c:ptCount val="1"/>
                <c:pt idx="0">
                  <c:v>50% Threshold</c:v>
                </c:pt>
              </c:strCache>
            </c:strRef>
          </c:tx>
          <c:spPr>
            <a:ln w="25400">
              <a:solidFill>
                <a:srgbClr val="0070C0"/>
              </a:solidFill>
              <a:prstDash val="lg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Analysis'!$S$16:$S$315</c:f>
              <c:numCache>
                <c:formatCode>0.000</c:formatCode>
                <c:ptCount val="300"/>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0.5</c:v>
                </c:pt>
                <c:pt idx="154">
                  <c:v>0.5</c:v>
                </c:pt>
                <c:pt idx="155">
                  <c:v>0.5</c:v>
                </c:pt>
                <c:pt idx="156">
                  <c:v>0.5</c:v>
                </c:pt>
                <c:pt idx="157">
                  <c:v>0.5</c:v>
                </c:pt>
                <c:pt idx="158">
                  <c:v>0.5</c:v>
                </c:pt>
                <c:pt idx="159">
                  <c:v>0.5</c:v>
                </c:pt>
                <c:pt idx="160">
                  <c:v>0.5</c:v>
                </c:pt>
                <c:pt idx="161">
                  <c:v>0.5</c:v>
                </c:pt>
                <c:pt idx="162">
                  <c:v>0.5</c:v>
                </c:pt>
                <c:pt idx="163">
                  <c:v>0.5</c:v>
                </c:pt>
                <c:pt idx="164">
                  <c:v>0.5</c:v>
                </c:pt>
                <c:pt idx="165">
                  <c:v>0.5</c:v>
                </c:pt>
                <c:pt idx="166">
                  <c:v>0.5</c:v>
                </c:pt>
                <c:pt idx="167">
                  <c:v>0.5</c:v>
                </c:pt>
                <c:pt idx="168">
                  <c:v>0.5</c:v>
                </c:pt>
                <c:pt idx="169">
                  <c:v>0.5</c:v>
                </c:pt>
                <c:pt idx="170">
                  <c:v>0.5</c:v>
                </c:pt>
                <c:pt idx="171">
                  <c:v>0.5</c:v>
                </c:pt>
                <c:pt idx="172">
                  <c:v>0.5</c:v>
                </c:pt>
                <c:pt idx="173">
                  <c:v>0.5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0.5</c:v>
                </c:pt>
                <c:pt idx="218">
                  <c:v>0.5</c:v>
                </c:pt>
                <c:pt idx="219">
                  <c:v>0.5</c:v>
                </c:pt>
                <c:pt idx="220">
                  <c:v>0.5</c:v>
                </c:pt>
                <c:pt idx="221">
                  <c:v>0.5</c:v>
                </c:pt>
                <c:pt idx="222">
                  <c:v>0.5</c:v>
                </c:pt>
                <c:pt idx="223">
                  <c:v>0.5</c:v>
                </c:pt>
                <c:pt idx="224">
                  <c:v>0.5</c:v>
                </c:pt>
                <c:pt idx="225">
                  <c:v>0.5</c:v>
                </c:pt>
                <c:pt idx="226">
                  <c:v>0.5</c:v>
                </c:pt>
                <c:pt idx="227">
                  <c:v>0.5</c:v>
                </c:pt>
                <c:pt idx="228">
                  <c:v>0.5</c:v>
                </c:pt>
                <c:pt idx="229">
                  <c:v>0.5</c:v>
                </c:pt>
                <c:pt idx="230">
                  <c:v>0.5</c:v>
                </c:pt>
                <c:pt idx="231">
                  <c:v>0.5</c:v>
                </c:pt>
                <c:pt idx="232">
                  <c:v>0.5</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0.5</c:v>
                </c:pt>
                <c:pt idx="249">
                  <c:v>0.5</c:v>
                </c:pt>
                <c:pt idx="250">
                  <c:v>0.5</c:v>
                </c:pt>
                <c:pt idx="251">
                  <c:v>0.5</c:v>
                </c:pt>
                <c:pt idx="252">
                  <c:v>0.5</c:v>
                </c:pt>
                <c:pt idx="253">
                  <c:v>0.5</c:v>
                </c:pt>
                <c:pt idx="254">
                  <c:v>0.5</c:v>
                </c:pt>
                <c:pt idx="255">
                  <c:v>0.5</c:v>
                </c:pt>
                <c:pt idx="256">
                  <c:v>0.5</c:v>
                </c:pt>
                <c:pt idx="257">
                  <c:v>0.5</c:v>
                </c:pt>
                <c:pt idx="258">
                  <c:v>0.5</c:v>
                </c:pt>
                <c:pt idx="259">
                  <c:v>0.5</c:v>
                </c:pt>
                <c:pt idx="260">
                  <c:v>0.5</c:v>
                </c:pt>
                <c:pt idx="261">
                  <c:v>0.5</c:v>
                </c:pt>
                <c:pt idx="262">
                  <c:v>0.5</c:v>
                </c:pt>
                <c:pt idx="263">
                  <c:v>0.5</c:v>
                </c:pt>
                <c:pt idx="264">
                  <c:v>0.5</c:v>
                </c:pt>
                <c:pt idx="265">
                  <c:v>0.5</c:v>
                </c:pt>
                <c:pt idx="266">
                  <c:v>0.5</c:v>
                </c:pt>
                <c:pt idx="267">
                  <c:v>0.5</c:v>
                </c:pt>
                <c:pt idx="268">
                  <c:v>0.5</c:v>
                </c:pt>
                <c:pt idx="269">
                  <c:v>0.5</c:v>
                </c:pt>
                <c:pt idx="270">
                  <c:v>0.5</c:v>
                </c:pt>
                <c:pt idx="271">
                  <c:v>0.5</c:v>
                </c:pt>
                <c:pt idx="272">
                  <c:v>0.5</c:v>
                </c:pt>
                <c:pt idx="273">
                  <c:v>0.5</c:v>
                </c:pt>
                <c:pt idx="274">
                  <c:v>0.5</c:v>
                </c:pt>
                <c:pt idx="275">
                  <c:v>0.5</c:v>
                </c:pt>
                <c:pt idx="276">
                  <c:v>0.5</c:v>
                </c:pt>
                <c:pt idx="277">
                  <c:v>0.5</c:v>
                </c:pt>
                <c:pt idx="278">
                  <c:v>0.5</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numCache>
            </c:numRef>
          </c:yVal>
          <c:smooth val="0"/>
          <c:extLst xmlns:c16r2="http://schemas.microsoft.com/office/drawing/2015/06/chart">
            <c:ext xmlns:c16="http://schemas.microsoft.com/office/drawing/2014/chart" uri="{C3380CC4-5D6E-409C-BE32-E72D297353CC}">
              <c16:uniqueId val="{00000004-4B5D-46A9-A7D9-648E1E4E5B85}"/>
            </c:ext>
          </c:extLst>
        </c:ser>
        <c:ser>
          <c:idx val="5"/>
          <c:order val="5"/>
          <c:tx>
            <c:strRef>
              <c:f>'Debt-Dividend Analysis'!$T$317</c:f>
              <c:strCache>
                <c:ptCount val="1"/>
                <c:pt idx="0">
                  <c:v>0% Threshold</c:v>
                </c:pt>
              </c:strCache>
            </c:strRef>
          </c:tx>
          <c:spPr>
            <a:ln w="25400">
              <a:solidFill>
                <a:srgbClr val="0070C0"/>
              </a:solidFill>
              <a:prstDash val="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Analysis'!$T$16:$T$315</c:f>
              <c:numCache>
                <c:formatCode>0.000</c:formatCode>
                <c:ptCount val="3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numCache>
            </c:numRef>
          </c:yVal>
          <c:smooth val="0"/>
        </c:ser>
        <c:dLbls>
          <c:showLegendKey val="0"/>
          <c:showVal val="0"/>
          <c:showCatName val="0"/>
          <c:showSerName val="0"/>
          <c:showPercent val="0"/>
          <c:showBubbleSize val="0"/>
        </c:dLbls>
        <c:axId val="95277056"/>
        <c:axId val="95278976"/>
      </c:scatterChart>
      <c:valAx>
        <c:axId val="95277056"/>
        <c:scaling>
          <c:orientation val="minMax"/>
          <c:max val="70"/>
          <c:min val="0"/>
        </c:scaling>
        <c:delete val="0"/>
        <c:axPos val="b"/>
        <c:title>
          <c:tx>
            <c:rich>
              <a:bodyPr/>
              <a:lstStyle/>
              <a:p>
                <a:pPr>
                  <a:defRPr sz="1075" b="0" i="0" u="none" strike="noStrike" baseline="0">
                    <a:solidFill>
                      <a:srgbClr val="000000"/>
                    </a:solidFill>
                    <a:latin typeface="Arial"/>
                    <a:ea typeface="Arial"/>
                    <a:cs typeface="Arial"/>
                  </a:defRPr>
                </a:pPr>
                <a:r>
                  <a:rPr lang="en-US"/>
                  <a:t>Year</a:t>
                </a:r>
              </a:p>
            </c:rich>
          </c:tx>
          <c:layout>
            <c:manualLayout>
              <c:xMode val="edge"/>
              <c:yMode val="edge"/>
              <c:x val="0.86618436184073067"/>
              <c:y val="0.61505950044120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5278976"/>
        <c:crosses val="autoZero"/>
        <c:crossBetween val="midCat"/>
      </c:valAx>
      <c:valAx>
        <c:axId val="95278976"/>
        <c:scaling>
          <c:orientation val="minMax"/>
        </c:scaling>
        <c:delete val="0"/>
        <c:axPos val="l"/>
        <c:majorGridlines>
          <c:spPr>
            <a:ln w="3175">
              <a:solidFill>
                <a:srgbClr val="C0C0C0"/>
              </a:solidFill>
              <a:prstDash val="sysDash"/>
            </a:ln>
          </c:spPr>
        </c:majorGridlines>
        <c:title>
          <c:tx>
            <c:rich>
              <a:bodyPr/>
              <a:lstStyle/>
              <a:p>
                <a:pPr>
                  <a:defRPr sz="1100" b="1" i="0" u="none" strike="noStrike" baseline="0">
                    <a:solidFill>
                      <a:srgbClr val="000000"/>
                    </a:solidFill>
                    <a:latin typeface="Arial"/>
                    <a:ea typeface="Arial"/>
                    <a:cs typeface="Arial"/>
                  </a:defRPr>
                </a:pPr>
                <a:r>
                  <a:rPr lang="en-US" sz="1100"/>
                  <a:t>GHG Emissions Reductions</a:t>
                </a:r>
              </a:p>
            </c:rich>
          </c:tx>
          <c:layout>
            <c:manualLayout>
              <c:xMode val="edge"/>
              <c:yMode val="edge"/>
              <c:x val="1.8625456198280817E-2"/>
              <c:y val="0.2233182852143481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5277056"/>
        <c:crosses val="autoZero"/>
        <c:crossBetween val="midCat"/>
      </c:valAx>
      <c:spPr>
        <a:noFill/>
        <a:ln w="3175">
          <a:solidFill>
            <a:srgbClr val="000000"/>
          </a:solidFill>
          <a:prstDash val="solid"/>
        </a:ln>
      </c:spPr>
    </c:plotArea>
    <c:legend>
      <c:legendPos val="r"/>
      <c:layout>
        <c:manualLayout>
          <c:xMode val="edge"/>
          <c:yMode val="edge"/>
          <c:x val="0.64000214030552016"/>
          <c:y val="0.66479491096875643"/>
          <c:w val="0.22820684863793333"/>
          <c:h val="0.2941801878219995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Recovery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'Carbon Dividend Framework'!$D$29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Dividend Framework'!$E$28:$N$28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Dividend Framework'!$E$29:$N$29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extLst xmlns:c16r2="http://schemas.microsoft.com/office/drawing/2015/06/chart">
            <c:ext xmlns:c16="http://schemas.microsoft.com/office/drawing/2014/chart" uri="{C3380CC4-5D6E-409C-BE32-E72D297353CC}">
              <c16:uniqueId val="{00000000-8556-4675-8F8E-FE0B89004B6C}"/>
            </c:ext>
          </c:extLst>
        </c:ser>
        <c:ser>
          <c:idx val="1"/>
          <c:order val="1"/>
          <c:tx>
            <c:strRef>
              <c:f>'Carbon Dividend Framework'!$D$30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Ref>
              <c:f>'Carbon Dividend Framework'!$E$28:$N$28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Dividend Framework'!$E$30:$N$30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extLst xmlns:c16r2="http://schemas.microsoft.com/office/drawing/2015/06/chart">
            <c:ext xmlns:c16="http://schemas.microsoft.com/office/drawing/2014/chart" uri="{C3380CC4-5D6E-409C-BE32-E72D297353CC}">
              <c16:uniqueId val="{00000001-8556-4675-8F8E-FE0B89004B6C}"/>
            </c:ext>
          </c:extLst>
        </c:ser>
        <c:dLbls>
          <c:showLegendKey val="0"/>
          <c:showVal val="0"/>
          <c:showCatName val="0"/>
          <c:showSerName val="0"/>
          <c:showPercent val="0"/>
          <c:showBubbleSize val="0"/>
        </c:dLbls>
        <c:axId val="136366720"/>
        <c:axId val="136377088"/>
      </c:scatterChart>
      <c:valAx>
        <c:axId val="136366720"/>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136377088"/>
        <c:crosses val="autoZero"/>
        <c:crossBetween val="midCat"/>
        <c:majorUnit val="10"/>
      </c:valAx>
      <c:valAx>
        <c:axId val="136377088"/>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136366720"/>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Recovery Functions</a:t>
            </a:r>
            <a:r>
              <a:rPr lang="en-US" sz="1200" baseline="0"/>
              <a:t> </a:t>
            </a:r>
            <a:r>
              <a:rPr lang="en-US" sz="1200"/>
              <a:t>for Biomass</a:t>
            </a:r>
            <a:r>
              <a:rPr lang="en-US" sz="1200" baseline="0"/>
              <a:t> Supplies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'Carbon Dividend Framework'!$F$49:$F$50</c:f>
              <c:strCache>
                <c:ptCount val="1"/>
                <c:pt idx="0">
                  <c:v>Forest Thinnings</c:v>
                </c:pt>
              </c:strCache>
            </c:strRef>
          </c:tx>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extLst xmlns:c16r2="http://schemas.microsoft.com/office/drawing/2015/06/chart">
            <c:ext xmlns:c16="http://schemas.microsoft.com/office/drawing/2014/chart" uri="{C3380CC4-5D6E-409C-BE32-E72D297353CC}">
              <c16:uniqueId val="{00000000-BF1B-4CCA-85C0-FCD0E8E39556}"/>
            </c:ext>
          </c:extLst>
        </c:ser>
        <c:ser>
          <c:idx val="0"/>
          <c:order val="1"/>
          <c:tx>
            <c:strRef>
              <c:f>'Carbon Dividend Framework'!$E$49:$E$50</c:f>
              <c:strCache>
                <c:ptCount val="1"/>
                <c:pt idx="0">
                  <c:v>Forest Residues</c:v>
                </c:pt>
              </c:strCache>
            </c:strRef>
          </c:tx>
          <c:marker>
            <c:symbol val="none"/>
          </c:marker>
          <c:xVal>
            <c:numRef>
              <c:f>('Carbon Dividend Framework'!$D$51,'Carbon Dividend Framework'!$D$60,'Carbon Dividend Framework'!$D$70,'Carbon Dividend Framework'!$D$80,'Carbon Dividend Framework'!$D$90,'Carbon Dividend Framework'!$D$100:$D$130)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Dividend Framework'!$E$51,'Carbon Dividend Framework'!$E$60,'Carbon Dividend Framework'!$E$70,'Carbon Dividend Framework'!$E$80,'Carbon Dividend Framework'!$E$90,'Carbon Dividend Framework'!$E$100:$E$130)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extLst xmlns:c16r2="http://schemas.microsoft.com/office/drawing/2015/06/chart">
            <c:ext xmlns:c16="http://schemas.microsoft.com/office/drawing/2014/chart" uri="{C3380CC4-5D6E-409C-BE32-E72D297353CC}">
              <c16:uniqueId val="{00000001-BF1B-4CCA-85C0-FCD0E8E39556}"/>
            </c:ext>
          </c:extLst>
        </c:ser>
        <c:ser>
          <c:idx val="2"/>
          <c:order val="2"/>
          <c:tx>
            <c:strRef>
              <c:f>'Carbon Dividend Framework'!$G$49:$G$50</c:f>
              <c:strCache>
                <c:ptCount val="1"/>
                <c:pt idx="0">
                  <c:v>Non-Forest Residues</c:v>
                </c:pt>
              </c:strCache>
            </c:strRef>
          </c:tx>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extLst xmlns:c16r2="http://schemas.microsoft.com/office/drawing/2015/06/chart">
            <c:ext xmlns:c16="http://schemas.microsoft.com/office/drawing/2014/chart" uri="{C3380CC4-5D6E-409C-BE32-E72D297353CC}">
              <c16:uniqueId val="{00000002-BF1B-4CCA-85C0-FCD0E8E39556}"/>
            </c:ext>
          </c:extLst>
        </c:ser>
        <c:ser>
          <c:idx val="3"/>
          <c:order val="3"/>
          <c:tx>
            <c:strRef>
              <c:f>'Carbon Dividend Framework'!$I$49:$I$50</c:f>
              <c:strCache>
                <c:ptCount val="1"/>
                <c:pt idx="0">
                  <c:v>Residues (Consolidated)</c:v>
                </c:pt>
              </c:strCache>
            </c:strRef>
          </c:tx>
          <c:spPr>
            <a:ln>
              <a:solidFill>
                <a:schemeClr val="tx1"/>
              </a:solidFill>
              <a:prstDash val="dash"/>
            </a:ln>
          </c:spPr>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Framework'!$I$51:$I$130</c:f>
              <c:numCache>
                <c:formatCode>0.0000</c:formatCode>
                <c:ptCount val="80"/>
                <c:pt idx="0">
                  <c:v>0.93893091066170631</c:v>
                </c:pt>
                <c:pt idx="1">
                  <c:v>0.82775327988481073</c:v>
                </c:pt>
                <c:pt idx="2">
                  <c:v>0.72974005284072307</c:v>
                </c:pt>
                <c:pt idx="3">
                  <c:v>0.64333244900471587</c:v>
                </c:pt>
                <c:pt idx="4">
                  <c:v>0.56715626109773132</c:v>
                </c:pt>
                <c:pt idx="5">
                  <c:v>0.49999999999999994</c:v>
                </c:pt>
                <c:pt idx="6">
                  <c:v>0.4407956274980106</c:v>
                </c:pt>
                <c:pt idx="7">
                  <c:v>0.3886015704427298</c:v>
                </c:pt>
                <c:pt idx="8">
                  <c:v>0.34258774618003091</c:v>
                </c:pt>
                <c:pt idx="9">
                  <c:v>0.3020223611011118</c:v>
                </c:pt>
                <c:pt idx="10">
                  <c:v>0.26626027235999067</c:v>
                </c:pt>
                <c:pt idx="11">
                  <c:v>0.23473272766542655</c:v>
                </c:pt>
                <c:pt idx="12">
                  <c:v>0.20693831997120268</c:v>
                </c:pt>
                <c:pt idx="13">
                  <c:v>0.18243501321018074</c:v>
                </c:pt>
                <c:pt idx="14">
                  <c:v>0.16083311225117897</c:v>
                </c:pt>
                <c:pt idx="15">
                  <c:v>0.1417890652744328</c:v>
                </c:pt>
                <c:pt idx="16">
                  <c:v>0.12499999999999997</c:v>
                </c:pt>
                <c:pt idx="17">
                  <c:v>0.11019890687450264</c:v>
                </c:pt>
                <c:pt idx="18">
                  <c:v>9.7150392610682451E-2</c:v>
                </c:pt>
                <c:pt idx="19">
                  <c:v>8.564693654500774E-2</c:v>
                </c:pt>
                <c:pt idx="20">
                  <c:v>7.5505590275277937E-2</c:v>
                </c:pt>
                <c:pt idx="21">
                  <c:v>6.6565068089997653E-2</c:v>
                </c:pt>
                <c:pt idx="22">
                  <c:v>5.8683181916356644E-2</c:v>
                </c:pt>
                <c:pt idx="23">
                  <c:v>5.1734579992800671E-2</c:v>
                </c:pt>
                <c:pt idx="24">
                  <c:v>4.5608753302545178E-2</c:v>
                </c:pt>
                <c:pt idx="25">
                  <c:v>4.0208278062794735E-2</c:v>
                </c:pt>
                <c:pt idx="26">
                  <c:v>3.54472663186082E-2</c:v>
                </c:pt>
                <c:pt idx="27">
                  <c:v>3.125E-2</c:v>
                </c:pt>
                <c:pt idx="28">
                  <c:v>2.7549726718625652E-2</c:v>
                </c:pt>
                <c:pt idx="29">
                  <c:v>2.4287598152670609E-2</c:v>
                </c:pt>
                <c:pt idx="30">
                  <c:v>2.1411734136251932E-2</c:v>
                </c:pt>
                <c:pt idx="31">
                  <c:v>1.8876397568819488E-2</c:v>
                </c:pt>
                <c:pt idx="32">
                  <c:v>1.664126702249941E-2</c:v>
                </c:pt>
                <c:pt idx="33">
                  <c:v>1.4670795479089165E-2</c:v>
                </c:pt>
                <c:pt idx="34">
                  <c:v>1.2933644998200166E-2</c:v>
                </c:pt>
                <c:pt idx="35">
                  <c:v>1.1402188325636293E-2</c:v>
                </c:pt>
                <c:pt idx="36">
                  <c:v>1.0052069515698687E-2</c:v>
                </c:pt>
                <c:pt idx="37">
                  <c:v>8.8618165796520484E-3</c:v>
                </c:pt>
                <c:pt idx="38">
                  <c:v>7.8124999999999948E-3</c:v>
                </c:pt>
                <c:pt idx="39">
                  <c:v>6.8874316796564148E-3</c:v>
                </c:pt>
                <c:pt idx="40">
                  <c:v>6.0718995381676515E-3</c:v>
                </c:pt>
                <c:pt idx="41">
                  <c:v>5.3529335340629838E-3</c:v>
                </c:pt>
                <c:pt idx="42">
                  <c:v>4.719099392204871E-3</c:v>
                </c:pt>
                <c:pt idx="43">
                  <c:v>4.1603167556248516E-3</c:v>
                </c:pt>
                <c:pt idx="44">
                  <c:v>3.6676988697722907E-3</c:v>
                </c:pt>
                <c:pt idx="45">
                  <c:v>3.2334112495500411E-3</c:v>
                </c:pt>
                <c:pt idx="46">
                  <c:v>2.8505470814090728E-3</c:v>
                </c:pt>
                <c:pt idx="47">
                  <c:v>2.5130173789246714E-3</c:v>
                </c:pt>
                <c:pt idx="48">
                  <c:v>2.2154541449130117E-3</c:v>
                </c:pt>
                <c:pt idx="49">
                  <c:v>1.953125E-3</c:v>
                </c:pt>
                <c:pt idx="50">
                  <c:v>1.7218579199141035E-3</c:v>
                </c:pt>
                <c:pt idx="51">
                  <c:v>1.5179748845419124E-3</c:v>
                </c:pt>
                <c:pt idx="52">
                  <c:v>1.3382333835157457E-3</c:v>
                </c:pt>
                <c:pt idx="53">
                  <c:v>1.1797748480512175E-3</c:v>
                </c:pt>
                <c:pt idx="54">
                  <c:v>1.0400791889062129E-3</c:v>
                </c:pt>
                <c:pt idx="55">
                  <c:v>9.1692471744307246E-4</c:v>
                </c:pt>
                <c:pt idx="56">
                  <c:v>8.0835281238751005E-4</c:v>
                </c:pt>
                <c:pt idx="57">
                  <c:v>7.1263677035226874E-4</c:v>
                </c:pt>
                <c:pt idx="58">
                  <c:v>6.2825434473116773E-4</c:v>
                </c:pt>
                <c:pt idx="59">
                  <c:v>5.5386353622825291E-4</c:v>
                </c:pt>
                <c:pt idx="60">
                  <c:v>4.8828124999999995E-4</c:v>
                </c:pt>
                <c:pt idx="61">
                  <c:v>4.3046447997852581E-4</c:v>
                </c:pt>
                <c:pt idx="62">
                  <c:v>3.7949372113547805E-4</c:v>
                </c:pt>
                <c:pt idx="63">
                  <c:v>3.3455834587893638E-4</c:v>
                </c:pt>
                <c:pt idx="64">
                  <c:v>2.9494371201280433E-4</c:v>
                </c:pt>
                <c:pt idx="65">
                  <c:v>2.6001979722655317E-4</c:v>
                </c:pt>
                <c:pt idx="66">
                  <c:v>2.2923117936076787E-4</c:v>
                </c:pt>
                <c:pt idx="67">
                  <c:v>2.0208820309687767E-4</c:v>
                </c:pt>
                <c:pt idx="68">
                  <c:v>1.7815919258806713E-4</c:v>
                </c:pt>
                <c:pt idx="69">
                  <c:v>1.5706358618279191E-4</c:v>
                </c:pt>
                <c:pt idx="70">
                  <c:v>1.384658840570632E-4</c:v>
                </c:pt>
                <c:pt idx="71">
                  <c:v>1.2207031249999986E-4</c:v>
                </c:pt>
                <c:pt idx="72">
                  <c:v>1.0761611999463152E-4</c:v>
                </c:pt>
                <c:pt idx="73">
                  <c:v>9.4873430283869581E-5</c:v>
                </c:pt>
                <c:pt idx="74">
                  <c:v>8.3639586469734081E-5</c:v>
                </c:pt>
                <c:pt idx="75">
                  <c:v>7.3735928003201083E-5</c:v>
                </c:pt>
                <c:pt idx="76">
                  <c:v>6.5004949306638279E-5</c:v>
                </c:pt>
                <c:pt idx="77">
                  <c:v>5.7307794840192063E-5</c:v>
                </c:pt>
                <c:pt idx="78">
                  <c:v>5.0522050774219405E-5</c:v>
                </c:pt>
                <c:pt idx="79">
                  <c:v>4.4539798147016776E-5</c:v>
                </c:pt>
              </c:numCache>
            </c:numRef>
          </c:yVal>
          <c:smooth val="0"/>
          <c:extLst xmlns:c16r2="http://schemas.microsoft.com/office/drawing/2015/06/chart">
            <c:ext xmlns:c16="http://schemas.microsoft.com/office/drawing/2014/chart" uri="{C3380CC4-5D6E-409C-BE32-E72D297353CC}">
              <c16:uniqueId val="{00000003-BF1B-4CCA-85C0-FCD0E8E39556}"/>
            </c:ext>
          </c:extLst>
        </c:ser>
        <c:dLbls>
          <c:showLegendKey val="0"/>
          <c:showVal val="0"/>
          <c:showCatName val="0"/>
          <c:showSerName val="0"/>
          <c:showPercent val="0"/>
          <c:showBubbleSize val="0"/>
        </c:dLbls>
        <c:axId val="136439296"/>
        <c:axId val="136441216"/>
      </c:scatterChart>
      <c:valAx>
        <c:axId val="136439296"/>
        <c:scaling>
          <c:orientation val="minMax"/>
        </c:scaling>
        <c:delete val="0"/>
        <c:axPos val="b"/>
        <c:title>
          <c:tx>
            <c:rich>
              <a:bodyPr/>
              <a:lstStyle/>
              <a:p>
                <a:pPr>
                  <a:defRPr/>
                </a:pPr>
                <a:r>
                  <a:rPr lang="en-US"/>
                  <a:t>Years</a:t>
                </a:r>
              </a:p>
            </c:rich>
          </c:tx>
          <c:layout>
            <c:manualLayout>
              <c:xMode val="edge"/>
              <c:yMode val="edge"/>
              <c:x val="0.42938648293963927"/>
              <c:y val="0.90182852143482062"/>
            </c:manualLayout>
          </c:layout>
          <c:overlay val="0"/>
        </c:title>
        <c:numFmt formatCode="General" sourceLinked="1"/>
        <c:majorTickMark val="none"/>
        <c:minorTickMark val="none"/>
        <c:tickLblPos val="nextTo"/>
        <c:crossAx val="136441216"/>
        <c:crosses val="autoZero"/>
        <c:crossBetween val="midCat"/>
      </c:valAx>
      <c:valAx>
        <c:axId val="136441216"/>
        <c:scaling>
          <c:orientation val="minMax"/>
          <c:max val="1.2"/>
          <c:min val="0"/>
        </c:scaling>
        <c:delete val="0"/>
        <c:axPos val="l"/>
        <c:majorGridlines/>
        <c:title>
          <c:tx>
            <c:rich>
              <a:bodyPr/>
              <a:lstStyle/>
              <a:p>
                <a:pPr>
                  <a:defRPr/>
                </a:pPr>
                <a:r>
                  <a:rPr lang="en-US"/>
                  <a:t>Carbon Deficit</a:t>
                </a:r>
              </a:p>
            </c:rich>
          </c:tx>
          <c:overlay val="0"/>
        </c:title>
        <c:numFmt formatCode="0.0" sourceLinked="0"/>
        <c:majorTickMark val="none"/>
        <c:minorTickMark val="none"/>
        <c:tickLblPos val="nextTo"/>
        <c:spPr>
          <a:ln w="6350"/>
        </c:spPr>
        <c:crossAx val="136439296"/>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2380</xdr:colOff>
      <xdr:row>12</xdr:row>
      <xdr:rowOff>28574</xdr:rowOff>
    </xdr:from>
    <xdr:to>
      <xdr:col>2</xdr:col>
      <xdr:colOff>10584</xdr:colOff>
      <xdr:row>42</xdr:row>
      <xdr:rowOff>119063</xdr:rowOff>
    </xdr:to>
    <xdr:sp macro="" textlink="">
      <xdr:nvSpPr>
        <xdr:cNvPr id="2" name="TextBox 1"/>
        <xdr:cNvSpPr txBox="1"/>
      </xdr:nvSpPr>
      <xdr:spPr>
        <a:xfrm>
          <a:off x="133349" y="2040730"/>
          <a:ext cx="7056704" cy="509111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Overview and Instructions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Under 225 CMR 16.00, any Renewable Thermal Generation Unit</a:t>
          </a:r>
          <a:r>
            <a:rPr lang="en-US" sz="1100" baseline="0">
              <a:solidFill>
                <a:schemeClr val="dk1"/>
              </a:solidFill>
              <a:effectLst/>
              <a:latin typeface="+mn-lt"/>
              <a:ea typeface="+mn-ea"/>
              <a:cs typeface="+mn-cs"/>
            </a:rPr>
            <a:t> using woody biomass </a:t>
          </a:r>
          <a:r>
            <a:rPr lang="en-US" sz="1100">
              <a:solidFill>
                <a:schemeClr val="dk1"/>
              </a:solidFill>
              <a:effectLst/>
              <a:latin typeface="+mn-lt"/>
              <a:ea typeface="+mn-ea"/>
              <a:cs typeface="+mn-cs"/>
            </a:rPr>
            <a:t>applying to the Department of Energy Resources (DOER) for qualification must provide</a:t>
          </a:r>
          <a:r>
            <a:rPr lang="en-US" sz="1100" baseline="0">
              <a:solidFill>
                <a:schemeClr val="dk1"/>
              </a:solidFill>
              <a:effectLst/>
              <a:latin typeface="+mn-lt"/>
              <a:ea typeface="+mn-ea"/>
              <a:cs typeface="+mn-cs"/>
            </a:rPr>
            <a:t> a 50% reduction in </a:t>
          </a:r>
          <a:r>
            <a:rPr lang="en-US" sz="1100">
              <a:solidFill>
                <a:schemeClr val="dk1"/>
              </a:solidFill>
              <a:effectLst/>
              <a:latin typeface="+mn-lt"/>
              <a:ea typeface="+mn-ea"/>
              <a:cs typeface="+mn-cs"/>
            </a:rPr>
            <a:t> Lifecycle Greenhouse Gas Emissions (as provided in 225 CMR 16.05(6)(4)(d)(iii)).  This Guideline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provides a  set of worksheets to be used by the applicant to demonstrate that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Generation Unit meets this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criteria.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a:t>
          </a:r>
          <a:r>
            <a:rPr lang="en-US" sz="1100" baseline="0">
              <a:solidFill>
                <a:schemeClr val="dk1"/>
              </a:solidFill>
              <a:effectLst/>
              <a:latin typeface="+mn-lt"/>
              <a:ea typeface="+mn-ea"/>
              <a:cs typeface="+mn-cs"/>
            </a:rPr>
            <a:t> shall complete</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the Overall Efficiency - Annua</a:t>
          </a:r>
          <a:r>
            <a:rPr lang="en-US" sz="1100">
              <a:solidFill>
                <a:schemeClr val="dk1"/>
              </a:solidFill>
              <a:effectLst/>
              <a:latin typeface="+mn-lt"/>
              <a:ea typeface="+mn-ea"/>
              <a:cs typeface="+mn-cs"/>
            </a:rPr>
            <a:t>l and </a:t>
          </a:r>
          <a:r>
            <a:rPr lang="en-US" sz="1100" i="1">
              <a:solidFill>
                <a:schemeClr val="dk1"/>
              </a:solidFill>
              <a:effectLst/>
              <a:latin typeface="+mn-lt"/>
              <a:ea typeface="+mn-ea"/>
              <a:cs typeface="+mn-cs"/>
            </a:rPr>
            <a:t>GHG Analysis </a:t>
          </a:r>
          <a:r>
            <a:rPr lang="en-US" sz="1100">
              <a:solidFill>
                <a:schemeClr val="dk1"/>
              </a:solidFill>
              <a:effectLst/>
              <a:latin typeface="+mn-lt"/>
              <a:ea typeface="+mn-ea"/>
              <a:cs typeface="+mn-cs"/>
            </a:rPr>
            <a:t>worksheets.</a:t>
          </a:r>
          <a:r>
            <a:rPr lang="en-US" sz="1100" baseline="0">
              <a:solidFill>
                <a:schemeClr val="dk1"/>
              </a:solidFill>
              <a:effectLst/>
              <a:latin typeface="+mn-lt"/>
              <a:ea typeface="+mn-ea"/>
              <a:cs typeface="+mn-cs"/>
            </a:rPr>
            <a:t> While the efficiency used to meet the Department's minimum efficiency requirement does not come from </a:t>
          </a:r>
          <a:r>
            <a:rPr lang="en-US" sz="1100" i="1" baseline="0">
              <a:solidFill>
                <a:schemeClr val="dk1"/>
              </a:solidFill>
              <a:effectLst/>
              <a:latin typeface="+mn-lt"/>
              <a:ea typeface="+mn-ea"/>
              <a:cs typeface="+mn-cs"/>
            </a:rPr>
            <a:t>the Overall Efficiency - Annua</a:t>
          </a:r>
          <a:r>
            <a:rPr lang="en-US" sz="1100" baseline="0">
              <a:solidFill>
                <a:schemeClr val="dk1"/>
              </a:solidFill>
              <a:effectLst/>
              <a:latin typeface="+mn-lt"/>
              <a:ea typeface="+mn-ea"/>
              <a:cs typeface="+mn-cs"/>
            </a:rPr>
            <a:t>l worksheet, the calculated overall efficiency does feed into the </a:t>
          </a:r>
          <a:r>
            <a:rPr lang="en-US" sz="1100" i="1" baseline="0">
              <a:solidFill>
                <a:schemeClr val="dk1"/>
              </a:solidFill>
              <a:effectLst/>
              <a:latin typeface="+mn-lt"/>
              <a:ea typeface="+mn-ea"/>
              <a:cs typeface="+mn-cs"/>
            </a:rPr>
            <a:t>GHG Analysis </a:t>
          </a:r>
          <a:r>
            <a:rPr lang="en-US" sz="1100" baseline="0">
              <a:solidFill>
                <a:schemeClr val="dk1"/>
              </a:solidFill>
              <a:effectLst/>
              <a:latin typeface="+mn-lt"/>
              <a:ea typeface="+mn-ea"/>
              <a:cs typeface="+mn-cs"/>
            </a:rPr>
            <a:t>calculations. The </a:t>
          </a:r>
          <a:r>
            <a:rPr lang="en-US" sz="1100" i="1" baseline="0">
              <a:solidFill>
                <a:schemeClr val="dk1"/>
              </a:solidFill>
              <a:effectLst/>
              <a:latin typeface="+mn-lt"/>
              <a:ea typeface="+mn-ea"/>
              <a:cs typeface="+mn-cs"/>
            </a:rPr>
            <a:t>GHG Analysis  </a:t>
          </a:r>
          <a:r>
            <a:rPr lang="en-US" sz="1100" baseline="0">
              <a:solidFill>
                <a:schemeClr val="dk1"/>
              </a:solidFill>
              <a:effectLst/>
              <a:latin typeface="+mn-lt"/>
              <a:ea typeface="+mn-ea"/>
              <a:cs typeface="+mn-cs"/>
            </a:rPr>
            <a:t>worksheet </a:t>
          </a:r>
          <a:r>
            <a:rPr lang="en-US" sz="1100">
              <a:solidFill>
                <a:schemeClr val="dk1"/>
              </a:solidFill>
              <a:effectLst/>
              <a:latin typeface="+mn-lt"/>
              <a:ea typeface="+mn-ea"/>
              <a:cs typeface="+mn-cs"/>
            </a:rPr>
            <a:t>is provided by DOER as a tool for the purposes of demonstration that the  fuel used in the biomass</a:t>
          </a:r>
          <a:r>
            <a:rPr lang="en-US" sz="1100" baseline="0">
              <a:solidFill>
                <a:schemeClr val="dk1"/>
              </a:solidFill>
              <a:effectLst/>
              <a:latin typeface="+mn-lt"/>
              <a:ea typeface="+mn-ea"/>
              <a:cs typeface="+mn-cs"/>
            </a:rPr>
            <a:t> Generation </a:t>
          </a:r>
          <a:r>
            <a:rPr lang="en-US" sz="1100">
              <a:solidFill>
                <a:schemeClr val="dk1"/>
              </a:solidFill>
              <a:effectLst/>
              <a:latin typeface="+mn-lt"/>
              <a:ea typeface="+mn-ea"/>
              <a:cs typeface="+mn-cs"/>
            </a:rPr>
            <a:t>Unit meets the regulatory criterion of reducing GHG emissions by at least 50% compared to a high efficiency,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natural gas unit  (or the fuel most likely</a:t>
          </a:r>
          <a:r>
            <a:rPr lang="en-US" sz="1100" baseline="0">
              <a:solidFill>
                <a:schemeClr val="dk1"/>
              </a:solidFill>
              <a:effectLst/>
              <a:latin typeface="+mn-lt"/>
              <a:ea typeface="+mn-ea"/>
              <a:cs typeface="+mn-cs"/>
            </a:rPr>
            <a:t> to be used) </a:t>
          </a:r>
          <a:r>
            <a:rPr lang="en-US" sz="1100">
              <a:solidFill>
                <a:schemeClr val="dk1"/>
              </a:solidFill>
              <a:effectLst/>
              <a:latin typeface="+mn-lt"/>
              <a:ea typeface="+mn-ea"/>
              <a:cs typeface="+mn-cs"/>
            </a:rPr>
            <a:t>in 30</a:t>
          </a:r>
          <a:r>
            <a:rPr lang="en-US" sz="1100" baseline="0">
              <a:solidFill>
                <a:schemeClr val="dk1"/>
              </a:solidFill>
              <a:effectLst/>
              <a:latin typeface="+mn-lt"/>
              <a:ea typeface="+mn-ea"/>
              <a:cs typeface="+mn-cs"/>
            </a:rPr>
            <a:t> years.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Data are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to be inputted to the </a:t>
          </a:r>
          <a:r>
            <a:rPr lang="en-US" sz="1100" baseline="0">
              <a:solidFill>
                <a:schemeClr val="dk1"/>
              </a:solidFill>
              <a:effectLst/>
              <a:latin typeface="+mn-lt"/>
              <a:ea typeface="+mn-ea"/>
              <a:cs typeface="+mn-cs"/>
            </a:rPr>
            <a:t>blue </a:t>
          </a:r>
          <a:r>
            <a:rPr lang="en-US" sz="1100">
              <a:solidFill>
                <a:schemeClr val="dk1"/>
              </a:solidFill>
              <a:effectLst/>
              <a:latin typeface="+mn-lt"/>
              <a:ea typeface="+mn-ea"/>
              <a:cs typeface="+mn-cs"/>
            </a:rPr>
            <a:t>worksheets in the blue cells.  Other cells will auto-populate from other worksheets</a:t>
          </a:r>
          <a:r>
            <a:rPr lang="en-US" sz="1100" baseline="0">
              <a:solidFill>
                <a:schemeClr val="dk1"/>
              </a:solidFill>
              <a:effectLst/>
              <a:latin typeface="+mn-lt"/>
              <a:ea typeface="+mn-ea"/>
              <a:cs typeface="+mn-cs"/>
            </a:rPr>
            <a:t> in the Guideline.</a:t>
          </a:r>
          <a:r>
            <a:rPr lang="en-US" sz="1100">
              <a:solidFill>
                <a:schemeClr val="dk1"/>
              </a:solidFill>
              <a:effectLst/>
              <a:latin typeface="+mn-lt"/>
              <a:ea typeface="+mn-ea"/>
              <a:cs typeface="+mn-cs"/>
            </a:rPr>
            <a:t>  Applicants who wish to utilize parameter values different than those used in this</a:t>
          </a:r>
          <a:r>
            <a:rPr lang="en-US" sz="1100" baseline="0">
              <a:solidFill>
                <a:schemeClr val="dk1"/>
              </a:solidFill>
              <a:effectLst/>
              <a:latin typeface="+mn-lt"/>
              <a:ea typeface="+mn-ea"/>
              <a:cs typeface="+mn-cs"/>
            </a:rPr>
            <a:t> tool</a:t>
          </a:r>
          <a:r>
            <a:rPr lang="en-US" sz="1100">
              <a:solidFill>
                <a:schemeClr val="dk1"/>
              </a:solidFill>
              <a:effectLst/>
              <a:latin typeface="+mn-lt"/>
              <a:ea typeface="+mn-ea"/>
              <a:cs typeface="+mn-cs"/>
            </a:rPr>
            <a:t> may propose alternative assumptions with justification to DOER for approval.</a:t>
          </a:r>
          <a:r>
            <a:rPr lang="en-US" sz="1100" baseline="0">
              <a:solidFill>
                <a:schemeClr val="dk1"/>
              </a:solidFill>
              <a:effectLst/>
              <a:latin typeface="+mn-lt"/>
              <a:ea typeface="+mn-ea"/>
              <a:cs typeface="+mn-cs"/>
            </a:rPr>
            <a:t> </a:t>
          </a:r>
        </a:p>
        <a:p>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If an applicant can justify to DOER’s satisfaction that unique features</a:t>
          </a:r>
          <a:r>
            <a:rPr lang="en-US" sz="1100" baseline="0">
              <a:solidFill>
                <a:schemeClr val="dk1"/>
              </a:solidFill>
              <a:effectLst/>
              <a:latin typeface="+mn-lt"/>
              <a:ea typeface="+mn-ea"/>
              <a:cs typeface="+mn-cs"/>
            </a:rPr>
            <a:t> of its Generation Unit</a:t>
          </a:r>
          <a:r>
            <a:rPr lang="en-US" sz="1100">
              <a:solidFill>
                <a:schemeClr val="dk1"/>
              </a:solidFill>
              <a:effectLst/>
              <a:latin typeface="+mn-lt"/>
              <a:ea typeface="+mn-ea"/>
              <a:cs typeface="+mn-cs"/>
            </a:rPr>
            <a:t> merit substantially different assumptions and methodologies than those underlying this template, the applicant may alternatively submit to DOER an independent analysis with full documentation of assumptions and methodologies for review.  </a:t>
          </a:r>
        </a:p>
        <a:p>
          <a:endParaRPr lang="en-US">
            <a:effectLst/>
          </a:endParaRPr>
        </a:p>
        <a:p>
          <a:r>
            <a:rPr lang="en-US" sz="1100" baseline="0">
              <a:solidFill>
                <a:schemeClr val="dk1"/>
              </a:solidFill>
              <a:effectLst/>
              <a:latin typeface="+mn-lt"/>
              <a:ea typeface="+mn-ea"/>
              <a:cs typeface="+mn-cs"/>
            </a:rPr>
            <a:t>If DOER deems that the Generation Units sufficiently departs from the standard design and operation of a biomass Unit as provided in this tool(for example, in the case of co-firing), DOER may require the applicant to utilize this template with different assumptions or parameters, or submit an independent analysis to the satisfaction of DOER.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26</xdr:row>
      <xdr:rowOff>22971</xdr:rowOff>
    </xdr:from>
    <xdr:to>
      <xdr:col>10</xdr:col>
      <xdr:colOff>400610</xdr:colOff>
      <xdr:row>49</xdr:row>
      <xdr:rowOff>113739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560</xdr:colOff>
      <xdr:row>1</xdr:row>
      <xdr:rowOff>9525</xdr:rowOff>
    </xdr:from>
    <xdr:to>
      <xdr:col>10</xdr:col>
      <xdr:colOff>410695</xdr:colOff>
      <xdr:row>24</xdr:row>
      <xdr:rowOff>81243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334736</xdr:colOff>
      <xdr:row>26</xdr:row>
      <xdr:rowOff>164650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50</xdr:row>
      <xdr:rowOff>54429</xdr:rowOff>
    </xdr:from>
    <xdr:to>
      <xdr:col>19</xdr:col>
      <xdr:colOff>598715</xdr:colOff>
      <xdr:row>75</xdr:row>
      <xdr:rowOff>95251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13"/>
  <sheetViews>
    <sheetView showGridLines="0" tabSelected="1" zoomScale="90" zoomScaleNormal="90" workbookViewId="0"/>
  </sheetViews>
  <sheetFormatPr defaultRowHeight="12.75" x14ac:dyDescent="0.2"/>
  <cols>
    <col min="1" max="1" width="2" customWidth="1"/>
    <col min="2" max="2" width="105.7109375" customWidth="1"/>
  </cols>
  <sheetData>
    <row r="1" spans="1:3" ht="12.75" customHeight="1" x14ac:dyDescent="0.25">
      <c r="A1" s="115"/>
      <c r="B1" s="113"/>
    </row>
    <row r="2" spans="1:3" ht="15.75" thickBot="1" x14ac:dyDescent="0.3">
      <c r="B2" s="113"/>
      <c r="C2" s="2"/>
    </row>
    <row r="3" spans="1:3" x14ac:dyDescent="0.2">
      <c r="B3" s="129"/>
    </row>
    <row r="4" spans="1:3" ht="15" x14ac:dyDescent="0.2">
      <c r="B4" s="130" t="s">
        <v>156</v>
      </c>
    </row>
    <row r="5" spans="1:3" ht="15" x14ac:dyDescent="0.2">
      <c r="B5" s="130" t="s">
        <v>157</v>
      </c>
    </row>
    <row r="6" spans="1:3" ht="15" x14ac:dyDescent="0.2">
      <c r="B6" s="130" t="s">
        <v>158</v>
      </c>
    </row>
    <row r="7" spans="1:3" ht="15" x14ac:dyDescent="0.2">
      <c r="B7" s="130" t="s">
        <v>141</v>
      </c>
    </row>
    <row r="8" spans="1:3" ht="15" x14ac:dyDescent="0.2">
      <c r="B8" s="130"/>
    </row>
    <row r="9" spans="1:3" ht="15" customHeight="1" x14ac:dyDescent="0.2">
      <c r="B9" s="174" t="s">
        <v>166</v>
      </c>
    </row>
    <row r="10" spans="1:3" ht="15" customHeight="1" x14ac:dyDescent="0.2">
      <c r="B10" s="174"/>
    </row>
    <row r="11" spans="1:3" ht="13.5" thickBot="1" x14ac:dyDescent="0.25">
      <c r="B11" s="175"/>
    </row>
    <row r="13" spans="1:3" x14ac:dyDescent="0.2">
      <c r="B13" s="146"/>
    </row>
  </sheetData>
  <sheetProtection selectLockedCells="1" selectUnlockedCells="1"/>
  <customSheetViews>
    <customSheetView guid="{C282F3AD-FD8E-4599-82FE-23A64399EB81}" showPageBreaks="1" showGridLines="0" fitToPage="1">
      <selection activeCell="L12" sqref="L12"/>
      <pageMargins left="0.75" right="0.75" top="0.66" bottom="0.94" header="0.34" footer="0.33"/>
      <pageSetup scale="97" orientation="portrait" verticalDpi="0" r:id="rId1"/>
      <headerFooter alignWithMargins="0"/>
    </customSheetView>
  </customSheetViews>
  <mergeCells count="1">
    <mergeCell ref="B9:B11"/>
  </mergeCells>
  <phoneticPr fontId="0" type="noConversion"/>
  <pageMargins left="0.75" right="0.75" top="0.66" bottom="0.94" header="0.34" footer="0.33"/>
  <pageSetup scale="8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K40"/>
  <sheetViews>
    <sheetView showGridLines="0" zoomScale="90" zoomScaleNormal="90" workbookViewId="0">
      <selection activeCell="K43" sqref="K43"/>
    </sheetView>
  </sheetViews>
  <sheetFormatPr defaultRowHeight="12.75" x14ac:dyDescent="0.2"/>
  <cols>
    <col min="1" max="1" width="2.42578125" customWidth="1"/>
    <col min="2" max="2" width="4.28515625" customWidth="1"/>
    <col min="3" max="3" width="9.7109375" customWidth="1"/>
    <col min="4" max="4" width="32.42578125" customWidth="1"/>
    <col min="5" max="5" width="30" bestFit="1" customWidth="1"/>
    <col min="6" max="6" width="24.7109375" customWidth="1"/>
    <col min="7" max="7" width="3.28515625" customWidth="1"/>
  </cols>
  <sheetData>
    <row r="1" spans="2:11" ht="13.5" thickBot="1" x14ac:dyDescent="0.25"/>
    <row r="2" spans="2:11" x14ac:dyDescent="0.2">
      <c r="B2" s="19"/>
      <c r="C2" s="176" t="s">
        <v>52</v>
      </c>
      <c r="D2" s="177"/>
      <c r="E2" s="177"/>
      <c r="F2" s="178"/>
    </row>
    <row r="3" spans="2:11" x14ac:dyDescent="0.2">
      <c r="B3" s="19"/>
      <c r="C3" s="179" t="s">
        <v>141</v>
      </c>
      <c r="D3" s="180"/>
      <c r="E3" s="180"/>
      <c r="F3" s="181"/>
    </row>
    <row r="4" spans="2:11" x14ac:dyDescent="0.2">
      <c r="B4" s="19"/>
      <c r="C4" s="179"/>
      <c r="D4" s="180"/>
      <c r="E4" s="180"/>
      <c r="F4" s="181"/>
    </row>
    <row r="5" spans="2:11" x14ac:dyDescent="0.2">
      <c r="B5" s="19"/>
      <c r="C5" s="179" t="s">
        <v>79</v>
      </c>
      <c r="D5" s="180"/>
      <c r="E5" s="180"/>
      <c r="F5" s="181"/>
    </row>
    <row r="6" spans="2:11" ht="13.5" thickBot="1" x14ac:dyDescent="0.25">
      <c r="B6" s="19"/>
      <c r="C6" s="202" t="s">
        <v>81</v>
      </c>
      <c r="D6" s="203"/>
      <c r="E6" s="203"/>
      <c r="F6" s="204"/>
    </row>
    <row r="9" spans="2:11" ht="13.5" thickBot="1" x14ac:dyDescent="0.25"/>
    <row r="10" spans="2:11" ht="13.5" thickBot="1" x14ac:dyDescent="0.25">
      <c r="B10" s="158"/>
      <c r="C10" s="158" t="s">
        <v>76</v>
      </c>
      <c r="D10" s="159"/>
      <c r="E10" s="200" t="s">
        <v>135</v>
      </c>
      <c r="F10" s="201"/>
      <c r="H10" s="191" t="s">
        <v>167</v>
      </c>
      <c r="I10" s="192"/>
      <c r="J10" s="192"/>
      <c r="K10" s="193"/>
    </row>
    <row r="12" spans="2:11" ht="12.75" customHeight="1" x14ac:dyDescent="0.2">
      <c r="B12" s="7"/>
      <c r="C12" s="7" t="s">
        <v>8</v>
      </c>
    </row>
    <row r="13" spans="2:11" ht="13.5" thickBot="1" x14ac:dyDescent="0.25"/>
    <row r="14" spans="2:11" ht="12.75" customHeight="1" x14ac:dyDescent="0.2">
      <c r="C14" s="18" t="s">
        <v>9</v>
      </c>
      <c r="D14" s="153"/>
      <c r="E14" s="8"/>
      <c r="F14" s="9"/>
      <c r="G14" s="11"/>
      <c r="H14" s="272" t="s">
        <v>172</v>
      </c>
      <c r="I14" s="273"/>
      <c r="J14" s="273"/>
      <c r="K14" s="274"/>
    </row>
    <row r="15" spans="2:11" x14ac:dyDescent="0.2">
      <c r="C15" s="10"/>
      <c r="D15" s="154" t="s">
        <v>162</v>
      </c>
      <c r="E15" s="162" t="s">
        <v>170</v>
      </c>
      <c r="F15" s="69" t="s">
        <v>121</v>
      </c>
      <c r="G15" s="11"/>
      <c r="H15" s="275"/>
      <c r="I15" s="276"/>
      <c r="J15" s="276"/>
      <c r="K15" s="277"/>
    </row>
    <row r="16" spans="2:11" x14ac:dyDescent="0.2">
      <c r="C16" s="10"/>
      <c r="D16" s="20" t="s">
        <v>11</v>
      </c>
      <c r="E16" s="131">
        <f>VLOOKUP(E15,BiomassHeatValues,3)</f>
        <v>5950</v>
      </c>
      <c r="F16" s="69" t="str">
        <f>VLOOKUP(E15,BiomassHeatValues,4)</f>
        <v>BTU/lb</v>
      </c>
      <c r="G16" s="11"/>
      <c r="H16" s="275"/>
      <c r="I16" s="276"/>
      <c r="J16" s="276"/>
      <c r="K16" s="277"/>
    </row>
    <row r="17" spans="3:11" ht="13.5" thickBot="1" x14ac:dyDescent="0.25">
      <c r="C17" s="12"/>
      <c r="D17" s="155" t="s">
        <v>163</v>
      </c>
      <c r="E17" s="163">
        <v>1</v>
      </c>
      <c r="F17" s="156" t="str">
        <f>VLOOKUP(E15,BiomassHeatValues,2)</f>
        <v>dry tons</v>
      </c>
      <c r="G17" s="11"/>
      <c r="H17" s="278"/>
      <c r="I17" s="279"/>
      <c r="J17" s="279"/>
      <c r="K17" s="280"/>
    </row>
    <row r="18" spans="3:11" ht="13.5" thickBot="1" x14ac:dyDescent="0.25">
      <c r="H18" s="11"/>
      <c r="I18" s="11"/>
    </row>
    <row r="19" spans="3:11" x14ac:dyDescent="0.2">
      <c r="C19" s="18" t="s">
        <v>13</v>
      </c>
      <c r="D19" s="8"/>
      <c r="E19" s="8"/>
      <c r="F19" s="9"/>
    </row>
    <row r="20" spans="3:11" ht="12.75" customHeight="1" thickBot="1" x14ac:dyDescent="0.25">
      <c r="C20" s="10"/>
      <c r="D20" s="33" t="s">
        <v>142</v>
      </c>
      <c r="E20" s="144" t="s">
        <v>51</v>
      </c>
      <c r="F20" s="15"/>
    </row>
    <row r="21" spans="3:11" x14ac:dyDescent="0.2">
      <c r="C21" s="10"/>
      <c r="D21" s="152" t="s">
        <v>17</v>
      </c>
      <c r="E21" s="164">
        <v>8.93</v>
      </c>
      <c r="F21" s="143" t="s">
        <v>164</v>
      </c>
      <c r="H21" s="182" t="s">
        <v>143</v>
      </c>
      <c r="I21" s="183"/>
      <c r="J21" s="183"/>
      <c r="K21" s="184"/>
    </row>
    <row r="22" spans="3:11" ht="12.75" customHeight="1" x14ac:dyDescent="0.2">
      <c r="C22" s="10"/>
      <c r="D22" s="194"/>
      <c r="E22" s="195"/>
      <c r="F22" s="196"/>
      <c r="H22" s="185"/>
      <c r="I22" s="186"/>
      <c r="J22" s="186"/>
      <c r="K22" s="187"/>
    </row>
    <row r="23" spans="3:11" ht="12.75" customHeight="1" x14ac:dyDescent="0.2">
      <c r="C23" s="10"/>
      <c r="D23" s="197"/>
      <c r="E23" s="198"/>
      <c r="F23" s="199"/>
      <c r="H23" s="185"/>
      <c r="I23" s="186"/>
      <c r="J23" s="186"/>
      <c r="K23" s="187"/>
    </row>
    <row r="24" spans="3:11" x14ac:dyDescent="0.2">
      <c r="C24" s="10"/>
      <c r="D24" s="132" t="s">
        <v>25</v>
      </c>
      <c r="E24" s="14"/>
      <c r="F24" s="15"/>
      <c r="H24" s="185"/>
      <c r="I24" s="186"/>
      <c r="J24" s="186"/>
      <c r="K24" s="187"/>
    </row>
    <row r="25" spans="3:11" x14ac:dyDescent="0.2">
      <c r="C25" s="10"/>
      <c r="D25" s="132" t="s">
        <v>14</v>
      </c>
      <c r="E25" s="165">
        <v>0</v>
      </c>
      <c r="F25" s="15" t="s">
        <v>16</v>
      </c>
      <c r="H25" s="185"/>
      <c r="I25" s="186"/>
      <c r="J25" s="186"/>
      <c r="K25" s="187"/>
    </row>
    <row r="26" spans="3:11" ht="13.5" thickBot="1" x14ac:dyDescent="0.25">
      <c r="C26" s="12"/>
      <c r="D26" s="133" t="s">
        <v>15</v>
      </c>
      <c r="E26" s="166">
        <v>0</v>
      </c>
      <c r="F26" s="17" t="s">
        <v>16</v>
      </c>
      <c r="H26" s="188"/>
      <c r="I26" s="189"/>
      <c r="J26" s="189"/>
      <c r="K26" s="190"/>
    </row>
    <row r="27" spans="3:11" ht="13.5" thickBot="1" x14ac:dyDescent="0.25"/>
    <row r="28" spans="3:11" x14ac:dyDescent="0.2">
      <c r="C28" s="18" t="s">
        <v>22</v>
      </c>
      <c r="D28" s="8"/>
      <c r="E28" s="8"/>
      <c r="F28" s="9"/>
    </row>
    <row r="29" spans="3:11" x14ac:dyDescent="0.2">
      <c r="C29" s="10"/>
      <c r="D29" s="14" t="s">
        <v>23</v>
      </c>
      <c r="E29" s="134">
        <f>IF(F16="BTU/lb",E16*E17*2000/3412000,E16*E17/3412000)</f>
        <v>3.4876905041031652</v>
      </c>
      <c r="F29" s="15" t="s">
        <v>24</v>
      </c>
    </row>
    <row r="30" spans="3:11" x14ac:dyDescent="0.2">
      <c r="C30" s="10"/>
      <c r="D30" s="14" t="s">
        <v>29</v>
      </c>
      <c r="E30" s="134">
        <f>E21*1000/3412</f>
        <v>2.6172332942555685</v>
      </c>
      <c r="F30" s="15" t="s">
        <v>30</v>
      </c>
    </row>
    <row r="31" spans="3:11" x14ac:dyDescent="0.2">
      <c r="C31" s="10"/>
      <c r="D31" s="14" t="s">
        <v>26</v>
      </c>
      <c r="E31" s="134">
        <f>E25</f>
        <v>0</v>
      </c>
      <c r="F31" s="15" t="s">
        <v>28</v>
      </c>
    </row>
    <row r="32" spans="3:11" ht="13.5" thickBot="1" x14ac:dyDescent="0.25">
      <c r="C32" s="12"/>
      <c r="D32" s="16" t="s">
        <v>27</v>
      </c>
      <c r="E32" s="135">
        <f>E26</f>
        <v>0</v>
      </c>
      <c r="F32" s="17" t="s">
        <v>28</v>
      </c>
    </row>
    <row r="33" spans="3:5" ht="13.5" thickBot="1" x14ac:dyDescent="0.25"/>
    <row r="34" spans="3:5" ht="13.5" thickBot="1" x14ac:dyDescent="0.25">
      <c r="C34" s="123" t="s">
        <v>31</v>
      </c>
      <c r="D34" s="124"/>
      <c r="E34" s="136">
        <f>(E31/(1-0.08)+E32+E30)/E29</f>
        <v>0.75042016806722689</v>
      </c>
    </row>
    <row r="38" spans="3:5" x14ac:dyDescent="0.2">
      <c r="D38" s="157"/>
    </row>
    <row r="39" spans="3:5" x14ac:dyDescent="0.2">
      <c r="D39" s="157"/>
    </row>
    <row r="40" spans="3:5" x14ac:dyDescent="0.2">
      <c r="D40" s="157"/>
    </row>
  </sheetData>
  <protectedRanges>
    <protectedRange sqref="E10 E15 E17 E25:E26 E21 H21:H23 H32"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10">
    <mergeCell ref="C2:F2"/>
    <mergeCell ref="C3:F3"/>
    <mergeCell ref="C4:F4"/>
    <mergeCell ref="C5:F5"/>
    <mergeCell ref="H21:K26"/>
    <mergeCell ref="H10:K10"/>
    <mergeCell ref="D22:F23"/>
    <mergeCell ref="E10:F10"/>
    <mergeCell ref="C6:F6"/>
    <mergeCell ref="H14:K17"/>
  </mergeCells>
  <phoneticPr fontId="10" type="noConversion"/>
  <dataValidations count="1">
    <dataValidation type="list" allowBlank="1" showInputMessage="1" showErrorMessage="1" sqref="E15">
      <formula1>BiomassFuels</formula1>
    </dataValidation>
  </dataValidations>
  <pageMargins left="0.75" right="0.75" top="1" bottom="1" header="0.5" footer="0.5"/>
  <pageSetup scale="86"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61"/>
  <sheetViews>
    <sheetView showGridLines="0" zoomScale="80" zoomScaleNormal="80" workbookViewId="0">
      <selection activeCell="E41" sqref="E41"/>
    </sheetView>
  </sheetViews>
  <sheetFormatPr defaultRowHeight="14.1" customHeight="1" x14ac:dyDescent="0.2"/>
  <cols>
    <col min="1" max="1" width="2.5703125" customWidth="1"/>
    <col min="2" max="2" width="5.42578125" customWidth="1"/>
    <col min="3" max="3" width="10.85546875" customWidth="1"/>
    <col min="4" max="4" width="31" bestFit="1" customWidth="1"/>
    <col min="5" max="5" width="28.140625" bestFit="1" customWidth="1"/>
    <col min="6" max="6" width="41" bestFit="1" customWidth="1"/>
    <col min="7" max="7" width="2.5703125" customWidth="1"/>
    <col min="8" max="8" width="11.140625" customWidth="1"/>
    <col min="9" max="9" width="10.5703125" customWidth="1"/>
    <col min="11" max="11" width="8.28515625" customWidth="1"/>
  </cols>
  <sheetData>
    <row r="1" spans="2:11" ht="14.1" customHeight="1" thickBot="1" x14ac:dyDescent="0.25"/>
    <row r="2" spans="2:11" ht="14.1" customHeight="1" x14ac:dyDescent="0.2">
      <c r="C2" s="176" t="s">
        <v>52</v>
      </c>
      <c r="D2" s="177"/>
      <c r="E2" s="177"/>
      <c r="F2" s="178"/>
      <c r="G2" s="19"/>
    </row>
    <row r="3" spans="2:11" ht="14.1" customHeight="1" x14ac:dyDescent="0.2">
      <c r="C3" s="179" t="s">
        <v>141</v>
      </c>
      <c r="D3" s="180"/>
      <c r="E3" s="180"/>
      <c r="F3" s="181"/>
      <c r="G3" s="19"/>
    </row>
    <row r="4" spans="2:11" ht="14.1" customHeight="1" x14ac:dyDescent="0.2">
      <c r="C4" s="179"/>
      <c r="D4" s="180"/>
      <c r="E4" s="180"/>
      <c r="F4" s="181"/>
      <c r="G4" s="19"/>
    </row>
    <row r="5" spans="2:11" ht="14.1" customHeight="1" x14ac:dyDescent="0.2">
      <c r="C5" s="179" t="s">
        <v>79</v>
      </c>
      <c r="D5" s="180"/>
      <c r="E5" s="180"/>
      <c r="F5" s="181"/>
      <c r="G5" s="19"/>
    </row>
    <row r="6" spans="2:11" ht="14.1" customHeight="1" thickBot="1" x14ac:dyDescent="0.25">
      <c r="C6" s="202" t="s">
        <v>53</v>
      </c>
      <c r="D6" s="203"/>
      <c r="E6" s="203"/>
      <c r="F6" s="204"/>
      <c r="G6" s="19"/>
    </row>
    <row r="9" spans="2:11" ht="14.1" customHeight="1" thickBot="1" x14ac:dyDescent="0.25"/>
    <row r="10" spans="2:11" ht="14.1" customHeight="1" thickBot="1" x14ac:dyDescent="0.25">
      <c r="B10" s="228" t="s">
        <v>76</v>
      </c>
      <c r="C10" s="228"/>
      <c r="D10" s="229"/>
      <c r="E10" s="230" t="str">
        <f>'Overall Efficiency - Annual'!E10:F10</f>
        <v>Typical Residential Biomass Pellet Boiler</v>
      </c>
      <c r="F10" s="231"/>
      <c r="H10" s="191" t="s">
        <v>167</v>
      </c>
      <c r="I10" s="192"/>
      <c r="J10" s="192"/>
      <c r="K10" s="193"/>
    </row>
    <row r="12" spans="2:11" ht="14.1" customHeight="1" x14ac:dyDescent="0.2">
      <c r="C12" s="7" t="s">
        <v>32</v>
      </c>
    </row>
    <row r="13" spans="2:11" ht="14.1" customHeight="1" thickBot="1" x14ac:dyDescent="0.25"/>
    <row r="14" spans="2:11" ht="14.1" customHeight="1" x14ac:dyDescent="0.2">
      <c r="C14" s="18" t="s">
        <v>90</v>
      </c>
      <c r="D14" s="8"/>
      <c r="E14" s="8"/>
      <c r="F14" s="9"/>
    </row>
    <row r="15" spans="2:11" ht="14.1" customHeight="1" x14ac:dyDescent="0.2">
      <c r="C15" s="10"/>
      <c r="D15" s="221" t="s">
        <v>33</v>
      </c>
      <c r="E15" s="137" t="str">
        <f>'Overall Efficiency - Annual'!E15</f>
        <v>Dry Wood Chips</v>
      </c>
      <c r="F15" s="15"/>
    </row>
    <row r="16" spans="2:11" ht="14.1" customHeight="1" x14ac:dyDescent="0.2">
      <c r="C16" s="10"/>
      <c r="D16" s="223"/>
      <c r="E16" s="131">
        <f>'Overall Efficiency - Annual'!E17</f>
        <v>1</v>
      </c>
      <c r="F16" s="15" t="str">
        <f>'Overall Efficiency - Annual'!F17</f>
        <v>dry tons</v>
      </c>
    </row>
    <row r="17" spans="3:11" ht="14.1" customHeight="1" x14ac:dyDescent="0.2">
      <c r="C17" s="10"/>
      <c r="D17" s="222"/>
      <c r="E17" s="131">
        <f>'Overall Efficiency - Annual'!E16/1000000*'Overall Efficiency - Annual'!E17*2000</f>
        <v>11.9</v>
      </c>
      <c r="F17" s="15" t="s">
        <v>35</v>
      </c>
    </row>
    <row r="18" spans="3:11" ht="14.1" customHeight="1" x14ac:dyDescent="0.2">
      <c r="C18" s="10"/>
      <c r="D18" s="221" t="s">
        <v>36</v>
      </c>
      <c r="E18" s="138">
        <f>Parameters!D11</f>
        <v>218.29500000000002</v>
      </c>
      <c r="F18" s="15" t="s">
        <v>71</v>
      </c>
    </row>
    <row r="19" spans="3:11" ht="14.1" customHeight="1" thickBot="1" x14ac:dyDescent="0.25">
      <c r="C19" s="12"/>
      <c r="D19" s="224"/>
      <c r="E19" s="160">
        <f>E18*E17/2000</f>
        <v>1.2988552500000001</v>
      </c>
      <c r="F19" s="17" t="s">
        <v>34</v>
      </c>
    </row>
    <row r="20" spans="3:11" ht="14.1" customHeight="1" thickBot="1" x14ac:dyDescent="0.25"/>
    <row r="21" spans="3:11" ht="15" customHeight="1" x14ac:dyDescent="0.2">
      <c r="C21" s="18" t="s">
        <v>91</v>
      </c>
      <c r="D21" s="8"/>
      <c r="E21" s="8"/>
      <c r="F21" s="9"/>
    </row>
    <row r="22" spans="3:11" ht="15" customHeight="1" x14ac:dyDescent="0.2">
      <c r="C22" s="10"/>
      <c r="D22" s="225" t="s">
        <v>43</v>
      </c>
      <c r="E22" s="167" t="s">
        <v>19</v>
      </c>
      <c r="F22" s="142" t="s">
        <v>144</v>
      </c>
    </row>
    <row r="23" spans="3:11" ht="15" customHeight="1" x14ac:dyDescent="0.2">
      <c r="C23" s="10"/>
      <c r="D23" s="226"/>
      <c r="E23" s="131">
        <f>'Overall Efficiency - Annual'!E21</f>
        <v>8.93</v>
      </c>
      <c r="F23" s="15" t="s">
        <v>44</v>
      </c>
    </row>
    <row r="24" spans="3:11" ht="15" customHeight="1" thickBot="1" x14ac:dyDescent="0.25">
      <c r="C24" s="10"/>
      <c r="D24" s="226"/>
      <c r="E24" s="139">
        <f>VLOOKUP(E22,Parameters!B12:D16,2)</f>
        <v>0.75</v>
      </c>
      <c r="F24" s="30" t="s">
        <v>77</v>
      </c>
    </row>
    <row r="25" spans="3:11" ht="15" customHeight="1" thickBot="1" x14ac:dyDescent="0.25">
      <c r="C25" s="10"/>
      <c r="D25" s="226"/>
      <c r="E25" s="168"/>
      <c r="F25" s="143" t="s">
        <v>160</v>
      </c>
      <c r="H25" s="211" t="s">
        <v>68</v>
      </c>
      <c r="I25" s="211"/>
      <c r="J25" s="211"/>
      <c r="K25" s="211"/>
    </row>
    <row r="26" spans="3:11" ht="14.1" customHeight="1" thickBot="1" x14ac:dyDescent="0.25">
      <c r="C26" s="10"/>
      <c r="D26" s="226"/>
      <c r="E26" s="161">
        <f>IF(OR(E25="",E25=0),E23/E24,E23/E25)</f>
        <v>11.906666666666666</v>
      </c>
      <c r="F26" s="15" t="s">
        <v>46</v>
      </c>
      <c r="H26" s="211"/>
      <c r="I26" s="211"/>
      <c r="J26" s="211"/>
      <c r="K26" s="211"/>
    </row>
    <row r="27" spans="3:11" ht="14.1" customHeight="1" thickBot="1" x14ac:dyDescent="0.25">
      <c r="C27" s="10"/>
      <c r="D27" s="226"/>
      <c r="E27" s="138">
        <f>VLOOKUP(E22,Parameters!B12:D16,3)</f>
        <v>200.50800000000001</v>
      </c>
      <c r="F27" s="15" t="s">
        <v>45</v>
      </c>
      <c r="H27" s="211"/>
      <c r="I27" s="211"/>
      <c r="J27" s="211"/>
      <c r="K27" s="211"/>
    </row>
    <row r="28" spans="3:11" ht="14.1" customHeight="1" thickBot="1" x14ac:dyDescent="0.25">
      <c r="C28" s="10"/>
      <c r="D28" s="227"/>
      <c r="E28" s="161">
        <f>(E27/2000)*E26</f>
        <v>1.1936909600000001</v>
      </c>
      <c r="F28" s="15" t="s">
        <v>34</v>
      </c>
      <c r="H28" s="211"/>
      <c r="I28" s="211"/>
      <c r="J28" s="211"/>
      <c r="K28" s="211"/>
    </row>
    <row r="29" spans="3:11" ht="14.1" customHeight="1" thickBot="1" x14ac:dyDescent="0.25">
      <c r="C29" s="10"/>
      <c r="D29" s="194" t="s">
        <v>161</v>
      </c>
      <c r="E29" s="195"/>
      <c r="F29" s="196"/>
      <c r="H29" s="211"/>
      <c r="I29" s="211"/>
      <c r="J29" s="211"/>
      <c r="K29" s="211"/>
    </row>
    <row r="30" spans="3:11" ht="14.1" customHeight="1" thickBot="1" x14ac:dyDescent="0.25">
      <c r="C30" s="10"/>
      <c r="D30" s="197"/>
      <c r="E30" s="198"/>
      <c r="F30" s="199"/>
      <c r="H30" s="211"/>
      <c r="I30" s="211"/>
      <c r="J30" s="211"/>
      <c r="K30" s="211"/>
    </row>
    <row r="31" spans="3:11" ht="14.1" customHeight="1" thickBot="1" x14ac:dyDescent="0.25">
      <c r="C31" s="10"/>
      <c r="D31" s="205" t="s">
        <v>37</v>
      </c>
      <c r="E31" s="169" t="s">
        <v>39</v>
      </c>
      <c r="F31" s="143" t="s">
        <v>89</v>
      </c>
      <c r="H31" s="211"/>
      <c r="I31" s="211"/>
      <c r="J31" s="211"/>
      <c r="K31" s="211"/>
    </row>
    <row r="32" spans="3:11" ht="14.1" customHeight="1" thickBot="1" x14ac:dyDescent="0.25">
      <c r="C32" s="10"/>
      <c r="D32" s="206"/>
      <c r="E32" s="134">
        <f>'Overall Efficiency - Annual'!E25/(1-0.08)+'Overall Efficiency - Annual'!E26</f>
        <v>0</v>
      </c>
      <c r="F32" s="15" t="s">
        <v>16</v>
      </c>
      <c r="H32" s="211"/>
      <c r="I32" s="211"/>
      <c r="J32" s="211"/>
      <c r="K32" s="211"/>
    </row>
    <row r="33" spans="3:15" ht="14.1" customHeight="1" x14ac:dyDescent="0.2">
      <c r="C33" s="10"/>
      <c r="D33" s="206"/>
      <c r="E33" s="134">
        <f>VLOOKUP(E31,Parameters!B20:C21,2)</f>
        <v>1099.56</v>
      </c>
      <c r="F33" s="15" t="s">
        <v>38</v>
      </c>
    </row>
    <row r="34" spans="3:15" ht="14.1" customHeight="1" thickBot="1" x14ac:dyDescent="0.25">
      <c r="C34" s="12"/>
      <c r="D34" s="207"/>
      <c r="E34" s="135">
        <f>(E33/2000)*E32</f>
        <v>0</v>
      </c>
      <c r="F34" s="17" t="s">
        <v>34</v>
      </c>
    </row>
    <row r="35" spans="3:15" ht="14.1" customHeight="1" thickBot="1" x14ac:dyDescent="0.25">
      <c r="L35" s="11"/>
      <c r="M35" s="11"/>
      <c r="N35" s="11"/>
      <c r="O35" s="11"/>
    </row>
    <row r="36" spans="3:15" ht="14.1" customHeight="1" x14ac:dyDescent="0.2">
      <c r="C36" s="18" t="s">
        <v>54</v>
      </c>
      <c r="D36" s="8"/>
      <c r="E36" s="8"/>
      <c r="F36" s="9"/>
      <c r="M36" s="11"/>
      <c r="N36" s="11"/>
      <c r="O36" s="11"/>
    </row>
    <row r="37" spans="3:15" ht="14.1" customHeight="1" thickBot="1" x14ac:dyDescent="0.25">
      <c r="C37" s="10"/>
      <c r="D37" s="221" t="s">
        <v>2</v>
      </c>
      <c r="E37" s="138">
        <f>E19-E34-E28</f>
        <v>0.10516429000000005</v>
      </c>
      <c r="F37" s="15" t="s">
        <v>34</v>
      </c>
      <c r="G37" s="53"/>
      <c r="M37" s="11"/>
      <c r="N37" s="11"/>
      <c r="O37" s="11"/>
    </row>
    <row r="38" spans="3:15" ht="14.1" customHeight="1" x14ac:dyDescent="0.2">
      <c r="C38" s="10"/>
      <c r="D38" s="222"/>
      <c r="E38" s="140">
        <f>E37/(E19+E34)</f>
        <v>8.0966905280630802E-2</v>
      </c>
      <c r="F38" s="15" t="s">
        <v>47</v>
      </c>
      <c r="G38" s="117"/>
      <c r="H38" s="212" t="s">
        <v>165</v>
      </c>
      <c r="I38" s="213"/>
      <c r="J38" s="213"/>
      <c r="K38" s="214"/>
      <c r="M38" s="11"/>
      <c r="N38" s="11"/>
      <c r="O38" s="11"/>
    </row>
    <row r="39" spans="3:15" ht="14.1" customHeight="1" x14ac:dyDescent="0.2">
      <c r="C39" s="10"/>
      <c r="D39" s="80" t="s">
        <v>94</v>
      </c>
      <c r="E39" s="57"/>
      <c r="F39" s="15"/>
      <c r="G39" s="117"/>
      <c r="H39" s="215"/>
      <c r="I39" s="216"/>
      <c r="J39" s="216"/>
      <c r="K39" s="217"/>
      <c r="M39" s="11"/>
      <c r="N39" s="11"/>
      <c r="O39" s="11"/>
    </row>
    <row r="40" spans="3:15" ht="14.1" customHeight="1" x14ac:dyDescent="0.2">
      <c r="C40" s="10"/>
      <c r="D40" s="81" t="s">
        <v>127</v>
      </c>
      <c r="E40" s="170">
        <v>0.43</v>
      </c>
      <c r="F40" s="15" t="s">
        <v>119</v>
      </c>
      <c r="G40" s="53"/>
      <c r="H40" s="215"/>
      <c r="I40" s="216"/>
      <c r="J40" s="216"/>
      <c r="K40" s="217"/>
      <c r="M40" s="11"/>
      <c r="N40" s="11"/>
      <c r="O40" s="11"/>
    </row>
    <row r="41" spans="3:15" ht="14.1" customHeight="1" x14ac:dyDescent="0.2">
      <c r="C41" s="10"/>
      <c r="D41" s="110" t="s">
        <v>133</v>
      </c>
      <c r="E41" s="141">
        <f>1-E40</f>
        <v>0.57000000000000006</v>
      </c>
      <c r="F41" s="15" t="s">
        <v>120</v>
      </c>
      <c r="G41" s="53"/>
      <c r="H41" s="215"/>
      <c r="I41" s="216"/>
      <c r="J41" s="216"/>
      <c r="K41" s="217"/>
      <c r="M41" s="11"/>
      <c r="N41" s="11"/>
      <c r="O41" s="11"/>
    </row>
    <row r="42" spans="3:15" ht="14.1" customHeight="1" x14ac:dyDescent="0.2">
      <c r="C42" s="10"/>
      <c r="D42" s="110"/>
      <c r="E42" s="145"/>
      <c r="F42" s="15"/>
      <c r="G42" s="53"/>
      <c r="H42" s="215"/>
      <c r="I42" s="216"/>
      <c r="J42" s="216"/>
      <c r="K42" s="217"/>
      <c r="M42" s="11"/>
      <c r="N42" s="11"/>
      <c r="O42" s="11"/>
    </row>
    <row r="43" spans="3:15" ht="14.1" customHeight="1" x14ac:dyDescent="0.2">
      <c r="C43" s="10"/>
      <c r="D43" s="208" t="s">
        <v>48</v>
      </c>
      <c r="E43" s="209"/>
      <c r="F43" s="210"/>
      <c r="H43" s="215"/>
      <c r="I43" s="216"/>
      <c r="J43" s="216"/>
      <c r="K43" s="217"/>
      <c r="M43" s="11"/>
      <c r="N43" s="11"/>
      <c r="O43" s="11"/>
    </row>
    <row r="44" spans="3:15" ht="12.75" x14ac:dyDescent="0.2">
      <c r="C44" s="10"/>
      <c r="D44" s="147" t="s">
        <v>159</v>
      </c>
      <c r="E44" s="122"/>
      <c r="F44" s="15"/>
      <c r="H44" s="215"/>
      <c r="I44" s="216"/>
      <c r="J44" s="216"/>
      <c r="K44" s="217"/>
      <c r="M44" s="11"/>
      <c r="N44" s="11"/>
      <c r="O44" s="11"/>
    </row>
    <row r="45" spans="3:15" ht="13.5" thickBot="1" x14ac:dyDescent="0.25">
      <c r="C45" s="12"/>
      <c r="D45" s="173" t="s">
        <v>169</v>
      </c>
      <c r="E45" s="171">
        <f>1+('Debt-Dividend Analysis'!E45*$E$40)+('Debt-Dividend Analysis'!K45*'GHG Analysis'!$E$41)</f>
        <v>0.50231262522497422</v>
      </c>
      <c r="F45" s="172" t="s">
        <v>168</v>
      </c>
      <c r="H45" s="218"/>
      <c r="I45" s="219"/>
      <c r="J45" s="219"/>
      <c r="K45" s="220"/>
      <c r="M45" s="11"/>
      <c r="N45" s="11"/>
      <c r="O45" s="11"/>
    </row>
    <row r="46" spans="3:15" ht="14.1" customHeight="1" x14ac:dyDescent="0.2">
      <c r="E46" s="118"/>
      <c r="F46" s="53"/>
    </row>
    <row r="47" spans="3:15" ht="14.1" customHeight="1" x14ac:dyDescent="0.2">
      <c r="E47" s="118"/>
      <c r="F47" s="53"/>
      <c r="H47" s="53"/>
    </row>
    <row r="48" spans="3:15" ht="14.1" customHeight="1" x14ac:dyDescent="0.2">
      <c r="E48" s="118"/>
      <c r="F48" s="53"/>
    </row>
    <row r="49" spans="5:6" ht="14.1" customHeight="1" x14ac:dyDescent="0.2">
      <c r="E49" s="118"/>
      <c r="F49" s="53"/>
    </row>
    <row r="50" spans="5:6" ht="14.1" customHeight="1" x14ac:dyDescent="0.2">
      <c r="E50" s="118"/>
      <c r="F50" s="53"/>
    </row>
    <row r="51" spans="5:6" ht="14.1" customHeight="1" x14ac:dyDescent="0.2">
      <c r="E51" s="119"/>
      <c r="F51" s="53"/>
    </row>
    <row r="52" spans="5:6" ht="14.1" customHeight="1" x14ac:dyDescent="0.2">
      <c r="E52" s="119"/>
      <c r="F52" s="53"/>
    </row>
    <row r="53" spans="5:6" ht="14.1" customHeight="1" x14ac:dyDescent="0.2">
      <c r="E53" s="119"/>
      <c r="F53" s="53"/>
    </row>
    <row r="54" spans="5:6" ht="14.1" customHeight="1" x14ac:dyDescent="0.2">
      <c r="E54" s="119"/>
      <c r="F54" s="53"/>
    </row>
    <row r="56" spans="5:6" ht="14.1" customHeight="1" x14ac:dyDescent="0.2">
      <c r="E56" s="118"/>
      <c r="F56" s="53"/>
    </row>
    <row r="57" spans="5:6" ht="14.1" customHeight="1" x14ac:dyDescent="0.2">
      <c r="E57" s="118"/>
      <c r="F57" s="53"/>
    </row>
    <row r="58" spans="5:6" ht="14.1" customHeight="1" x14ac:dyDescent="0.2">
      <c r="E58" s="118"/>
    </row>
    <row r="59" spans="5:6" ht="14.1" customHeight="1" x14ac:dyDescent="0.2">
      <c r="E59" s="118"/>
    </row>
    <row r="60" spans="5:6" ht="14.1" customHeight="1" x14ac:dyDescent="0.2">
      <c r="E60" s="118"/>
    </row>
    <row r="61" spans="5:6" ht="14.1" customHeight="1" x14ac:dyDescent="0.2">
      <c r="E61" s="118"/>
    </row>
  </sheetData>
  <protectedRanges>
    <protectedRange sqref="H25 E40 E31 E22 E25 H38" name="Range1"/>
  </protectedRanges>
  <customSheetViews>
    <customSheetView guid="{C282F3AD-FD8E-4599-82FE-23A64399EB81}" showGridLines="0">
      <pageMargins left="0.75" right="0.75" top="1" bottom="1" header="0.5" footer="0.5"/>
      <pageSetup orientation="portrait" horizontalDpi="300" verticalDpi="300" r:id="rId1"/>
      <headerFooter alignWithMargins="0"/>
    </customSheetView>
  </customSheetViews>
  <mergeCells count="17">
    <mergeCell ref="C2:F2"/>
    <mergeCell ref="C3:F3"/>
    <mergeCell ref="C4:F4"/>
    <mergeCell ref="C5:F5"/>
    <mergeCell ref="H10:K10"/>
    <mergeCell ref="B10:D10"/>
    <mergeCell ref="E10:F10"/>
    <mergeCell ref="D31:D34"/>
    <mergeCell ref="D43:F43"/>
    <mergeCell ref="H25:K32"/>
    <mergeCell ref="H38:K45"/>
    <mergeCell ref="C6:F6"/>
    <mergeCell ref="D37:D38"/>
    <mergeCell ref="D15:D17"/>
    <mergeCell ref="D18:D19"/>
    <mergeCell ref="D22:D28"/>
    <mergeCell ref="D29:F30"/>
  </mergeCells>
  <phoneticPr fontId="10" type="noConversion"/>
  <conditionalFormatting sqref="E45">
    <cfRule type="cellIs" dxfId="1" priority="5" operator="lessThan">
      <formula>0.5</formula>
    </cfRule>
    <cfRule type="cellIs" dxfId="0" priority="6" operator="greaterThanOrEqual">
      <formula>0.5</formula>
    </cfRule>
  </conditionalFormatting>
  <dataValidations count="3">
    <dataValidation type="list" allowBlank="1" showInputMessage="1" showErrorMessage="1" sqref="E22">
      <formula1>ConventionalFuelList</formula1>
    </dataValidation>
    <dataValidation type="list" allowBlank="1" showInputMessage="1" showErrorMessage="1" sqref="E31">
      <formula1>ElectricGeneration</formula1>
    </dataValidation>
    <dataValidation type="decimal" allowBlank="1" showInputMessage="1" showErrorMessage="1" sqref="E40">
      <formula1>0</formula1>
      <formula2>1</formula2>
    </dataValidation>
  </dataValidations>
  <printOptions horizontalCentered="1"/>
  <pageMargins left="0.32" right="0.33" top="1" bottom="1" header="0.5" footer="0.5"/>
  <pageSetup scale="76"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M45" sqref="M45"/>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1"/>
  <sheetViews>
    <sheetView showGridLines="0" workbookViewId="0">
      <selection activeCell="D17" sqref="D17"/>
    </sheetView>
  </sheetViews>
  <sheetFormatPr defaultRowHeight="12.75" x14ac:dyDescent="0.2"/>
  <cols>
    <col min="1" max="1" width="3.42578125" customWidth="1"/>
    <col min="2" max="2" width="27" customWidth="1"/>
    <col min="3" max="9" width="17.7109375" customWidth="1"/>
  </cols>
  <sheetData>
    <row r="2" spans="2:5" x14ac:dyDescent="0.2">
      <c r="B2" s="7" t="s">
        <v>56</v>
      </c>
    </row>
    <row r="3" spans="2:5" ht="13.5" thickBot="1" x14ac:dyDescent="0.25"/>
    <row r="4" spans="2:5" ht="41.25" customHeight="1" x14ac:dyDescent="0.2">
      <c r="B4" s="47" t="s">
        <v>73</v>
      </c>
      <c r="C4" s="46" t="s">
        <v>12</v>
      </c>
      <c r="D4" s="239" t="s">
        <v>75</v>
      </c>
      <c r="E4" s="240"/>
    </row>
    <row r="5" spans="2:5" x14ac:dyDescent="0.2">
      <c r="B5" s="154" t="s">
        <v>170</v>
      </c>
      <c r="C5" s="14" t="s">
        <v>80</v>
      </c>
      <c r="D5" s="13">
        <v>5950</v>
      </c>
      <c r="E5" s="15" t="s">
        <v>57</v>
      </c>
    </row>
    <row r="6" spans="2:5" x14ac:dyDescent="0.2">
      <c r="B6" s="268" t="s">
        <v>171</v>
      </c>
      <c r="C6" s="270" t="s">
        <v>80</v>
      </c>
      <c r="D6" s="269">
        <v>4125</v>
      </c>
      <c r="E6" s="271" t="s">
        <v>57</v>
      </c>
    </row>
    <row r="7" spans="2:5" ht="13.5" thickBot="1" x14ac:dyDescent="0.25">
      <c r="B7" s="21" t="s">
        <v>10</v>
      </c>
      <c r="C7" s="16" t="s">
        <v>80</v>
      </c>
      <c r="D7" s="22">
        <v>8000</v>
      </c>
      <c r="E7" s="17" t="s">
        <v>57</v>
      </c>
    </row>
    <row r="9" spans="2:5" ht="13.5" thickBot="1" x14ac:dyDescent="0.25"/>
    <row r="10" spans="2:5" ht="39" thickBot="1" x14ac:dyDescent="0.25">
      <c r="B10" s="27" t="s">
        <v>74</v>
      </c>
      <c r="C10" s="44" t="s">
        <v>69</v>
      </c>
      <c r="D10" s="45" t="s">
        <v>70</v>
      </c>
    </row>
    <row r="11" spans="2:5" x14ac:dyDescent="0.2">
      <c r="B11" s="26" t="s">
        <v>1</v>
      </c>
      <c r="C11" s="42" t="s">
        <v>72</v>
      </c>
      <c r="D11" s="43">
        <f>H26</f>
        <v>218.29500000000002</v>
      </c>
      <c r="E11" s="49" t="s">
        <v>78</v>
      </c>
    </row>
    <row r="12" spans="2:5" x14ac:dyDescent="0.2">
      <c r="B12" s="20" t="s">
        <v>136</v>
      </c>
      <c r="C12" s="29">
        <v>1</v>
      </c>
      <c r="D12" s="41">
        <v>212.8</v>
      </c>
      <c r="E12" s="116" t="s">
        <v>154</v>
      </c>
    </row>
    <row r="13" spans="2:5" x14ac:dyDescent="0.2">
      <c r="B13" s="20" t="s">
        <v>19</v>
      </c>
      <c r="C13" s="29">
        <v>0.75</v>
      </c>
      <c r="D13" s="41">
        <f>H27</f>
        <v>200.50800000000001</v>
      </c>
      <c r="E13" s="49" t="s">
        <v>78</v>
      </c>
    </row>
    <row r="14" spans="2:5" x14ac:dyDescent="0.2">
      <c r="B14" s="20" t="s">
        <v>20</v>
      </c>
      <c r="C14" s="29">
        <v>0.75</v>
      </c>
      <c r="D14" s="41">
        <f>H28</f>
        <v>213.44400000000002</v>
      </c>
      <c r="E14" s="49" t="s">
        <v>78</v>
      </c>
    </row>
    <row r="15" spans="2:5" x14ac:dyDescent="0.2">
      <c r="B15" s="20" t="s">
        <v>18</v>
      </c>
      <c r="C15" s="29">
        <v>0.8</v>
      </c>
      <c r="D15" s="41">
        <f>H29</f>
        <v>158.06175000000002</v>
      </c>
      <c r="E15" s="49" t="s">
        <v>78</v>
      </c>
    </row>
    <row r="16" spans="2:5" ht="13.5" thickBot="1" x14ac:dyDescent="0.25">
      <c r="B16" s="21" t="s">
        <v>21</v>
      </c>
      <c r="C16" s="48">
        <v>0.8</v>
      </c>
      <c r="D16" s="51">
        <f>63.07*2.205*(AVERAGE(C27/F27,C29/F29))</f>
        <v>168.72384375000004</v>
      </c>
      <c r="E16" s="50" t="s">
        <v>83</v>
      </c>
    </row>
    <row r="18" spans="2:9" ht="13.5" thickBot="1" x14ac:dyDescent="0.25"/>
    <row r="19" spans="2:9" ht="39" thickBot="1" x14ac:dyDescent="0.25">
      <c r="B19" s="27" t="s">
        <v>42</v>
      </c>
      <c r="C19" s="25" t="s">
        <v>55</v>
      </c>
    </row>
    <row r="20" spans="2:9" x14ac:dyDescent="0.2">
      <c r="B20" s="26" t="s">
        <v>39</v>
      </c>
      <c r="C20" s="55">
        <f>136*2.205*(44/12)</f>
        <v>1099.56</v>
      </c>
      <c r="D20" s="54" t="s">
        <v>92</v>
      </c>
    </row>
    <row r="21" spans="2:9" ht="13.5" thickBot="1" x14ac:dyDescent="0.25">
      <c r="B21" s="21" t="s">
        <v>40</v>
      </c>
      <c r="C21" s="28" t="s">
        <v>41</v>
      </c>
    </row>
    <row r="22" spans="2:9" x14ac:dyDescent="0.2">
      <c r="B22" s="11"/>
      <c r="C22" s="59"/>
    </row>
    <row r="23" spans="2:9" x14ac:dyDescent="0.2">
      <c r="B23" s="11"/>
      <c r="C23" s="59"/>
    </row>
    <row r="24" spans="2:9" ht="13.5" thickBot="1" x14ac:dyDescent="0.25">
      <c r="B24" s="7" t="s">
        <v>67</v>
      </c>
    </row>
    <row r="25" spans="2:9" ht="13.5" thickBot="1" x14ac:dyDescent="0.25">
      <c r="B25" s="31" t="s">
        <v>58</v>
      </c>
      <c r="C25" s="237" t="s">
        <v>65</v>
      </c>
      <c r="D25" s="237"/>
      <c r="E25" s="32" t="s">
        <v>61</v>
      </c>
      <c r="F25" s="237" t="s">
        <v>66</v>
      </c>
      <c r="G25" s="237"/>
      <c r="H25" s="237" t="s">
        <v>63</v>
      </c>
      <c r="I25" s="238"/>
    </row>
    <row r="26" spans="2:9" x14ac:dyDescent="0.2">
      <c r="B26" s="26" t="s">
        <v>1</v>
      </c>
      <c r="C26" s="148">
        <v>36</v>
      </c>
      <c r="D26" s="149" t="s">
        <v>62</v>
      </c>
      <c r="E26" s="150">
        <v>0.75</v>
      </c>
      <c r="F26" s="151">
        <f>C26*E26</f>
        <v>27</v>
      </c>
      <c r="G26" s="149" t="s">
        <v>62</v>
      </c>
      <c r="H26" s="151">
        <f>F26*2.205*(44/12)</f>
        <v>218.29500000000002</v>
      </c>
      <c r="I26" s="35" t="s">
        <v>64</v>
      </c>
    </row>
    <row r="27" spans="2:9" x14ac:dyDescent="0.2">
      <c r="B27" s="20" t="s">
        <v>60</v>
      </c>
      <c r="C27" s="33">
        <v>31</v>
      </c>
      <c r="D27" s="23" t="s">
        <v>62</v>
      </c>
      <c r="E27" s="39">
        <v>0.8</v>
      </c>
      <c r="F27" s="37">
        <f>C27*E27</f>
        <v>24.8</v>
      </c>
      <c r="G27" s="23" t="s">
        <v>62</v>
      </c>
      <c r="H27" s="37">
        <f>F27*2.205*(44/12)</f>
        <v>200.50800000000001</v>
      </c>
      <c r="I27" s="35" t="s">
        <v>64</v>
      </c>
    </row>
    <row r="28" spans="2:9" x14ac:dyDescent="0.2">
      <c r="B28" s="20" t="s">
        <v>59</v>
      </c>
      <c r="C28" s="33">
        <v>33</v>
      </c>
      <c r="D28" s="23" t="s">
        <v>62</v>
      </c>
      <c r="E28" s="39">
        <v>0.8</v>
      </c>
      <c r="F28" s="37">
        <f>C28*E28</f>
        <v>26.400000000000002</v>
      </c>
      <c r="G28" s="23" t="s">
        <v>62</v>
      </c>
      <c r="H28" s="37">
        <f>F28*2.205*(44/12)</f>
        <v>213.44400000000002</v>
      </c>
      <c r="I28" s="35" t="s">
        <v>64</v>
      </c>
    </row>
    <row r="29" spans="2:9" ht="13.5" thickBot="1" x14ac:dyDescent="0.25">
      <c r="B29" s="21" t="s">
        <v>18</v>
      </c>
      <c r="C29" s="34">
        <v>23</v>
      </c>
      <c r="D29" s="24" t="s">
        <v>62</v>
      </c>
      <c r="E29" s="40">
        <v>0.85</v>
      </c>
      <c r="F29" s="38">
        <f>C29*E29</f>
        <v>19.55</v>
      </c>
      <c r="G29" s="24" t="s">
        <v>62</v>
      </c>
      <c r="H29" s="38">
        <f>F29*2.205*(44/12)</f>
        <v>158.06175000000002</v>
      </c>
      <c r="I29" s="36" t="s">
        <v>64</v>
      </c>
    </row>
    <row r="32" spans="2:9" x14ac:dyDescent="0.2">
      <c r="B32" s="7" t="s">
        <v>129</v>
      </c>
    </row>
    <row r="33" spans="2:9" x14ac:dyDescent="0.2">
      <c r="B33" s="62" t="s">
        <v>130</v>
      </c>
    </row>
    <row r="34" spans="2:9" ht="13.5" thickBot="1" x14ac:dyDescent="0.25"/>
    <row r="35" spans="2:9" ht="39" customHeight="1" thickBot="1" x14ac:dyDescent="0.25">
      <c r="B35" s="232" t="s">
        <v>131</v>
      </c>
      <c r="C35" s="25" t="s">
        <v>82</v>
      </c>
      <c r="D35" s="106"/>
      <c r="E35" s="241" t="s">
        <v>155</v>
      </c>
      <c r="F35" s="241"/>
      <c r="G35" s="241"/>
      <c r="H35" s="241"/>
      <c r="I35" s="56"/>
    </row>
    <row r="36" spans="2:9" ht="13.5" thickBot="1" x14ac:dyDescent="0.25">
      <c r="B36" s="233"/>
      <c r="C36" s="52">
        <v>5.5</v>
      </c>
      <c r="D36" s="106"/>
      <c r="E36" s="241"/>
      <c r="F36" s="241"/>
      <c r="G36" s="241"/>
      <c r="H36" s="241"/>
      <c r="I36" s="56"/>
    </row>
    <row r="37" spans="2:9" ht="13.5" thickBot="1" x14ac:dyDescent="0.25">
      <c r="B37" s="11"/>
      <c r="C37" s="53"/>
      <c r="D37" s="70"/>
      <c r="E37" s="241"/>
      <c r="F37" s="241"/>
      <c r="G37" s="241"/>
      <c r="H37" s="241"/>
      <c r="I37" s="56"/>
    </row>
    <row r="38" spans="2:9" x14ac:dyDescent="0.2">
      <c r="B38" s="232" t="s">
        <v>134</v>
      </c>
      <c r="C38" s="235" t="s">
        <v>132</v>
      </c>
      <c r="D38" s="236"/>
      <c r="E38" s="241"/>
      <c r="F38" s="241"/>
      <c r="G38" s="241"/>
      <c r="H38" s="241"/>
    </row>
    <row r="39" spans="2:9" x14ac:dyDescent="0.2">
      <c r="B39" s="234"/>
      <c r="C39" s="107" t="s">
        <v>124</v>
      </c>
      <c r="D39" s="108" t="s">
        <v>103</v>
      </c>
      <c r="E39" s="241"/>
      <c r="F39" s="241"/>
      <c r="G39" s="241"/>
      <c r="H39" s="241"/>
    </row>
    <row r="40" spans="2:9" ht="13.5" thickBot="1" x14ac:dyDescent="0.25">
      <c r="B40" s="233"/>
      <c r="C40" s="22">
        <v>1.1238999999999999</v>
      </c>
      <c r="D40" s="109">
        <v>-1.2E-2</v>
      </c>
      <c r="E40" s="241"/>
      <c r="F40" s="241"/>
      <c r="G40" s="241"/>
      <c r="H40" s="241"/>
    </row>
    <row r="41" spans="2:9" x14ac:dyDescent="0.2">
      <c r="B41" s="11"/>
      <c r="D41" s="71"/>
    </row>
  </sheetData>
  <customSheetViews>
    <customSheetView guid="{C282F3AD-FD8E-4599-82FE-23A64399EB81}">
      <pageMargins left="0.75" right="0.75" top="1" bottom="1" header="0.5" footer="0.5"/>
      <pageSetup orientation="portrait" horizontalDpi="200" verticalDpi="200" r:id="rId1"/>
      <headerFooter alignWithMargins="0"/>
    </customSheetView>
  </customSheetViews>
  <mergeCells count="8">
    <mergeCell ref="B35:B36"/>
    <mergeCell ref="B38:B40"/>
    <mergeCell ref="C38:D38"/>
    <mergeCell ref="H25:I25"/>
    <mergeCell ref="D4:E4"/>
    <mergeCell ref="C25:D25"/>
    <mergeCell ref="F25:G25"/>
    <mergeCell ref="E35:H40"/>
  </mergeCells>
  <phoneticPr fontId="10" type="noConversion"/>
  <pageMargins left="0.75" right="0.75" top="1" bottom="1" header="0.5" footer="0.5"/>
  <pageSetup orientation="portrait" horizontalDpi="200" verticalDpi="2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17"/>
  <sheetViews>
    <sheetView workbookViewId="0">
      <selection activeCell="E43" sqref="E43"/>
    </sheetView>
  </sheetViews>
  <sheetFormatPr defaultRowHeight="12.75" x14ac:dyDescent="0.2"/>
  <cols>
    <col min="1" max="1" width="3.85546875" customWidth="1"/>
  </cols>
  <sheetData>
    <row r="2" spans="2:21" x14ac:dyDescent="0.2">
      <c r="B2" s="7" t="s">
        <v>49</v>
      </c>
    </row>
    <row r="3" spans="2:21" x14ac:dyDescent="0.2">
      <c r="H3" s="7"/>
    </row>
    <row r="4" spans="2:21" ht="15.75" x14ac:dyDescent="0.25">
      <c r="B4" s="125" t="s">
        <v>127</v>
      </c>
      <c r="C4" s="126"/>
      <c r="H4" s="125" t="s">
        <v>116</v>
      </c>
      <c r="N4" s="125" t="s">
        <v>146</v>
      </c>
    </row>
    <row r="5" spans="2:21" x14ac:dyDescent="0.2">
      <c r="N5" s="114" t="s">
        <v>145</v>
      </c>
    </row>
    <row r="6" spans="2:21" x14ac:dyDescent="0.2">
      <c r="B6" s="7" t="s">
        <v>96</v>
      </c>
      <c r="D6" s="60"/>
      <c r="H6" s="7" t="s">
        <v>96</v>
      </c>
    </row>
    <row r="7" spans="2:21" x14ac:dyDescent="0.2">
      <c r="C7" s="1" t="s">
        <v>6</v>
      </c>
      <c r="D7" s="111">
        <f>Parameters!C36</f>
        <v>5.5</v>
      </c>
      <c r="E7" s="3" t="s">
        <v>7</v>
      </c>
    </row>
    <row r="8" spans="2:21" x14ac:dyDescent="0.2">
      <c r="C8" s="1" t="s">
        <v>0</v>
      </c>
      <c r="D8" s="6">
        <f>-LN(0.5)/D7</f>
        <v>0.12602676010180824</v>
      </c>
    </row>
    <row r="9" spans="2:21" x14ac:dyDescent="0.2">
      <c r="C9" s="1" t="s">
        <v>2</v>
      </c>
      <c r="D9" s="112">
        <f>'GHG Analysis'!E38</f>
        <v>8.0966905280630802E-2</v>
      </c>
      <c r="F9" s="60"/>
      <c r="I9" s="1" t="s">
        <v>2</v>
      </c>
      <c r="J9" s="112">
        <f>'GHG Analysis'!E38</f>
        <v>8.0966905280630802E-2</v>
      </c>
    </row>
    <row r="10" spans="2:21" x14ac:dyDescent="0.2">
      <c r="C10" s="63" t="s">
        <v>99</v>
      </c>
      <c r="D10">
        <v>-1</v>
      </c>
      <c r="E10" s="62" t="s">
        <v>97</v>
      </c>
      <c r="I10" s="63" t="s">
        <v>99</v>
      </c>
      <c r="J10">
        <v>-1</v>
      </c>
      <c r="K10" t="s">
        <v>97</v>
      </c>
    </row>
    <row r="11" spans="2:21" x14ac:dyDescent="0.2">
      <c r="C11" s="1" t="s">
        <v>5</v>
      </c>
      <c r="D11" s="4">
        <f>-D10/('Debt-Dividend Analysis'!$D$9-1)</f>
        <v>-1.0881000975327819</v>
      </c>
      <c r="E11" s="62" t="s">
        <v>98</v>
      </c>
      <c r="I11" s="1" t="s">
        <v>5</v>
      </c>
      <c r="J11" s="4">
        <f>-J10/('Debt-Dividend Analysis'!$J$9-1)</f>
        <v>-1.0881000975327819</v>
      </c>
      <c r="K11" t="s">
        <v>98</v>
      </c>
    </row>
    <row r="12" spans="2:21" x14ac:dyDescent="0.2">
      <c r="C12" s="1"/>
      <c r="D12" s="4"/>
    </row>
    <row r="13" spans="2:21" x14ac:dyDescent="0.2">
      <c r="B13" s="7" t="s">
        <v>50</v>
      </c>
      <c r="H13" s="7" t="s">
        <v>50</v>
      </c>
    </row>
    <row r="14" spans="2:21" x14ac:dyDescent="0.2">
      <c r="H14" s="1"/>
      <c r="S14" s="114" t="s">
        <v>152</v>
      </c>
    </row>
    <row r="15" spans="2:21" ht="38.25" x14ac:dyDescent="0.2">
      <c r="B15" s="65" t="s">
        <v>95</v>
      </c>
      <c r="C15" s="65" t="s">
        <v>100</v>
      </c>
      <c r="D15" s="64" t="s">
        <v>4</v>
      </c>
      <c r="E15" s="64" t="s">
        <v>3</v>
      </c>
      <c r="F15" s="64"/>
      <c r="H15" s="65" t="s">
        <v>95</v>
      </c>
      <c r="I15" s="120" t="s">
        <v>138</v>
      </c>
      <c r="J15" s="120" t="s">
        <v>139</v>
      </c>
      <c r="K15" s="64" t="s">
        <v>3</v>
      </c>
      <c r="L15" s="64"/>
      <c r="N15" s="121" t="s">
        <v>95</v>
      </c>
      <c r="O15" s="121" t="s">
        <v>140</v>
      </c>
      <c r="P15" s="121" t="s">
        <v>4</v>
      </c>
      <c r="Q15" s="121" t="s">
        <v>137</v>
      </c>
      <c r="R15" s="121" t="s">
        <v>3</v>
      </c>
      <c r="S15" s="127">
        <v>0.5</v>
      </c>
      <c r="T15" s="128">
        <v>0</v>
      </c>
      <c r="U15" s="128">
        <v>1</v>
      </c>
    </row>
    <row r="16" spans="2:21" x14ac:dyDescent="0.2">
      <c r="B16">
        <v>1</v>
      </c>
      <c r="C16" s="5">
        <f>EXP(-'Debt-Dividend Analysis'!$D$8*(B16-0.5))</f>
        <v>0.93893091066170631</v>
      </c>
      <c r="D16" s="61">
        <f t="shared" ref="D16:D45" si="0">-$D$11*(1-C16)</f>
        <v>6.6449282065235538E-2</v>
      </c>
      <c r="E16" s="61">
        <f t="shared" ref="E16:E45" si="1">$D$11+D16</f>
        <v>-1.0216508154675463</v>
      </c>
      <c r="H16">
        <v>1</v>
      </c>
      <c r="I16" s="58">
        <f>Parameters!$C$40*EXP(Parameters!$D$40*H16)</f>
        <v>1.1104937980855236</v>
      </c>
      <c r="J16" s="5">
        <f t="shared" ref="J16:J79" si="2">-$J$11*(1-I16)</f>
        <v>-0.12022831247362577</v>
      </c>
      <c r="K16" s="5">
        <f t="shared" ref="K16:K79" si="3">$J$11+J16</f>
        <v>-1.2083284100064078</v>
      </c>
      <c r="N16">
        <v>1</v>
      </c>
      <c r="O16" s="58">
        <f>'Debt-Dividend Analysis'!$D$11-'Debt-Dividend Analysis'!$D$10</f>
        <v>-8.8100097532781918E-2</v>
      </c>
      <c r="P16" s="58">
        <f>'Debt-Dividend Analysis'!D16*'GHG Analysis'!$E$40</f>
        <v>2.8573191288051282E-2</v>
      </c>
      <c r="Q16" s="58">
        <f>'Debt-Dividend Analysis'!J16*'GHG Analysis'!$E$41</f>
        <v>-6.8530138109966693E-2</v>
      </c>
      <c r="R16" s="58">
        <f t="shared" ref="R16:R79" si="4">$O$16+P16+Q16</f>
        <v>-0.12805704435469734</v>
      </c>
      <c r="S16" s="58">
        <f>$S$15</f>
        <v>0.5</v>
      </c>
      <c r="T16" s="58">
        <f>$T$15</f>
        <v>0</v>
      </c>
      <c r="U16" s="58">
        <f>$U$15</f>
        <v>1</v>
      </c>
    </row>
    <row r="17" spans="2:21" x14ac:dyDescent="0.2">
      <c r="B17">
        <v>2</v>
      </c>
      <c r="C17" s="5">
        <f>EXP(-'Debt-Dividend Analysis'!$D$8*(B17-0.5))</f>
        <v>0.82775327988481073</v>
      </c>
      <c r="D17" s="61">
        <f t="shared" si="0"/>
        <v>0.18742167295703924</v>
      </c>
      <c r="E17" s="61">
        <f t="shared" si="1"/>
        <v>-0.90067842457574265</v>
      </c>
      <c r="H17">
        <v>2</v>
      </c>
      <c r="I17" s="58">
        <f>Parameters!$C$40*EXP(Parameters!$D$40*H17)</f>
        <v>1.0972475091969141</v>
      </c>
      <c r="J17" s="5">
        <f t="shared" si="2"/>
        <v>-0.10581502424198229</v>
      </c>
      <c r="K17" s="5">
        <f t="shared" si="3"/>
        <v>-1.1939151217747641</v>
      </c>
      <c r="N17">
        <v>2</v>
      </c>
      <c r="O17" s="58"/>
      <c r="P17" s="58">
        <f>'Debt-Dividend Analysis'!D17*'GHG Analysis'!$E$40</f>
        <v>8.0591319371526873E-2</v>
      </c>
      <c r="Q17" s="58">
        <f>'Debt-Dividend Analysis'!J17*'GHG Analysis'!$E$41</f>
        <v>-6.0314563817929913E-2</v>
      </c>
      <c r="R17" s="58">
        <f t="shared" si="4"/>
        <v>-6.7823341979184965E-2</v>
      </c>
      <c r="S17" s="58">
        <f t="shared" ref="S17:S80" si="5">$S$15</f>
        <v>0.5</v>
      </c>
      <c r="T17" s="58">
        <f t="shared" ref="T17:T80" si="6">$T$15</f>
        <v>0</v>
      </c>
      <c r="U17" s="58">
        <f t="shared" ref="U17:U80" si="7">$U$15</f>
        <v>1</v>
      </c>
    </row>
    <row r="18" spans="2:21" x14ac:dyDescent="0.2">
      <c r="B18">
        <v>3</v>
      </c>
      <c r="C18" s="5">
        <f>EXP(-'Debt-Dividend Analysis'!$D$8*(B18-0.5))</f>
        <v>0.72974005284072307</v>
      </c>
      <c r="D18" s="61">
        <f t="shared" si="0"/>
        <v>0.29406987486321373</v>
      </c>
      <c r="E18" s="61">
        <f t="shared" si="1"/>
        <v>-0.79403022266956813</v>
      </c>
      <c r="H18">
        <v>3</v>
      </c>
      <c r="I18" s="58">
        <f>Parameters!$C$40*EXP(Parameters!$D$40*H18)</f>
        <v>1.084159225845682</v>
      </c>
      <c r="J18" s="5">
        <f t="shared" si="2"/>
        <v>-9.1573661850970031E-2</v>
      </c>
      <c r="K18" s="5">
        <f t="shared" si="3"/>
        <v>-1.1796737593837519</v>
      </c>
      <c r="N18">
        <v>3</v>
      </c>
      <c r="O18" s="58"/>
      <c r="P18" s="58">
        <f>'Debt-Dividend Analysis'!D18*'GHG Analysis'!$E$40</f>
        <v>0.12645004619118191</v>
      </c>
      <c r="Q18" s="58">
        <f>'Debt-Dividend Analysis'!J18*'GHG Analysis'!$E$41</f>
        <v>-5.2196987255052923E-2</v>
      </c>
      <c r="R18" s="58">
        <f t="shared" si="4"/>
        <v>-1.3847038596652927E-2</v>
      </c>
      <c r="S18" s="58">
        <f t="shared" si="5"/>
        <v>0.5</v>
      </c>
      <c r="T18" s="58">
        <f t="shared" si="6"/>
        <v>0</v>
      </c>
      <c r="U18" s="58">
        <f t="shared" si="7"/>
        <v>1</v>
      </c>
    </row>
    <row r="19" spans="2:21" x14ac:dyDescent="0.2">
      <c r="B19">
        <v>4</v>
      </c>
      <c r="C19" s="5">
        <f>EXP(-'Debt-Dividend Analysis'!$D$8*(B19-0.5))</f>
        <v>0.64333244900471587</v>
      </c>
      <c r="D19" s="61">
        <f t="shared" si="0"/>
        <v>0.38808999702474711</v>
      </c>
      <c r="E19" s="61">
        <f>$D$11+D19</f>
        <v>-0.7000101005080348</v>
      </c>
      <c r="H19">
        <v>4</v>
      </c>
      <c r="I19" s="58">
        <f>Parameters!$C$40*EXP(Parameters!$D$40*H19)</f>
        <v>1.0712270632964074</v>
      </c>
      <c r="J19" s="5">
        <f t="shared" si="2"/>
        <v>-7.7502174519794492E-2</v>
      </c>
      <c r="K19" s="5">
        <f t="shared" si="3"/>
        <v>-1.1656022720525765</v>
      </c>
      <c r="N19">
        <v>4</v>
      </c>
      <c r="O19" s="58"/>
      <c r="P19" s="58">
        <f>'Debt-Dividend Analysis'!D19*'GHG Analysis'!$E$40</f>
        <v>0.16687869872064126</v>
      </c>
      <c r="Q19" s="58">
        <f>'Debt-Dividend Analysis'!J19*'GHG Analysis'!$E$41</f>
        <v>-4.4176239476282866E-2</v>
      </c>
      <c r="R19" s="58">
        <f t="shared" si="4"/>
        <v>3.4602361711576476E-2</v>
      </c>
      <c r="S19" s="58">
        <f t="shared" si="5"/>
        <v>0.5</v>
      </c>
      <c r="T19" s="58">
        <f t="shared" si="6"/>
        <v>0</v>
      </c>
      <c r="U19" s="58">
        <f t="shared" si="7"/>
        <v>1</v>
      </c>
    </row>
    <row r="20" spans="2:21" x14ac:dyDescent="0.2">
      <c r="B20">
        <v>5</v>
      </c>
      <c r="C20" s="5">
        <f>EXP(-'Debt-Dividend Analysis'!$D$8*(B20-0.5))</f>
        <v>0.56715626109773132</v>
      </c>
      <c r="D20" s="61">
        <f t="shared" si="0"/>
        <v>0.47097731451601255</v>
      </c>
      <c r="E20" s="61">
        <f t="shared" si="1"/>
        <v>-0.61712278301676937</v>
      </c>
      <c r="H20">
        <v>5</v>
      </c>
      <c r="I20" s="58">
        <f>Parameters!$C$40*EXP(Parameters!$D$40*H20)</f>
        <v>1.0584491592953371</v>
      </c>
      <c r="J20" s="5">
        <f t="shared" si="2"/>
        <v>-6.3598535929965422E-2</v>
      </c>
      <c r="K20" s="5">
        <f t="shared" si="3"/>
        <v>-1.1516986334627473</v>
      </c>
      <c r="N20">
        <v>5</v>
      </c>
      <c r="O20" s="58"/>
      <c r="P20" s="58">
        <f>'Debt-Dividend Analysis'!D20*'GHG Analysis'!$E$40</f>
        <v>0.20252024524188539</v>
      </c>
      <c r="Q20" s="58">
        <f>'Debt-Dividend Analysis'!J20*'GHG Analysis'!$E$41</f>
        <v>-3.6251165480080297E-2</v>
      </c>
      <c r="R20" s="58">
        <f t="shared" si="4"/>
        <v>7.8168982229023173E-2</v>
      </c>
      <c r="S20" s="58">
        <f t="shared" si="5"/>
        <v>0.5</v>
      </c>
      <c r="T20" s="58">
        <f t="shared" si="6"/>
        <v>0</v>
      </c>
      <c r="U20" s="58">
        <f t="shared" si="7"/>
        <v>1</v>
      </c>
    </row>
    <row r="21" spans="2:21" x14ac:dyDescent="0.2">
      <c r="B21">
        <v>6</v>
      </c>
      <c r="C21" s="5">
        <f>EXP(-'Debt-Dividend Analysis'!$D$8*(B21-0.5))</f>
        <v>0.49999999999999994</v>
      </c>
      <c r="D21" s="61">
        <f t="shared" si="0"/>
        <v>0.54405004876639096</v>
      </c>
      <c r="E21" s="61">
        <f t="shared" si="1"/>
        <v>-0.54405004876639096</v>
      </c>
      <c r="H21">
        <v>6</v>
      </c>
      <c r="I21" s="58">
        <f>Parameters!$C$40*EXP(Parameters!$D$40*H21)</f>
        <v>1.045823673802214</v>
      </c>
      <c r="J21" s="5">
        <f t="shared" si="2"/>
        <v>-4.9860743933499409E-2</v>
      </c>
      <c r="K21" s="5">
        <f t="shared" si="3"/>
        <v>-1.1379608414662814</v>
      </c>
      <c r="N21">
        <v>6</v>
      </c>
      <c r="O21" s="58"/>
      <c r="P21" s="58">
        <f>'Debt-Dividend Analysis'!D21*'GHG Analysis'!$E$40</f>
        <v>0.23394152096954812</v>
      </c>
      <c r="Q21" s="58">
        <f>'Debt-Dividend Analysis'!J21*'GHG Analysis'!$E$41</f>
        <v>-2.8420624042094667E-2</v>
      </c>
      <c r="R21" s="58">
        <f t="shared" si="4"/>
        <v>0.11742079939467154</v>
      </c>
      <c r="S21" s="58">
        <f t="shared" si="5"/>
        <v>0.5</v>
      </c>
      <c r="T21" s="58">
        <f t="shared" si="6"/>
        <v>0</v>
      </c>
      <c r="U21" s="58">
        <f t="shared" si="7"/>
        <v>1</v>
      </c>
    </row>
    <row r="22" spans="2:21" x14ac:dyDescent="0.2">
      <c r="B22">
        <v>7</v>
      </c>
      <c r="C22" s="5">
        <f>EXP(-'Debt-Dividend Analysis'!$D$8*(B22-0.5))</f>
        <v>0.4407956274980106</v>
      </c>
      <c r="D22" s="61">
        <f t="shared" si="0"/>
        <v>0.60847033226017277</v>
      </c>
      <c r="E22" s="61">
        <f t="shared" si="1"/>
        <v>-0.47962976527260914</v>
      </c>
      <c r="H22">
        <v>7</v>
      </c>
      <c r="I22" s="58">
        <f>Parameters!$C$40*EXP(Parameters!$D$40*H22)</f>
        <v>1.0333487887253106</v>
      </c>
      <c r="J22" s="5">
        <f t="shared" si="2"/>
        <v>-3.6286820264610546E-2</v>
      </c>
      <c r="K22" s="5">
        <f t="shared" si="3"/>
        <v>-1.1243869177973924</v>
      </c>
      <c r="N22">
        <v>7</v>
      </c>
      <c r="O22" s="58"/>
      <c r="P22" s="58">
        <f>'Debt-Dividend Analysis'!D22*'GHG Analysis'!$E$40</f>
        <v>0.26164224287187426</v>
      </c>
      <c r="Q22" s="58">
        <f>'Debt-Dividend Analysis'!J22*'GHG Analysis'!$E$41</f>
        <v>-2.0683487550828012E-2</v>
      </c>
      <c r="R22" s="58">
        <f t="shared" si="4"/>
        <v>0.15285865778826432</v>
      </c>
      <c r="S22" s="58">
        <f t="shared" si="5"/>
        <v>0.5</v>
      </c>
      <c r="T22" s="58">
        <f t="shared" si="6"/>
        <v>0</v>
      </c>
      <c r="U22" s="58">
        <f t="shared" si="7"/>
        <v>1</v>
      </c>
    </row>
    <row r="23" spans="2:21" x14ac:dyDescent="0.2">
      <c r="B23">
        <v>8</v>
      </c>
      <c r="C23" s="5">
        <f>EXP(-'Debt-Dividend Analysis'!$D$8*(B23-0.5))</f>
        <v>0.3886015704427298</v>
      </c>
      <c r="D23" s="61">
        <f t="shared" si="0"/>
        <v>0.66526269083265543</v>
      </c>
      <c r="E23" s="61">
        <f t="shared" si="1"/>
        <v>-0.42283740670012648</v>
      </c>
      <c r="H23">
        <v>8</v>
      </c>
      <c r="I23" s="58">
        <f>Parameters!$C$40*EXP(Parameters!$D$40*H23)</f>
        <v>1.0210227076596188</v>
      </c>
      <c r="J23" s="5">
        <f t="shared" si="2"/>
        <v>-2.2874810254834354E-2</v>
      </c>
      <c r="K23" s="5">
        <f t="shared" si="3"/>
        <v>-1.1109749077876163</v>
      </c>
      <c r="N23">
        <v>8</v>
      </c>
      <c r="O23" s="58"/>
      <c r="P23" s="58">
        <f>'Debt-Dividend Analysis'!D23*'GHG Analysis'!$E$40</f>
        <v>0.28606295705804186</v>
      </c>
      <c r="Q23" s="58">
        <f>'Debt-Dividend Analysis'!J23*'GHG Analysis'!$E$41</f>
        <v>-1.3038641845255583E-2</v>
      </c>
      <c r="R23" s="58">
        <f t="shared" si="4"/>
        <v>0.18492421768000436</v>
      </c>
      <c r="S23" s="58">
        <f t="shared" si="5"/>
        <v>0.5</v>
      </c>
      <c r="T23" s="58">
        <f t="shared" si="6"/>
        <v>0</v>
      </c>
      <c r="U23" s="58">
        <f t="shared" si="7"/>
        <v>1</v>
      </c>
    </row>
    <row r="24" spans="2:21" x14ac:dyDescent="0.2">
      <c r="B24">
        <v>9</v>
      </c>
      <c r="C24" s="5">
        <f>EXP(-'Debt-Dividend Analysis'!$D$8*(B24-0.5))</f>
        <v>0.34258774618003091</v>
      </c>
      <c r="D24" s="61">
        <f t="shared" si="0"/>
        <v>0.71533033750075437</v>
      </c>
      <c r="E24" s="61">
        <f t="shared" si="1"/>
        <v>-0.37276976003202755</v>
      </c>
      <c r="H24">
        <v>9</v>
      </c>
      <c r="I24" s="58">
        <f>Parameters!$C$40*EXP(Parameters!$D$40*H24)</f>
        <v>1.0088436556281657</v>
      </c>
      <c r="J24" s="5">
        <f t="shared" si="2"/>
        <v>-9.6227825515534243E-3</v>
      </c>
      <c r="K24" s="5">
        <f t="shared" si="3"/>
        <v>-1.0977228800843353</v>
      </c>
      <c r="N24">
        <v>9</v>
      </c>
      <c r="O24" s="58"/>
      <c r="P24" s="58">
        <f>'Debt-Dividend Analysis'!D24*'GHG Analysis'!$E$40</f>
        <v>0.3075920451253244</v>
      </c>
      <c r="Q24" s="58">
        <f>'Debt-Dividend Analysis'!J24*'GHG Analysis'!$E$41</f>
        <v>-5.4849860543854526E-3</v>
      </c>
      <c r="R24" s="58">
        <f t="shared" si="4"/>
        <v>0.21400696153815701</v>
      </c>
      <c r="S24" s="58">
        <f t="shared" si="5"/>
        <v>0.5</v>
      </c>
      <c r="T24" s="58">
        <f t="shared" si="6"/>
        <v>0</v>
      </c>
      <c r="U24" s="58">
        <f t="shared" si="7"/>
        <v>1</v>
      </c>
    </row>
    <row r="25" spans="2:21" x14ac:dyDescent="0.2">
      <c r="B25">
        <v>10</v>
      </c>
      <c r="C25" s="5">
        <f>EXP(-'Debt-Dividend Analysis'!$D$8*(B25-0.5))</f>
        <v>0.3020223611011118</v>
      </c>
      <c r="D25" s="61">
        <f t="shared" si="0"/>
        <v>0.75946953696158104</v>
      </c>
      <c r="E25" s="61">
        <f t="shared" si="1"/>
        <v>-0.32863056057120088</v>
      </c>
      <c r="H25">
        <v>10</v>
      </c>
      <c r="I25" s="58">
        <f>Parameters!$C$40*EXP(Parameters!$D$40*H25)</f>
        <v>0.99680987882641325</v>
      </c>
      <c r="J25" s="5">
        <f t="shared" si="2"/>
        <v>3.4711711601211315E-3</v>
      </c>
      <c r="K25" s="5">
        <f t="shared" si="3"/>
        <v>-1.0846289263726607</v>
      </c>
      <c r="N25">
        <v>10</v>
      </c>
      <c r="O25" s="58"/>
      <c r="P25" s="58">
        <f>'Debt-Dividend Analysis'!D25*'GHG Analysis'!$E$40</f>
        <v>0.32657190089347982</v>
      </c>
      <c r="Q25" s="58">
        <f>'Debt-Dividend Analysis'!J25*'GHG Analysis'!$E$41</f>
        <v>1.9785675612690452E-3</v>
      </c>
      <c r="R25" s="58">
        <f t="shared" si="4"/>
        <v>0.24045037092196694</v>
      </c>
      <c r="S25" s="58">
        <f t="shared" si="5"/>
        <v>0.5</v>
      </c>
      <c r="T25" s="58">
        <f t="shared" si="6"/>
        <v>0</v>
      </c>
      <c r="U25" s="58">
        <f t="shared" si="7"/>
        <v>1</v>
      </c>
    </row>
    <row r="26" spans="2:21" x14ac:dyDescent="0.2">
      <c r="B26">
        <v>11</v>
      </c>
      <c r="C26" s="5">
        <f>EXP(-'Debt-Dividend Analysis'!$D$8*(B26-0.5))</f>
        <v>0.26626027235999067</v>
      </c>
      <c r="D26" s="61">
        <f t="shared" si="0"/>
        <v>0.79838226920877098</v>
      </c>
      <c r="E26" s="61">
        <f t="shared" si="1"/>
        <v>-0.28971782832401094</v>
      </c>
      <c r="H26">
        <v>11</v>
      </c>
      <c r="I26" s="58">
        <f>Parameters!$C$40*EXP(Parameters!$D$40*H26)</f>
        <v>0.98491964436970747</v>
      </c>
      <c r="J26" s="5">
        <f t="shared" si="2"/>
        <v>1.6408936432150339E-2</v>
      </c>
      <c r="K26" s="5">
        <f t="shared" si="3"/>
        <v>-1.0716911611006317</v>
      </c>
      <c r="N26">
        <v>11</v>
      </c>
      <c r="O26" s="58"/>
      <c r="P26" s="58">
        <f>'Debt-Dividend Analysis'!D26*'GHG Analysis'!$E$40</f>
        <v>0.34330437575977152</v>
      </c>
      <c r="Q26" s="58">
        <f>'Debt-Dividend Analysis'!J26*'GHG Analysis'!$E$41</f>
        <v>9.3530937663256937E-3</v>
      </c>
      <c r="R26" s="58">
        <f t="shared" si="4"/>
        <v>0.2645573719933153</v>
      </c>
      <c r="S26" s="58">
        <f t="shared" si="5"/>
        <v>0.5</v>
      </c>
      <c r="T26" s="58">
        <f t="shared" si="6"/>
        <v>0</v>
      </c>
      <c r="U26" s="58">
        <f t="shared" si="7"/>
        <v>1</v>
      </c>
    </row>
    <row r="27" spans="2:21" x14ac:dyDescent="0.2">
      <c r="B27">
        <v>12</v>
      </c>
      <c r="C27" s="5">
        <f>EXP(-'Debt-Dividend Analysis'!$D$8*(B27-0.5))</f>
        <v>0.23473272766542655</v>
      </c>
      <c r="D27" s="61">
        <f t="shared" si="0"/>
        <v>0.83268739366589539</v>
      </c>
      <c r="E27" s="61">
        <f t="shared" si="1"/>
        <v>-0.25541270386688653</v>
      </c>
      <c r="H27">
        <v>12</v>
      </c>
      <c r="I27" s="58">
        <f>Parameters!$C$40*EXP(Parameters!$D$40*H27)</f>
        <v>0.97317124004374045</v>
      </c>
      <c r="J27" s="5">
        <f t="shared" si="2"/>
        <v>2.9192376325089611E-2</v>
      </c>
      <c r="K27" s="5">
        <f t="shared" si="3"/>
        <v>-1.0589077212076923</v>
      </c>
      <c r="N27">
        <v>12</v>
      </c>
      <c r="O27" s="58"/>
      <c r="P27" s="58">
        <f>'Debt-Dividend Analysis'!D27*'GHG Analysis'!$E$40</f>
        <v>0.35805557927633502</v>
      </c>
      <c r="Q27" s="58">
        <f>'Debt-Dividend Analysis'!J27*'GHG Analysis'!$E$41</f>
        <v>1.6639654505301079E-2</v>
      </c>
      <c r="R27" s="58">
        <f t="shared" si="4"/>
        <v>0.28659513624885419</v>
      </c>
      <c r="S27" s="58">
        <f t="shared" si="5"/>
        <v>0.5</v>
      </c>
      <c r="T27" s="58">
        <f t="shared" si="6"/>
        <v>0</v>
      </c>
      <c r="U27" s="58">
        <f t="shared" si="7"/>
        <v>1</v>
      </c>
    </row>
    <row r="28" spans="2:21" x14ac:dyDescent="0.2">
      <c r="B28">
        <v>13</v>
      </c>
      <c r="C28" s="5">
        <f>EXP(-'Debt-Dividend Analysis'!$D$8*(B28-0.5))</f>
        <v>0.20693831997120268</v>
      </c>
      <c r="D28" s="61">
        <f t="shared" si="0"/>
        <v>0.86293049138884625</v>
      </c>
      <c r="E28" s="61">
        <f t="shared" si="1"/>
        <v>-0.22516960614393566</v>
      </c>
      <c r="H28">
        <v>13</v>
      </c>
      <c r="I28" s="58">
        <f>Parameters!$C$40*EXP(Parameters!$D$40*H28)</f>
        <v>0.96156297405798752</v>
      </c>
      <c r="J28" s="5">
        <f t="shared" si="2"/>
        <v>4.1823331676373851E-2</v>
      </c>
      <c r="K28" s="5">
        <f t="shared" si="3"/>
        <v>-1.0462767658564081</v>
      </c>
      <c r="N28">
        <v>13</v>
      </c>
      <c r="O28" s="58"/>
      <c r="P28" s="58">
        <f>'Debt-Dividend Analysis'!D28*'GHG Analysis'!$E$40</f>
        <v>0.3710601112972039</v>
      </c>
      <c r="Q28" s="58">
        <f>'Debt-Dividend Analysis'!J28*'GHG Analysis'!$E$41</f>
        <v>2.3839299055533097E-2</v>
      </c>
      <c r="R28" s="58">
        <f t="shared" si="4"/>
        <v>0.30679931281995509</v>
      </c>
      <c r="S28" s="58">
        <f t="shared" si="5"/>
        <v>0.5</v>
      </c>
      <c r="T28" s="58">
        <f t="shared" si="6"/>
        <v>0</v>
      </c>
      <c r="U28" s="58">
        <f t="shared" si="7"/>
        <v>1</v>
      </c>
    </row>
    <row r="29" spans="2:21" x14ac:dyDescent="0.2">
      <c r="B29">
        <v>14</v>
      </c>
      <c r="C29" s="5">
        <f>EXP(-'Debt-Dividend Analysis'!$D$8*(B29-0.5))</f>
        <v>0.18243501321018074</v>
      </c>
      <c r="D29" s="61">
        <f t="shared" si="0"/>
        <v>0.88959254186538994</v>
      </c>
      <c r="E29" s="61">
        <f t="shared" si="1"/>
        <v>-0.19850755566739198</v>
      </c>
      <c r="H29">
        <v>14</v>
      </c>
      <c r="I29" s="58">
        <f>Parameters!$C$40*EXP(Parameters!$D$40*H29)</f>
        <v>0.95009317480208788</v>
      </c>
      <c r="J29" s="5">
        <f t="shared" si="2"/>
        <v>5.4303621365399672E-2</v>
      </c>
      <c r="K29" s="5">
        <f t="shared" si="3"/>
        <v>-1.0337964761673823</v>
      </c>
      <c r="N29">
        <v>14</v>
      </c>
      <c r="O29" s="58"/>
      <c r="P29" s="58">
        <f>'Debt-Dividend Analysis'!D29*'GHG Analysis'!$E$40</f>
        <v>0.38252479300211767</v>
      </c>
      <c r="Q29" s="58">
        <f>'Debt-Dividend Analysis'!J29*'GHG Analysis'!$E$41</f>
        <v>3.0953064178277815E-2</v>
      </c>
      <c r="R29" s="58">
        <f t="shared" si="4"/>
        <v>0.32537775964761356</v>
      </c>
      <c r="S29" s="58">
        <f t="shared" si="5"/>
        <v>0.5</v>
      </c>
      <c r="T29" s="58">
        <f t="shared" si="6"/>
        <v>0</v>
      </c>
      <c r="U29" s="58">
        <f t="shared" si="7"/>
        <v>1</v>
      </c>
    </row>
    <row r="30" spans="2:21" x14ac:dyDescent="0.2">
      <c r="B30">
        <v>15</v>
      </c>
      <c r="C30" s="5">
        <f>EXP(-'Debt-Dividend Analysis'!$D$8*(B30-0.5))</f>
        <v>0.16083311225117897</v>
      </c>
      <c r="D30" s="61">
        <f t="shared" si="0"/>
        <v>0.91309757240577316</v>
      </c>
      <c r="E30" s="61">
        <f t="shared" si="1"/>
        <v>-0.17500252512700876</v>
      </c>
      <c r="H30">
        <v>15</v>
      </c>
      <c r="I30" s="58">
        <f>Parameters!$C$40*EXP(Parameters!$D$40*H30)</f>
        <v>0.9387601906051285</v>
      </c>
      <c r="J30" s="5">
        <f t="shared" si="2"/>
        <v>6.6635042575448653E-2</v>
      </c>
      <c r="K30" s="5">
        <f t="shared" si="3"/>
        <v>-1.0214650549573332</v>
      </c>
      <c r="N30">
        <v>15</v>
      </c>
      <c r="O30" s="58"/>
      <c r="P30" s="58">
        <f>'Debt-Dividend Analysis'!D30*'GHG Analysis'!$E$40</f>
        <v>0.39263195613448243</v>
      </c>
      <c r="Q30" s="58">
        <f>'Debt-Dividend Analysis'!J30*'GHG Analysis'!$E$41</f>
        <v>3.7981974268005737E-2</v>
      </c>
      <c r="R30" s="58">
        <f t="shared" si="4"/>
        <v>0.34251383286970627</v>
      </c>
      <c r="S30" s="58">
        <f t="shared" si="5"/>
        <v>0.5</v>
      </c>
      <c r="T30" s="58">
        <f t="shared" si="6"/>
        <v>0</v>
      </c>
      <c r="U30" s="58">
        <f t="shared" si="7"/>
        <v>1</v>
      </c>
    </row>
    <row r="31" spans="2:21" x14ac:dyDescent="0.2">
      <c r="B31">
        <v>16</v>
      </c>
      <c r="C31" s="5">
        <f>EXP(-'Debt-Dividend Analysis'!$D$8*(B31-0.5))</f>
        <v>0.1417890652744328</v>
      </c>
      <c r="D31" s="61">
        <f t="shared" si="0"/>
        <v>0.93381940177858958</v>
      </c>
      <c r="E31" s="61">
        <f t="shared" si="1"/>
        <v>-0.15428069575419234</v>
      </c>
      <c r="H31">
        <v>16</v>
      </c>
      <c r="I31" s="58">
        <f>Parameters!$C$40*EXP(Parameters!$D$40*H31)</f>
        <v>0.92756238949780168</v>
      </c>
      <c r="J31" s="5">
        <f t="shared" si="2"/>
        <v>7.8819371052483669E-2</v>
      </c>
      <c r="K31" s="5">
        <f t="shared" si="3"/>
        <v>-1.0092807264802983</v>
      </c>
      <c r="N31">
        <v>16</v>
      </c>
      <c r="O31" s="58"/>
      <c r="P31" s="58">
        <f>'Debt-Dividend Analysis'!D31*'GHG Analysis'!$E$40</f>
        <v>0.4015423427647935</v>
      </c>
      <c r="Q31" s="58">
        <f>'Debt-Dividend Analysis'!J31*'GHG Analysis'!$E$41</f>
        <v>4.4927041499915693E-2</v>
      </c>
      <c r="R31" s="58">
        <f t="shared" si="4"/>
        <v>0.35836928673192725</v>
      </c>
      <c r="S31" s="58">
        <f t="shared" si="5"/>
        <v>0.5</v>
      </c>
      <c r="T31" s="58">
        <f t="shared" si="6"/>
        <v>0</v>
      </c>
      <c r="U31" s="58">
        <f t="shared" si="7"/>
        <v>1</v>
      </c>
    </row>
    <row r="32" spans="2:21" x14ac:dyDescent="0.2">
      <c r="B32">
        <v>17</v>
      </c>
      <c r="C32" s="5">
        <f>EXP(-'Debt-Dividend Analysis'!$D$8*(B32-0.5))</f>
        <v>0.12499999999999997</v>
      </c>
      <c r="D32" s="61">
        <f t="shared" si="0"/>
        <v>0.95208758534118421</v>
      </c>
      <c r="E32" s="61">
        <f t="shared" si="1"/>
        <v>-0.13601251219159771</v>
      </c>
      <c r="H32">
        <v>17</v>
      </c>
      <c r="I32" s="58">
        <f>Parameters!$C$40*EXP(Parameters!$D$40*H32)</f>
        <v>0.91649815897739817</v>
      </c>
      <c r="J32" s="5">
        <f t="shared" si="2"/>
        <v>9.0858361360859896E-2</v>
      </c>
      <c r="K32" s="5">
        <f t="shared" si="3"/>
        <v>-0.99724173617192202</v>
      </c>
      <c r="N32">
        <v>17</v>
      </c>
      <c r="O32" s="58"/>
      <c r="P32" s="58">
        <f>'Debt-Dividend Analysis'!D32*'GHG Analysis'!$E$40</f>
        <v>0.40939766169670921</v>
      </c>
      <c r="Q32" s="58">
        <f>'Debt-Dividend Analysis'!J32*'GHG Analysis'!$E$41</f>
        <v>5.1789265975690148E-2</v>
      </c>
      <c r="R32" s="58">
        <f t="shared" si="4"/>
        <v>0.37308683013961746</v>
      </c>
      <c r="S32" s="58">
        <f t="shared" si="5"/>
        <v>0.5</v>
      </c>
      <c r="T32" s="58">
        <f t="shared" si="6"/>
        <v>0</v>
      </c>
      <c r="U32" s="58">
        <f t="shared" si="7"/>
        <v>1</v>
      </c>
    </row>
    <row r="33" spans="2:21" x14ac:dyDescent="0.2">
      <c r="B33">
        <v>18</v>
      </c>
      <c r="C33" s="5">
        <f>EXP(-'Debt-Dividend Analysis'!$D$8*(B33-0.5))</f>
        <v>0.11019890687450264</v>
      </c>
      <c r="D33" s="61">
        <f t="shared" si="0"/>
        <v>0.96819265621462969</v>
      </c>
      <c r="E33" s="61">
        <f t="shared" si="1"/>
        <v>-0.11990744131815223</v>
      </c>
      <c r="H33">
        <v>18</v>
      </c>
      <c r="I33" s="58">
        <f>Parameters!$C$40*EXP(Parameters!$D$40*H33)</f>
        <v>0.9055659057756037</v>
      </c>
      <c r="J33" s="5">
        <f t="shared" si="2"/>
        <v>0.10275374713598553</v>
      </c>
      <c r="K33" s="5">
        <f t="shared" si="3"/>
        <v>-0.98534635039679641</v>
      </c>
      <c r="N33">
        <v>18</v>
      </c>
      <c r="O33" s="58"/>
      <c r="P33" s="58">
        <f>'Debt-Dividend Analysis'!D33*'GHG Analysis'!$E$40</f>
        <v>0.41632284217229076</v>
      </c>
      <c r="Q33" s="58">
        <f>'Debt-Dividend Analysis'!J33*'GHG Analysis'!$E$41</f>
        <v>5.8569635867511759E-2</v>
      </c>
      <c r="R33" s="58">
        <f t="shared" si="4"/>
        <v>0.38679238050702058</v>
      </c>
      <c r="S33" s="58">
        <f t="shared" si="5"/>
        <v>0.5</v>
      </c>
      <c r="T33" s="58">
        <f t="shared" si="6"/>
        <v>0</v>
      </c>
      <c r="U33" s="58">
        <f t="shared" si="7"/>
        <v>1</v>
      </c>
    </row>
    <row r="34" spans="2:21" x14ac:dyDescent="0.2">
      <c r="B34">
        <v>19</v>
      </c>
      <c r="C34" s="5">
        <f>EXP(-'Debt-Dividend Analysis'!$D$8*(B34-0.5))</f>
        <v>9.7150392610682451E-2</v>
      </c>
      <c r="D34" s="61">
        <f t="shared" si="0"/>
        <v>0.98239074585775021</v>
      </c>
      <c r="E34" s="61">
        <f t="shared" si="1"/>
        <v>-0.1057093516750317</v>
      </c>
      <c r="H34">
        <v>19</v>
      </c>
      <c r="I34" s="58">
        <f>Parameters!$C$40*EXP(Parameters!$D$40*H34)</f>
        <v>0.89476405562906636</v>
      </c>
      <c r="J34" s="5">
        <f t="shared" si="2"/>
        <v>0.11450724133396731</v>
      </c>
      <c r="K34" s="5">
        <f t="shared" si="3"/>
        <v>-0.97359285619881464</v>
      </c>
      <c r="N34">
        <v>19</v>
      </c>
      <c r="O34" s="58"/>
      <c r="P34" s="58">
        <f>'Debt-Dividend Analysis'!D34*'GHG Analysis'!$E$40</f>
        <v>0.42242802071883256</v>
      </c>
      <c r="Q34" s="58">
        <f>'Debt-Dividend Analysis'!J34*'GHG Analysis'!$E$41</f>
        <v>6.5269127560361379E-2</v>
      </c>
      <c r="R34" s="58">
        <f t="shared" si="4"/>
        <v>0.39959705074641205</v>
      </c>
      <c r="S34" s="58">
        <f t="shared" si="5"/>
        <v>0.5</v>
      </c>
      <c r="T34" s="58">
        <f t="shared" si="6"/>
        <v>0</v>
      </c>
      <c r="U34" s="58">
        <f t="shared" si="7"/>
        <v>1</v>
      </c>
    </row>
    <row r="35" spans="2:21" x14ac:dyDescent="0.2">
      <c r="B35">
        <v>20</v>
      </c>
      <c r="C35" s="5">
        <f>EXP(-'Debt-Dividend Analysis'!$D$8*(B35-0.5))</f>
        <v>8.564693654500774E-2</v>
      </c>
      <c r="D35" s="61">
        <f t="shared" si="0"/>
        <v>0.99490765752477495</v>
      </c>
      <c r="E35" s="61">
        <f t="shared" si="1"/>
        <v>-9.3192440008006971E-2</v>
      </c>
      <c r="H35">
        <v>20</v>
      </c>
      <c r="I35" s="58">
        <f>Parameters!$C$40*EXP(Parameters!$D$40*H35)</f>
        <v>0.88409105305269942</v>
      </c>
      <c r="J35" s="5">
        <f t="shared" si="2"/>
        <v>0.12612053647827981</v>
      </c>
      <c r="K35" s="5">
        <f t="shared" si="3"/>
        <v>-0.96197956105450211</v>
      </c>
      <c r="N35">
        <v>20</v>
      </c>
      <c r="O35" s="58"/>
      <c r="P35" s="58">
        <f>'Debt-Dividend Analysis'!D35*'GHG Analysis'!$E$40</f>
        <v>0.42781029273565324</v>
      </c>
      <c r="Q35" s="58">
        <f>'Debt-Dividend Analysis'!J35*'GHG Analysis'!$E$41</f>
        <v>7.1888705792619495E-2</v>
      </c>
      <c r="R35" s="58">
        <f t="shared" si="4"/>
        <v>0.41159890099549079</v>
      </c>
      <c r="S35" s="58">
        <f t="shared" si="5"/>
        <v>0.5</v>
      </c>
      <c r="T35" s="58">
        <f t="shared" si="6"/>
        <v>0</v>
      </c>
      <c r="U35" s="58">
        <f t="shared" si="7"/>
        <v>1</v>
      </c>
    </row>
    <row r="36" spans="2:21" x14ac:dyDescent="0.2">
      <c r="B36">
        <v>21</v>
      </c>
      <c r="C36" s="5">
        <f>EXP(-'Debt-Dividend Analysis'!$D$8*(B36-0.5))</f>
        <v>7.5505590275277937E-2</v>
      </c>
      <c r="D36" s="61">
        <f t="shared" si="0"/>
        <v>1.0059424573899818</v>
      </c>
      <c r="E36" s="61">
        <f t="shared" si="1"/>
        <v>-8.2157640142800137E-2</v>
      </c>
      <c r="H36">
        <v>21</v>
      </c>
      <c r="I36" s="58">
        <f>Parameters!$C$40*EXP(Parameters!$D$40*H36)</f>
        <v>0.87354536111568848</v>
      </c>
      <c r="J36" s="5">
        <f t="shared" si="2"/>
        <v>0.13759530490349209</v>
      </c>
      <c r="K36" s="5">
        <f t="shared" si="3"/>
        <v>-0.95050479262928977</v>
      </c>
      <c r="N36">
        <v>21</v>
      </c>
      <c r="O36" s="58"/>
      <c r="P36" s="58">
        <f>'Debt-Dividend Analysis'!D36*'GHG Analysis'!$E$40</f>
        <v>0.43255525667769218</v>
      </c>
      <c r="Q36" s="58">
        <f>'Debt-Dividend Analysis'!J36*'GHG Analysis'!$E$41</f>
        <v>7.8429323794990499E-2</v>
      </c>
      <c r="R36" s="58">
        <f t="shared" si="4"/>
        <v>0.42288448293990077</v>
      </c>
      <c r="S36" s="58">
        <f t="shared" si="5"/>
        <v>0.5</v>
      </c>
      <c r="T36" s="58">
        <f t="shared" si="6"/>
        <v>0</v>
      </c>
      <c r="U36" s="58">
        <f t="shared" si="7"/>
        <v>1</v>
      </c>
    </row>
    <row r="37" spans="2:21" x14ac:dyDescent="0.2">
      <c r="B37">
        <v>22</v>
      </c>
      <c r="C37" s="5">
        <f>EXP(-'Debt-Dividend Analysis'!$D$8*(B37-0.5))</f>
        <v>6.6565068089997653E-2</v>
      </c>
      <c r="D37" s="61">
        <f t="shared" si="0"/>
        <v>1.0156706404517792</v>
      </c>
      <c r="E37" s="61">
        <f t="shared" si="1"/>
        <v>-7.2429457081002679E-2</v>
      </c>
      <c r="H37">
        <v>22</v>
      </c>
      <c r="I37" s="58">
        <f>Parameters!$C$40*EXP(Parameters!$D$40*H37)</f>
        <v>0.86312546122017197</v>
      </c>
      <c r="J37" s="5">
        <f t="shared" si="2"/>
        <v>0.14893319899608543</v>
      </c>
      <c r="K37" s="5">
        <f t="shared" si="3"/>
        <v>-0.93916689853669655</v>
      </c>
      <c r="N37">
        <v>22</v>
      </c>
      <c r="O37" s="58"/>
      <c r="P37" s="58">
        <f>'Debt-Dividend Analysis'!D37*'GHG Analysis'!$E$40</f>
        <v>0.43673837539426508</v>
      </c>
      <c r="Q37" s="58">
        <f>'Debt-Dividend Analysis'!J37*'GHG Analysis'!$E$41</f>
        <v>8.4891923427768703E-2</v>
      </c>
      <c r="R37" s="58">
        <f t="shared" si="4"/>
        <v>0.43353020128925185</v>
      </c>
      <c r="S37" s="58">
        <f t="shared" si="5"/>
        <v>0.5</v>
      </c>
      <c r="T37" s="58">
        <f t="shared" si="6"/>
        <v>0</v>
      </c>
      <c r="U37" s="58">
        <f t="shared" si="7"/>
        <v>1</v>
      </c>
    </row>
    <row r="38" spans="2:21" x14ac:dyDescent="0.2">
      <c r="B38">
        <v>23</v>
      </c>
      <c r="C38" s="5">
        <f>EXP(-'Debt-Dividend Analysis'!$D$8*(B38-0.5))</f>
        <v>5.8683181916356644E-2</v>
      </c>
      <c r="D38" s="61">
        <f t="shared" si="0"/>
        <v>1.0242469215660601</v>
      </c>
      <c r="E38" s="61">
        <f t="shared" si="1"/>
        <v>-6.3853175966721798E-2</v>
      </c>
      <c r="H38">
        <v>23</v>
      </c>
      <c r="I38" s="58">
        <f>Parameters!$C$40*EXP(Parameters!$D$40*H38)</f>
        <v>0.85282985288255908</v>
      </c>
      <c r="J38" s="5">
        <f t="shared" si="2"/>
        <v>0.16013585143240133</v>
      </c>
      <c r="K38" s="5">
        <f t="shared" si="3"/>
        <v>-0.92796424610038053</v>
      </c>
      <c r="N38">
        <v>23</v>
      </c>
      <c r="O38" s="58"/>
      <c r="P38" s="58">
        <f>'Debt-Dividend Analysis'!D38*'GHG Analysis'!$E$40</f>
        <v>0.44042617627340586</v>
      </c>
      <c r="Q38" s="58">
        <f>'Debt-Dividend Analysis'!J38*'GHG Analysis'!$E$41</f>
        <v>9.1277435316468772E-2</v>
      </c>
      <c r="R38" s="58">
        <f t="shared" si="4"/>
        <v>0.4436035140570927</v>
      </c>
      <c r="S38" s="58">
        <f t="shared" si="5"/>
        <v>0.5</v>
      </c>
      <c r="T38" s="58">
        <f t="shared" si="6"/>
        <v>0</v>
      </c>
      <c r="U38" s="58">
        <f t="shared" si="7"/>
        <v>1</v>
      </c>
    </row>
    <row r="39" spans="2:21" x14ac:dyDescent="0.2">
      <c r="B39">
        <v>24</v>
      </c>
      <c r="C39" s="5">
        <f>EXP(-'Debt-Dividend Analysis'!$D$8*(B39-0.5))</f>
        <v>5.1734579992800671E-2</v>
      </c>
      <c r="D39" s="61">
        <f t="shared" si="0"/>
        <v>1.0318076959967981</v>
      </c>
      <c r="E39" s="61">
        <f t="shared" si="1"/>
        <v>-5.6292401535983805E-2</v>
      </c>
      <c r="H39">
        <v>24</v>
      </c>
      <c r="I39" s="58">
        <f>Parameters!$C$40*EXP(Parameters!$D$40*H39)</f>
        <v>0.84265705351745845</v>
      </c>
      <c r="J39" s="5">
        <f t="shared" si="2"/>
        <v>0.17120487541374874</v>
      </c>
      <c r="K39" s="5">
        <f t="shared" si="3"/>
        <v>-0.91689522211903318</v>
      </c>
      <c r="N39">
        <v>24</v>
      </c>
      <c r="O39" s="58"/>
      <c r="P39" s="58">
        <f>'Debt-Dividend Analysis'!D39*'GHG Analysis'!$E$40</f>
        <v>0.4436773092786232</v>
      </c>
      <c r="Q39" s="58">
        <f>'Debt-Dividend Analysis'!J39*'GHG Analysis'!$E$41</f>
        <v>9.7586778985836786E-2</v>
      </c>
      <c r="R39" s="58">
        <f t="shared" si="4"/>
        <v>0.45316399073167807</v>
      </c>
      <c r="S39" s="58">
        <f t="shared" si="5"/>
        <v>0.5</v>
      </c>
      <c r="T39" s="58">
        <f t="shared" si="6"/>
        <v>0</v>
      </c>
      <c r="U39" s="58">
        <f t="shared" si="7"/>
        <v>1</v>
      </c>
    </row>
    <row r="40" spans="2:21" x14ac:dyDescent="0.2">
      <c r="B40">
        <v>25</v>
      </c>
      <c r="C40" s="5">
        <f>EXP(-'Debt-Dividend Analysis'!$D$8*(B40-0.5))</f>
        <v>4.5608753302545178E-2</v>
      </c>
      <c r="D40" s="61">
        <f t="shared" si="0"/>
        <v>1.0384732086159338</v>
      </c>
      <c r="E40" s="61">
        <f t="shared" si="1"/>
        <v>-4.9626888916848078E-2</v>
      </c>
      <c r="H40">
        <v>25</v>
      </c>
      <c r="I40" s="58">
        <f>Parameters!$C$40*EXP(Parameters!$D$40*H40)</f>
        <v>0.83260559822418267</v>
      </c>
      <c r="J40" s="5">
        <f t="shared" si="2"/>
        <v>0.18214186489870851</v>
      </c>
      <c r="K40" s="5">
        <f t="shared" si="3"/>
        <v>-0.90595823263407338</v>
      </c>
      <c r="N40">
        <v>25</v>
      </c>
      <c r="O40" s="58"/>
      <c r="P40" s="58">
        <f>'Debt-Dividend Analysis'!D40*'GHG Analysis'!$E$40</f>
        <v>0.44654347970485153</v>
      </c>
      <c r="Q40" s="58">
        <f>'Debt-Dividend Analysis'!J40*'GHG Analysis'!$E$41</f>
        <v>0.10382086299226387</v>
      </c>
      <c r="R40" s="58">
        <f t="shared" si="4"/>
        <v>0.46226424516433351</v>
      </c>
      <c r="S40" s="58">
        <f t="shared" si="5"/>
        <v>0.5</v>
      </c>
      <c r="T40" s="58">
        <f t="shared" si="6"/>
        <v>0</v>
      </c>
      <c r="U40" s="58">
        <f t="shared" si="7"/>
        <v>1</v>
      </c>
    </row>
    <row r="41" spans="2:21" x14ac:dyDescent="0.2">
      <c r="B41">
        <v>26</v>
      </c>
      <c r="C41" s="5">
        <f>EXP(-'Debt-Dividend Analysis'!$D$8*(B41-0.5))</f>
        <v>4.0208278062794735E-2</v>
      </c>
      <c r="D41" s="61">
        <f t="shared" si="0"/>
        <v>1.0443494662510298</v>
      </c>
      <c r="E41" s="61">
        <f t="shared" si="1"/>
        <v>-4.3750631281752161E-2</v>
      </c>
      <c r="H41">
        <v>26</v>
      </c>
      <c r="I41" s="58">
        <f>Parameters!$C$40*EXP(Parameters!$D$40*H41)</f>
        <v>0.82267403957580054</v>
      </c>
      <c r="J41" s="5">
        <f t="shared" si="2"/>
        <v>0.19294839483266565</v>
      </c>
      <c r="K41" s="5">
        <f t="shared" si="3"/>
        <v>-0.89515170270011624</v>
      </c>
      <c r="N41">
        <v>26</v>
      </c>
      <c r="O41" s="58"/>
      <c r="P41" s="58">
        <f>'Debt-Dividend Analysis'!D41*'GHG Analysis'!$E$40</f>
        <v>0.44907027048794279</v>
      </c>
      <c r="Q41" s="58">
        <f>'Debt-Dividend Analysis'!J41*'GHG Analysis'!$E$41</f>
        <v>0.10998058505461944</v>
      </c>
      <c r="R41" s="58">
        <f t="shared" si="4"/>
        <v>0.47095075800978031</v>
      </c>
      <c r="S41" s="58">
        <f t="shared" si="5"/>
        <v>0.5</v>
      </c>
      <c r="T41" s="58">
        <f t="shared" si="6"/>
        <v>0</v>
      </c>
      <c r="U41" s="58">
        <f t="shared" si="7"/>
        <v>1</v>
      </c>
    </row>
    <row r="42" spans="2:21" x14ac:dyDescent="0.2">
      <c r="B42">
        <v>27</v>
      </c>
      <c r="C42" s="5">
        <f>EXP(-'Debt-Dividend Analysis'!$D$8*(B42-0.5))</f>
        <v>3.54472663186082E-2</v>
      </c>
      <c r="D42" s="61">
        <f t="shared" si="0"/>
        <v>1.0495299235942339</v>
      </c>
      <c r="E42" s="61">
        <f t="shared" si="1"/>
        <v>-3.8570173938548002E-2</v>
      </c>
      <c r="H42">
        <v>27</v>
      </c>
      <c r="I42" s="58">
        <f>Parameters!$C$40*EXP(Parameters!$D$40*H42)</f>
        <v>0.8128609474107048</v>
      </c>
      <c r="J42" s="5">
        <f t="shared" si="2"/>
        <v>0.2036260213746045</v>
      </c>
      <c r="K42" s="5">
        <f t="shared" si="3"/>
        <v>-0.88447407615817741</v>
      </c>
      <c r="N42">
        <v>27</v>
      </c>
      <c r="O42" s="58"/>
      <c r="P42" s="58">
        <f>'Debt-Dividend Analysis'!D42*'GHG Analysis'!$E$40</f>
        <v>0.45129786714552056</v>
      </c>
      <c r="Q42" s="58">
        <f>'Debt-Dividend Analysis'!J42*'GHG Analysis'!$E$41</f>
        <v>0.11606683218352458</v>
      </c>
      <c r="R42" s="58">
        <f t="shared" si="4"/>
        <v>0.47926460179626323</v>
      </c>
      <c r="S42" s="58">
        <f t="shared" si="5"/>
        <v>0.5</v>
      </c>
      <c r="T42" s="58">
        <f t="shared" si="6"/>
        <v>0</v>
      </c>
      <c r="U42" s="58">
        <f t="shared" si="7"/>
        <v>1</v>
      </c>
    </row>
    <row r="43" spans="2:21" x14ac:dyDescent="0.2">
      <c r="B43">
        <v>28</v>
      </c>
      <c r="C43" s="5">
        <f>EXP(-'Debt-Dividend Analysis'!$D$8*(B43-0.5))</f>
        <v>3.125E-2</v>
      </c>
      <c r="D43" s="61">
        <f t="shared" si="0"/>
        <v>1.0540969694848825</v>
      </c>
      <c r="E43" s="61">
        <f t="shared" si="1"/>
        <v>-3.40031280478994E-2</v>
      </c>
      <c r="H43">
        <v>28</v>
      </c>
      <c r="I43" s="58">
        <f>Parameters!$C$40*EXP(Parameters!$D$40*H43)</f>
        <v>0.80316490862666667</v>
      </c>
      <c r="J43" s="5">
        <f t="shared" si="2"/>
        <v>0.21417628212119802</v>
      </c>
      <c r="K43" s="5">
        <f t="shared" si="3"/>
        <v>-0.87392381541158393</v>
      </c>
      <c r="N43">
        <v>28</v>
      </c>
      <c r="O43" s="58"/>
      <c r="P43" s="58">
        <f>'Debt-Dividend Analysis'!D43*'GHG Analysis'!$E$40</f>
        <v>0.45326169687849949</v>
      </c>
      <c r="Q43" s="58">
        <f>'Debt-Dividend Analysis'!J43*'GHG Analysis'!$E$41</f>
        <v>0.12208048080908289</v>
      </c>
      <c r="R43" s="58">
        <f t="shared" si="4"/>
        <v>0.48724208015480047</v>
      </c>
      <c r="S43" s="58">
        <f t="shared" si="5"/>
        <v>0.5</v>
      </c>
      <c r="T43" s="58">
        <f t="shared" si="6"/>
        <v>0</v>
      </c>
      <c r="U43" s="58">
        <f t="shared" si="7"/>
        <v>1</v>
      </c>
    </row>
    <row r="44" spans="2:21" x14ac:dyDescent="0.2">
      <c r="B44">
        <v>29</v>
      </c>
      <c r="C44" s="5">
        <f>EXP(-'Debt-Dividend Analysis'!$D$8*(B44-0.5))</f>
        <v>2.7549726718625652E-2</v>
      </c>
      <c r="D44" s="61">
        <f t="shared" si="0"/>
        <v>1.0581232372032439</v>
      </c>
      <c r="E44" s="61">
        <f t="shared" si="1"/>
        <v>-2.9976860329538058E-2</v>
      </c>
      <c r="H44">
        <v>29</v>
      </c>
      <c r="I44" s="58">
        <f>Parameters!$C$40*EXP(Parameters!$D$40*H44)</f>
        <v>0.79358452697734649</v>
      </c>
      <c r="J44" s="5">
        <f t="shared" si="2"/>
        <v>0.2246006963282246</v>
      </c>
      <c r="K44" s="5">
        <f t="shared" si="3"/>
        <v>-0.86349940120455737</v>
      </c>
      <c r="N44">
        <v>29</v>
      </c>
      <c r="O44" s="58"/>
      <c r="P44" s="58">
        <f>'Debt-Dividend Analysis'!D44*'GHG Analysis'!$E$40</f>
        <v>0.45499299199739485</v>
      </c>
      <c r="Q44" s="58">
        <f>'Debt-Dividend Analysis'!J44*'GHG Analysis'!$E$41</f>
        <v>0.12802239690708803</v>
      </c>
      <c r="R44" s="58">
        <f t="shared" si="4"/>
        <v>0.49491529137170098</v>
      </c>
      <c r="S44" s="58">
        <f t="shared" si="5"/>
        <v>0.5</v>
      </c>
      <c r="T44" s="58">
        <f t="shared" si="6"/>
        <v>0</v>
      </c>
      <c r="U44" s="58">
        <f t="shared" si="7"/>
        <v>1</v>
      </c>
    </row>
    <row r="45" spans="2:21" x14ac:dyDescent="0.2">
      <c r="B45">
        <v>30</v>
      </c>
      <c r="C45" s="5">
        <f>EXP(-'Debt-Dividend Analysis'!$D$8*(B45-0.5))</f>
        <v>2.4287598152670609E-2</v>
      </c>
      <c r="D45" s="61">
        <f t="shared" si="0"/>
        <v>1.0616727596140241</v>
      </c>
      <c r="E45" s="61">
        <f t="shared" si="1"/>
        <v>-2.6427337918757843E-2</v>
      </c>
      <c r="H45">
        <v>30</v>
      </c>
      <c r="I45" s="58">
        <f>Parameters!$C$40*EXP(Parameters!$D$40*H45)</f>
        <v>0.78411842287123168</v>
      </c>
      <c r="J45" s="5">
        <f t="shared" si="2"/>
        <v>0.2349007651293436</v>
      </c>
      <c r="K45" s="5">
        <f t="shared" si="3"/>
        <v>-0.85319933240343837</v>
      </c>
      <c r="N45">
        <v>30</v>
      </c>
      <c r="O45" s="58"/>
      <c r="P45" s="58">
        <f>'Debt-Dividend Analysis'!D45*'GHG Analysis'!$E$40</f>
        <v>0.45651928663403035</v>
      </c>
      <c r="Q45" s="58">
        <f>'Debt-Dividend Analysis'!J45*'GHG Analysis'!$E$41</f>
        <v>0.13389343612372587</v>
      </c>
      <c r="R45" s="58">
        <f t="shared" si="4"/>
        <v>0.50231262522497433</v>
      </c>
      <c r="S45" s="58">
        <f t="shared" si="5"/>
        <v>0.5</v>
      </c>
      <c r="T45" s="58">
        <f t="shared" si="6"/>
        <v>0</v>
      </c>
      <c r="U45" s="58">
        <f t="shared" si="7"/>
        <v>1</v>
      </c>
    </row>
    <row r="46" spans="2:21" x14ac:dyDescent="0.2">
      <c r="B46">
        <v>31</v>
      </c>
      <c r="C46" s="5">
        <f>EXP(-'Debt-Dividend Analysis'!$D$8*(B46-0.5))</f>
        <v>2.1411734136251932E-2</v>
      </c>
      <c r="D46" s="61">
        <f t="shared" ref="D46:D65" si="8">-$D$11*(1-C46)</f>
        <v>1.0648019875307801</v>
      </c>
      <c r="E46" s="61">
        <f t="shared" ref="E46:E65" si="9">$D$11+D46</f>
        <v>-2.3298110002001771E-2</v>
      </c>
      <c r="H46">
        <v>31</v>
      </c>
      <c r="I46" s="58">
        <f>Parameters!$C$40*EXP(Parameters!$D$40*H46)</f>
        <v>0.77476523317297352</v>
      </c>
      <c r="J46" s="5">
        <f t="shared" si="2"/>
        <v>0.2450779717522609</v>
      </c>
      <c r="K46" s="5">
        <f t="shared" si="3"/>
        <v>-0.84302212578052105</v>
      </c>
      <c r="N46">
        <v>31</v>
      </c>
      <c r="O46" s="58"/>
      <c r="P46" s="58">
        <f>'Debt-Dividend Analysis'!D46*'GHG Analysis'!$E$40</f>
        <v>0.45786485463823545</v>
      </c>
      <c r="Q46" s="58">
        <f>'Debt-Dividend Analysis'!J46*'GHG Analysis'!$E$41</f>
        <v>0.13969444389878874</v>
      </c>
      <c r="R46" s="58">
        <f t="shared" si="4"/>
        <v>0.50945920100424225</v>
      </c>
      <c r="S46" s="58">
        <f t="shared" si="5"/>
        <v>0.5</v>
      </c>
      <c r="T46" s="58">
        <f t="shared" si="6"/>
        <v>0</v>
      </c>
      <c r="U46" s="58">
        <f t="shared" si="7"/>
        <v>1</v>
      </c>
    </row>
    <row r="47" spans="2:21" x14ac:dyDescent="0.2">
      <c r="B47">
        <v>32</v>
      </c>
      <c r="C47" s="5">
        <f>EXP(-'Debt-Dividend Analysis'!$D$8*(B47-0.5))</f>
        <v>1.8876397568819488E-2</v>
      </c>
      <c r="D47" s="61">
        <f t="shared" si="8"/>
        <v>1.0675606874970818</v>
      </c>
      <c r="E47" s="61">
        <f t="shared" si="9"/>
        <v>-2.0539410035700145E-2</v>
      </c>
      <c r="H47">
        <v>32</v>
      </c>
      <c r="I47" s="58">
        <f>Parameters!$C$40*EXP(Parameters!$D$40*H47)</f>
        <v>0.76552361100709287</v>
      </c>
      <c r="J47" s="5">
        <f t="shared" si="2"/>
        <v>0.25513378173231677</v>
      </c>
      <c r="K47" s="5">
        <f t="shared" si="3"/>
        <v>-0.83296631580046521</v>
      </c>
      <c r="N47">
        <v>32</v>
      </c>
      <c r="O47" s="58"/>
      <c r="P47" s="58">
        <f>'Debt-Dividend Analysis'!D47*'GHG Analysis'!$E$40</f>
        <v>0.45905109562374513</v>
      </c>
      <c r="Q47" s="58">
        <f>'Debt-Dividend Analysis'!J47*'GHG Analysis'!$E$41</f>
        <v>0.14542625558742056</v>
      </c>
      <c r="R47" s="58">
        <f t="shared" si="4"/>
        <v>0.51637725367838372</v>
      </c>
      <c r="S47" s="58">
        <f t="shared" si="5"/>
        <v>0.5</v>
      </c>
      <c r="T47" s="58">
        <f t="shared" si="6"/>
        <v>0</v>
      </c>
      <c r="U47" s="58">
        <f t="shared" si="7"/>
        <v>1</v>
      </c>
    </row>
    <row r="48" spans="2:21" x14ac:dyDescent="0.2">
      <c r="B48">
        <v>33</v>
      </c>
      <c r="C48" s="5">
        <f>EXP(-'Debt-Dividend Analysis'!$D$8*(B48-0.5))</f>
        <v>1.664126702249941E-2</v>
      </c>
      <c r="D48" s="61">
        <f t="shared" si="8"/>
        <v>1.0699927332625312</v>
      </c>
      <c r="E48" s="61">
        <f t="shared" si="9"/>
        <v>-1.8107364270250725E-2</v>
      </c>
      <c r="H48">
        <v>33</v>
      </c>
      <c r="I48" s="58">
        <f>Parameters!$C$40*EXP(Parameters!$D$40*H48)</f>
        <v>0.75639222556402852</v>
      </c>
      <c r="J48" s="5">
        <f t="shared" si="2"/>
        <v>0.26506964312352449</v>
      </c>
      <c r="K48" s="5">
        <f t="shared" si="3"/>
        <v>-0.82303045440925748</v>
      </c>
      <c r="N48">
        <v>33</v>
      </c>
      <c r="O48" s="58"/>
      <c r="P48" s="58">
        <f>'Debt-Dividend Analysis'!D48*'GHG Analysis'!$E$40</f>
        <v>0.4600968753028884</v>
      </c>
      <c r="Q48" s="58">
        <f>'Debt-Dividend Analysis'!J48*'GHG Analysis'!$E$41</f>
        <v>0.15108969658040897</v>
      </c>
      <c r="R48" s="58">
        <f t="shared" si="4"/>
        <v>0.52308647435051547</v>
      </c>
      <c r="S48" s="58">
        <f t="shared" si="5"/>
        <v>0.5</v>
      </c>
      <c r="T48" s="58">
        <f t="shared" si="6"/>
        <v>0</v>
      </c>
      <c r="U48" s="58">
        <f t="shared" si="7"/>
        <v>1</v>
      </c>
    </row>
    <row r="49" spans="2:21" x14ac:dyDescent="0.2">
      <c r="B49">
        <v>34</v>
      </c>
      <c r="C49" s="5">
        <f>EXP(-'Debt-Dividend Analysis'!$D$8*(B49-0.5))</f>
        <v>1.4670795479089165E-2</v>
      </c>
      <c r="D49" s="61">
        <f t="shared" si="8"/>
        <v>1.0721368035411016</v>
      </c>
      <c r="E49" s="61">
        <f t="shared" si="9"/>
        <v>-1.5963293991680283E-2</v>
      </c>
      <c r="H49">
        <v>34</v>
      </c>
      <c r="I49" s="58">
        <f>Parameters!$C$40*EXP(Parameters!$D$40*H49)</f>
        <v>0.74736976190849747</v>
      </c>
      <c r="J49" s="5">
        <f t="shared" si="2"/>
        <v>0.27488698670709383</v>
      </c>
      <c r="K49" s="5">
        <f t="shared" si="3"/>
        <v>-0.81321311082568815</v>
      </c>
      <c r="N49">
        <v>34</v>
      </c>
      <c r="O49" s="58"/>
      <c r="P49" s="58">
        <f>'Debt-Dividend Analysis'!D49*'GHG Analysis'!$E$40</f>
        <v>0.4610188255226737</v>
      </c>
      <c r="Q49" s="58">
        <f>'Debt-Dividend Analysis'!J49*'GHG Analysis'!$E$41</f>
        <v>0.15668558242304351</v>
      </c>
      <c r="R49" s="58">
        <f t="shared" si="4"/>
        <v>0.52960431041293532</v>
      </c>
      <c r="S49" s="58">
        <f t="shared" si="5"/>
        <v>0.5</v>
      </c>
      <c r="T49" s="58">
        <f t="shared" si="6"/>
        <v>0</v>
      </c>
      <c r="U49" s="58">
        <f t="shared" si="7"/>
        <v>1</v>
      </c>
    </row>
    <row r="50" spans="2:21" x14ac:dyDescent="0.2">
      <c r="B50">
        <v>35</v>
      </c>
      <c r="C50" s="5">
        <f>EXP(-'Debt-Dividend Analysis'!$D$8*(B50-0.5))</f>
        <v>1.2933644998200166E-2</v>
      </c>
      <c r="D50" s="61">
        <f t="shared" si="8"/>
        <v>1.0740269971487859</v>
      </c>
      <c r="E50" s="61">
        <f t="shared" si="9"/>
        <v>-1.4073100383996007E-2</v>
      </c>
      <c r="H50">
        <v>35</v>
      </c>
      <c r="I50" s="58">
        <f>Parameters!$C$40*EXP(Parameters!$D$40*H50)</f>
        <v>0.73845492079014219</v>
      </c>
      <c r="J50" s="5">
        <f t="shared" si="2"/>
        <v>0.28458722619746546</v>
      </c>
      <c r="K50" s="5">
        <f t="shared" si="3"/>
        <v>-0.80351287133531646</v>
      </c>
      <c r="N50">
        <v>35</v>
      </c>
      <c r="O50" s="58"/>
      <c r="P50" s="58">
        <f>'Debt-Dividend Analysis'!D50*'GHG Analysis'!$E$40</f>
        <v>0.46183160877397794</v>
      </c>
      <c r="Q50" s="58">
        <f>'Debt-Dividend Analysis'!J50*'GHG Analysis'!$E$41</f>
        <v>0.16221471893255532</v>
      </c>
      <c r="R50" s="58">
        <f t="shared" si="4"/>
        <v>0.53594623017375131</v>
      </c>
      <c r="S50" s="58">
        <f t="shared" si="5"/>
        <v>0.5</v>
      </c>
      <c r="T50" s="58">
        <f t="shared" si="6"/>
        <v>0</v>
      </c>
      <c r="U50" s="58">
        <f t="shared" si="7"/>
        <v>1</v>
      </c>
    </row>
    <row r="51" spans="2:21" x14ac:dyDescent="0.2">
      <c r="B51">
        <v>36</v>
      </c>
      <c r="C51" s="5">
        <f>EXP(-'Debt-Dividend Analysis'!$D$8*(B51-0.5))</f>
        <v>1.1402188325636293E-2</v>
      </c>
      <c r="D51" s="61">
        <f t="shared" si="8"/>
        <v>1.0756933753035698</v>
      </c>
      <c r="E51" s="61">
        <f t="shared" si="9"/>
        <v>-1.240672222921213E-2</v>
      </c>
      <c r="H51">
        <v>36</v>
      </c>
      <c r="I51" s="58">
        <f>Parameters!$C$40*EXP(Parameters!$D$40*H51)</f>
        <v>0.72964641845643718</v>
      </c>
      <c r="J51" s="5">
        <f t="shared" si="2"/>
        <v>0.29417175844588761</v>
      </c>
      <c r="K51" s="5">
        <f t="shared" si="3"/>
        <v>-0.79392833908689431</v>
      </c>
      <c r="N51">
        <v>36</v>
      </c>
      <c r="O51" s="58"/>
      <c r="P51" s="58">
        <f>'Debt-Dividend Analysis'!D51*'GHG Analysis'!$E$40</f>
        <v>0.46254815138053501</v>
      </c>
      <c r="Q51" s="58">
        <f>'Debt-Dividend Analysis'!J51*'GHG Analysis'!$E$41</f>
        <v>0.16767790231415597</v>
      </c>
      <c r="R51" s="58">
        <f t="shared" si="4"/>
        <v>0.54212595616190906</v>
      </c>
      <c r="S51" s="58">
        <f t="shared" si="5"/>
        <v>0.5</v>
      </c>
      <c r="T51" s="58">
        <f t="shared" si="6"/>
        <v>0</v>
      </c>
      <c r="U51" s="58">
        <f t="shared" si="7"/>
        <v>1</v>
      </c>
    </row>
    <row r="52" spans="2:21" x14ac:dyDescent="0.2">
      <c r="B52">
        <v>37</v>
      </c>
      <c r="C52" s="5">
        <f>EXP(-'Debt-Dividend Analysis'!$D$8*(B52-0.5))</f>
        <v>1.0052069515698687E-2</v>
      </c>
      <c r="D52" s="61">
        <f t="shared" si="8"/>
        <v>1.0771624397123438</v>
      </c>
      <c r="E52" s="61">
        <f t="shared" si="9"/>
        <v>-1.0937657820438096E-2</v>
      </c>
      <c r="H52">
        <v>37</v>
      </c>
      <c r="I52" s="58">
        <f>Parameters!$C$40*EXP(Parameters!$D$40*H52)</f>
        <v>0.72094298646782473</v>
      </c>
      <c r="J52" s="5">
        <f t="shared" si="2"/>
        <v>0.30364196364156676</v>
      </c>
      <c r="K52" s="5">
        <f t="shared" si="3"/>
        <v>-0.7844581338912151</v>
      </c>
      <c r="N52">
        <v>37</v>
      </c>
      <c r="O52" s="58"/>
      <c r="P52" s="58">
        <f>'Debt-Dividend Analysis'!D52*'GHG Analysis'!$E$40</f>
        <v>0.46317984907630783</v>
      </c>
      <c r="Q52" s="58">
        <f>'Debt-Dividend Analysis'!J52*'GHG Analysis'!$E$41</f>
        <v>0.17307591927569307</v>
      </c>
      <c r="R52" s="58">
        <f t="shared" si="4"/>
        <v>0.54815567081921901</v>
      </c>
      <c r="S52" s="58">
        <f t="shared" si="5"/>
        <v>0.5</v>
      </c>
      <c r="T52" s="58">
        <f t="shared" si="6"/>
        <v>0</v>
      </c>
      <c r="U52" s="58">
        <f t="shared" si="7"/>
        <v>1</v>
      </c>
    </row>
    <row r="53" spans="2:21" x14ac:dyDescent="0.2">
      <c r="B53">
        <v>38</v>
      </c>
      <c r="C53" s="5">
        <f>EXP(-'Debt-Dividend Analysis'!$D$8*(B53-0.5))</f>
        <v>8.8618165796520484E-3</v>
      </c>
      <c r="D53" s="61">
        <f t="shared" si="8"/>
        <v>1.0784575540481449</v>
      </c>
      <c r="E53" s="61">
        <f t="shared" si="9"/>
        <v>-9.6425434846370006E-3</v>
      </c>
      <c r="H53">
        <v>38</v>
      </c>
      <c r="I53" s="58">
        <f>Parameters!$C$40*EXP(Parameters!$D$40*H53)</f>
        <v>0.71234337151505911</v>
      </c>
      <c r="J53" s="5">
        <f t="shared" si="2"/>
        <v>0.31299920551041538</v>
      </c>
      <c r="K53" s="5">
        <f t="shared" si="3"/>
        <v>-0.77510089202236654</v>
      </c>
      <c r="N53">
        <v>38</v>
      </c>
      <c r="O53" s="58"/>
      <c r="P53" s="58">
        <f>'Debt-Dividend Analysis'!D53*'GHG Analysis'!$E$40</f>
        <v>0.46373674824070232</v>
      </c>
      <c r="Q53" s="58">
        <f>'Debt-Dividend Analysis'!J53*'GHG Analysis'!$E$41</f>
        <v>0.17840954714093679</v>
      </c>
      <c r="R53" s="58">
        <f t="shared" si="4"/>
        <v>0.55404619784885722</v>
      </c>
      <c r="S53" s="58">
        <f t="shared" si="5"/>
        <v>0.5</v>
      </c>
      <c r="T53" s="58">
        <f t="shared" si="6"/>
        <v>0</v>
      </c>
      <c r="U53" s="58">
        <f t="shared" si="7"/>
        <v>1</v>
      </c>
    </row>
    <row r="54" spans="2:21" x14ac:dyDescent="0.2">
      <c r="B54">
        <v>39</v>
      </c>
      <c r="C54" s="5">
        <f>EXP(-'Debt-Dividend Analysis'!$D$8*(B54-0.5))</f>
        <v>7.8124999999999948E-3</v>
      </c>
      <c r="D54" s="61">
        <f t="shared" si="8"/>
        <v>1.079599315520807</v>
      </c>
      <c r="E54" s="61">
        <f t="shared" si="9"/>
        <v>-8.5007820119749056E-3</v>
      </c>
      <c r="H54">
        <v>39</v>
      </c>
      <c r="I54" s="58">
        <f>Parameters!$C$40*EXP(Parameters!$D$40*H54)</f>
        <v>0.70384633523872708</v>
      </c>
      <c r="J54" s="5">
        <f t="shared" si="2"/>
        <v>0.32224483151143185</v>
      </c>
      <c r="K54" s="5">
        <f t="shared" si="3"/>
        <v>-0.76585526602135001</v>
      </c>
      <c r="N54">
        <v>39</v>
      </c>
      <c r="O54" s="58"/>
      <c r="P54" s="58">
        <f>'Debt-Dividend Analysis'!D54*'GHG Analysis'!$E$40</f>
        <v>0.464227705673947</v>
      </c>
      <c r="Q54" s="58">
        <f>'Debt-Dividend Analysis'!J54*'GHG Analysis'!$E$41</f>
        <v>0.18367955396151617</v>
      </c>
      <c r="R54" s="58">
        <f t="shared" si="4"/>
        <v>0.55980716210268122</v>
      </c>
      <c r="S54" s="58">
        <f t="shared" si="5"/>
        <v>0.5</v>
      </c>
      <c r="T54" s="58">
        <f t="shared" si="6"/>
        <v>0</v>
      </c>
      <c r="U54" s="58">
        <f t="shared" si="7"/>
        <v>1</v>
      </c>
    </row>
    <row r="55" spans="2:21" x14ac:dyDescent="0.2">
      <c r="B55">
        <v>40</v>
      </c>
      <c r="C55" s="5">
        <f>EXP(-'Debt-Dividend Analysis'!$D$8*(B55-0.5))</f>
        <v>6.8874316796564148E-3</v>
      </c>
      <c r="D55" s="61">
        <f t="shared" si="8"/>
        <v>1.0806058824503975</v>
      </c>
      <c r="E55" s="61">
        <f t="shared" si="9"/>
        <v>-7.4942150823844589E-3</v>
      </c>
      <c r="H55">
        <v>40</v>
      </c>
      <c r="I55" s="58">
        <f>Parameters!$C$40*EXP(Parameters!$D$40*H55)</f>
        <v>0.69545065405092166</v>
      </c>
      <c r="J55" s="5">
        <f t="shared" si="2"/>
        <v>0.33138017303073708</v>
      </c>
      <c r="K55" s="5">
        <f t="shared" si="3"/>
        <v>-0.75671992450204484</v>
      </c>
      <c r="N55">
        <v>40</v>
      </c>
      <c r="O55" s="58"/>
      <c r="P55" s="58">
        <f>'Debt-Dividend Analysis'!D55*'GHG Analysis'!$E$40</f>
        <v>0.46466052945367092</v>
      </c>
      <c r="Q55" s="58">
        <f>'Debt-Dividend Analysis'!J55*'GHG Analysis'!$E$41</f>
        <v>0.18888669862752017</v>
      </c>
      <c r="R55" s="58">
        <f t="shared" si="4"/>
        <v>0.56544713054840923</v>
      </c>
      <c r="S55" s="58">
        <f t="shared" si="5"/>
        <v>0.5</v>
      </c>
      <c r="T55" s="58">
        <f t="shared" si="6"/>
        <v>0</v>
      </c>
      <c r="U55" s="58">
        <f t="shared" si="7"/>
        <v>1</v>
      </c>
    </row>
    <row r="56" spans="2:21" x14ac:dyDescent="0.2">
      <c r="B56">
        <v>41</v>
      </c>
      <c r="C56" s="5">
        <f>EXP(-'Debt-Dividend Analysis'!$D$8*(B56-0.5))</f>
        <v>6.0718995381676515E-3</v>
      </c>
      <c r="D56" s="61">
        <f t="shared" si="8"/>
        <v>1.0814932630530925</v>
      </c>
      <c r="E56" s="61">
        <f t="shared" si="9"/>
        <v>-6.6068344796894607E-3</v>
      </c>
      <c r="H56">
        <v>41</v>
      </c>
      <c r="I56" s="58">
        <f>Parameters!$C$40*EXP(Parameters!$D$40*H56)</f>
        <v>0.68715511895904413</v>
      </c>
      <c r="J56" s="5">
        <f t="shared" si="2"/>
        <v>0.34040654557329564</v>
      </c>
      <c r="K56" s="5">
        <f t="shared" si="3"/>
        <v>-0.74769355195948628</v>
      </c>
      <c r="N56">
        <v>41</v>
      </c>
      <c r="O56" s="58"/>
      <c r="P56" s="58">
        <f>'Debt-Dividend Analysis'!D56*'GHG Analysis'!$E$40</f>
        <v>0.46504210311282973</v>
      </c>
      <c r="Q56" s="58">
        <f>'Debt-Dividend Analysis'!J56*'GHG Analysis'!$E$41</f>
        <v>0.19403173097677853</v>
      </c>
      <c r="R56" s="58">
        <f t="shared" si="4"/>
        <v>0.57097373655682637</v>
      </c>
      <c r="S56" s="58">
        <f t="shared" si="5"/>
        <v>0.5</v>
      </c>
      <c r="T56" s="58">
        <f t="shared" si="6"/>
        <v>0</v>
      </c>
      <c r="U56" s="58">
        <f t="shared" si="7"/>
        <v>1</v>
      </c>
    </row>
    <row r="57" spans="2:21" x14ac:dyDescent="0.2">
      <c r="B57">
        <v>42</v>
      </c>
      <c r="C57" s="5">
        <f>EXP(-'Debt-Dividend Analysis'!$D$8*(B57-0.5))</f>
        <v>5.3529335340629838E-3</v>
      </c>
      <c r="D57" s="61">
        <f t="shared" si="8"/>
        <v>1.0822755700322815</v>
      </c>
      <c r="E57" s="61">
        <f t="shared" si="9"/>
        <v>-5.8245275005004427E-3</v>
      </c>
      <c r="H57">
        <v>42</v>
      </c>
      <c r="I57" s="58">
        <f>Parameters!$C$40*EXP(Parameters!$D$40*H57)</f>
        <v>0.67895853539170625</v>
      </c>
      <c r="J57" s="5">
        <f t="shared" si="2"/>
        <v>0.34932524895235156</v>
      </c>
      <c r="K57" s="5">
        <f t="shared" si="3"/>
        <v>-0.73877484858043041</v>
      </c>
      <c r="N57">
        <v>42</v>
      </c>
      <c r="O57" s="58"/>
      <c r="P57" s="58">
        <f>'Debt-Dividend Analysis'!D57*'GHG Analysis'!$E$40</f>
        <v>0.46537849511388102</v>
      </c>
      <c r="Q57" s="58">
        <f>'Debt-Dividend Analysis'!J57*'GHG Analysis'!$E$41</f>
        <v>0.19911539190284042</v>
      </c>
      <c r="R57" s="58">
        <f t="shared" si="4"/>
        <v>0.57639378948393949</v>
      </c>
      <c r="S57" s="58">
        <f t="shared" si="5"/>
        <v>0.5</v>
      </c>
      <c r="T57" s="58">
        <f t="shared" si="6"/>
        <v>0</v>
      </c>
      <c r="U57" s="58">
        <f t="shared" si="7"/>
        <v>1</v>
      </c>
    </row>
    <row r="58" spans="2:21" x14ac:dyDescent="0.2">
      <c r="B58">
        <v>43</v>
      </c>
      <c r="C58" s="5">
        <f>EXP(-'Debt-Dividend Analysis'!$D$8*(B58-0.5))</f>
        <v>4.719099392204871E-3</v>
      </c>
      <c r="D58" s="61">
        <f t="shared" si="8"/>
        <v>1.0829652450238569</v>
      </c>
      <c r="E58" s="61">
        <f t="shared" si="9"/>
        <v>-5.1348525089249808E-3</v>
      </c>
      <c r="H58">
        <v>43</v>
      </c>
      <c r="I58" s="58">
        <f>Parameters!$C$40*EXP(Parameters!$D$40*H58)</f>
        <v>0.67085972302671093</v>
      </c>
      <c r="J58" s="5">
        <f t="shared" si="2"/>
        <v>0.35813756747660269</v>
      </c>
      <c r="K58" s="5">
        <f t="shared" si="3"/>
        <v>-0.72996253005617917</v>
      </c>
      <c r="N58">
        <v>43</v>
      </c>
      <c r="O58" s="58"/>
      <c r="P58" s="58">
        <f>'Debt-Dividend Analysis'!D58*'GHG Analysis'!$E$40</f>
        <v>0.46567505536025849</v>
      </c>
      <c r="Q58" s="58">
        <f>'Debt-Dividend Analysis'!J58*'GHG Analysis'!$E$41</f>
        <v>0.20413841346166356</v>
      </c>
      <c r="R58" s="58">
        <f t="shared" si="4"/>
        <v>0.58171337128914014</v>
      </c>
      <c r="S58" s="58">
        <f t="shared" si="5"/>
        <v>0.5</v>
      </c>
      <c r="T58" s="58">
        <f t="shared" si="6"/>
        <v>0</v>
      </c>
      <c r="U58" s="58">
        <f t="shared" si="7"/>
        <v>1</v>
      </c>
    </row>
    <row r="59" spans="2:21" x14ac:dyDescent="0.2">
      <c r="B59">
        <v>44</v>
      </c>
      <c r="C59" s="5">
        <f>EXP(-'Debt-Dividend Analysis'!$D$8*(B59-0.5))</f>
        <v>4.1603167556248516E-3</v>
      </c>
      <c r="D59" s="61">
        <f t="shared" si="8"/>
        <v>1.0835732564652192</v>
      </c>
      <c r="E59" s="61">
        <f t="shared" si="9"/>
        <v>-4.5268410675627369E-3</v>
      </c>
      <c r="H59">
        <v>44</v>
      </c>
      <c r="I59" s="58">
        <f>Parameters!$C$40*EXP(Parameters!$D$40*H59)</f>
        <v>0.66285751562108253</v>
      </c>
      <c r="J59" s="5">
        <f t="shared" si="2"/>
        <v>0.36684477013514449</v>
      </c>
      <c r="K59" s="5">
        <f t="shared" si="3"/>
        <v>-0.72125532739763742</v>
      </c>
      <c r="N59">
        <v>44</v>
      </c>
      <c r="O59" s="58"/>
      <c r="P59" s="58">
        <f>'Debt-Dividend Analysis'!D59*'GHG Analysis'!$E$40</f>
        <v>0.46593650028004424</v>
      </c>
      <c r="Q59" s="58">
        <f>'Debt-Dividend Analysis'!J59*'GHG Analysis'!$E$41</f>
        <v>0.20910151897703239</v>
      </c>
      <c r="R59" s="58">
        <f t="shared" si="4"/>
        <v>0.58693792172429471</v>
      </c>
      <c r="S59" s="58">
        <f t="shared" si="5"/>
        <v>0.5</v>
      </c>
      <c r="T59" s="58">
        <f t="shared" si="6"/>
        <v>0</v>
      </c>
      <c r="U59" s="58">
        <f t="shared" si="7"/>
        <v>1</v>
      </c>
    </row>
    <row r="60" spans="2:21" x14ac:dyDescent="0.2">
      <c r="B60">
        <v>45</v>
      </c>
      <c r="C60" s="5">
        <f>EXP(-'Debt-Dividend Analysis'!$D$8*(B60-0.5))</f>
        <v>3.6676988697722907E-3</v>
      </c>
      <c r="D60" s="61">
        <f t="shared" si="8"/>
        <v>1.0841092740348619</v>
      </c>
      <c r="E60" s="61">
        <f t="shared" si="9"/>
        <v>-3.9908234979200152E-3</v>
      </c>
      <c r="H60">
        <v>45</v>
      </c>
      <c r="I60" s="58">
        <f>Parameters!$C$40*EXP(Parameters!$D$40*H60)</f>
        <v>0.65495076084312687</v>
      </c>
      <c r="J60" s="5">
        <f t="shared" si="2"/>
        <v>0.37544811078020585</v>
      </c>
      <c r="K60" s="5">
        <f t="shared" si="3"/>
        <v>-0.71265198675257602</v>
      </c>
      <c r="N60">
        <v>45</v>
      </c>
      <c r="O60" s="58"/>
      <c r="P60" s="58">
        <f>'Debt-Dividend Analysis'!D60*'GHG Analysis'!$E$40</f>
        <v>0.46616698783499061</v>
      </c>
      <c r="Q60" s="58">
        <f>'Debt-Dividend Analysis'!J60*'GHG Analysis'!$E$41</f>
        <v>0.21400542314471735</v>
      </c>
      <c r="R60" s="58">
        <f t="shared" si="4"/>
        <v>0.59207231344692601</v>
      </c>
      <c r="S60" s="58">
        <f t="shared" si="5"/>
        <v>0.5</v>
      </c>
      <c r="T60" s="58">
        <f t="shared" si="6"/>
        <v>0</v>
      </c>
      <c r="U60" s="58">
        <f t="shared" si="7"/>
        <v>1</v>
      </c>
    </row>
    <row r="61" spans="2:21" x14ac:dyDescent="0.2">
      <c r="B61">
        <v>46</v>
      </c>
      <c r="C61" s="5">
        <f>EXP(-'Debt-Dividend Analysis'!$D$8*(B61-0.5))</f>
        <v>3.2334112495500411E-3</v>
      </c>
      <c r="D61" s="61">
        <f t="shared" si="8"/>
        <v>1.0845818224367829</v>
      </c>
      <c r="E61" s="61">
        <f t="shared" si="9"/>
        <v>-3.5182750959990017E-3</v>
      </c>
      <c r="H61">
        <v>46</v>
      </c>
      <c r="I61" s="58">
        <f>Parameters!$C$40*EXP(Parameters!$D$40*H61)</f>
        <v>0.64713832010649297</v>
      </c>
      <c r="J61" s="5">
        <f t="shared" si="2"/>
        <v>0.38394882830770627</v>
      </c>
      <c r="K61" s="5">
        <f t="shared" si="3"/>
        <v>-0.70415126922507565</v>
      </c>
      <c r="N61">
        <v>46</v>
      </c>
      <c r="O61" s="58"/>
      <c r="P61" s="58">
        <f>'Debt-Dividend Analysis'!D61*'GHG Analysis'!$E$40</f>
        <v>0.46637018364781663</v>
      </c>
      <c r="Q61" s="58">
        <f>'Debt-Dividend Analysis'!J61*'GHG Analysis'!$E$41</f>
        <v>0.21885083213539261</v>
      </c>
      <c r="R61" s="58">
        <f t="shared" si="4"/>
        <v>0.59712091825042735</v>
      </c>
      <c r="S61" s="58">
        <f t="shared" si="5"/>
        <v>0.5</v>
      </c>
      <c r="T61" s="58">
        <f t="shared" si="6"/>
        <v>0</v>
      </c>
      <c r="U61" s="58">
        <f t="shared" si="7"/>
        <v>1</v>
      </c>
    </row>
    <row r="62" spans="2:21" x14ac:dyDescent="0.2">
      <c r="B62">
        <v>47</v>
      </c>
      <c r="C62" s="5">
        <f>EXP(-'Debt-Dividend Analysis'!$D$8*(B62-0.5))</f>
        <v>2.8505470814090728E-3</v>
      </c>
      <c r="D62" s="61">
        <f t="shared" si="8"/>
        <v>1.0849984169754789</v>
      </c>
      <c r="E62" s="61">
        <f t="shared" si="9"/>
        <v>-3.1016805573029771E-3</v>
      </c>
      <c r="H62">
        <v>47</v>
      </c>
      <c r="I62" s="58">
        <f>Parameters!$C$40*EXP(Parameters!$D$40*H62)</f>
        <v>0.63941906840621487</v>
      </c>
      <c r="J62" s="5">
        <f t="shared" si="2"/>
        <v>0.39234814683565894</v>
      </c>
      <c r="K62" s="5">
        <f t="shared" si="3"/>
        <v>-0.69575195069712303</v>
      </c>
      <c r="N62">
        <v>47</v>
      </c>
      <c r="O62" s="58"/>
      <c r="P62" s="58">
        <f>'Debt-Dividend Analysis'!D62*'GHG Analysis'!$E$40</f>
        <v>0.46654931929945592</v>
      </c>
      <c r="Q62" s="58">
        <f>'Debt-Dividend Analysis'!J62*'GHG Analysis'!$E$41</f>
        <v>0.22363844369632563</v>
      </c>
      <c r="R62" s="58">
        <f t="shared" si="4"/>
        <v>0.60208766546299963</v>
      </c>
      <c r="S62" s="58">
        <f t="shared" si="5"/>
        <v>0.5</v>
      </c>
      <c r="T62" s="58">
        <f t="shared" si="6"/>
        <v>0</v>
      </c>
      <c r="U62" s="58">
        <f t="shared" si="7"/>
        <v>1</v>
      </c>
    </row>
    <row r="63" spans="2:21" x14ac:dyDescent="0.2">
      <c r="B63">
        <v>48</v>
      </c>
      <c r="C63" s="5">
        <f>EXP(-'Debt-Dividend Analysis'!$D$8*(B63-0.5))</f>
        <v>2.5130173789246714E-3</v>
      </c>
      <c r="D63" s="61">
        <f t="shared" si="8"/>
        <v>1.0853656830776726</v>
      </c>
      <c r="E63" s="61">
        <f t="shared" si="9"/>
        <v>-2.7344144551093574E-3</v>
      </c>
      <c r="H63">
        <v>48</v>
      </c>
      <c r="I63" s="58">
        <f>Parameters!$C$40*EXP(Parameters!$D$40*H63)</f>
        <v>0.63179189415670867</v>
      </c>
      <c r="J63" s="5">
        <f t="shared" si="2"/>
        <v>0.40064727588044619</v>
      </c>
      <c r="K63" s="5">
        <f t="shared" si="3"/>
        <v>-0.68745282165233568</v>
      </c>
      <c r="N63">
        <v>48</v>
      </c>
      <c r="O63" s="58"/>
      <c r="P63" s="58">
        <f>'Debt-Dividend Analysis'!D63*'GHG Analysis'!$E$40</f>
        <v>0.46670724372339917</v>
      </c>
      <c r="Q63" s="58">
        <f>'Debt-Dividend Analysis'!J63*'GHG Analysis'!$E$41</f>
        <v>0.22836894725185436</v>
      </c>
      <c r="R63" s="58">
        <f t="shared" si="4"/>
        <v>0.60697609344247161</v>
      </c>
      <c r="S63" s="58">
        <f t="shared" si="5"/>
        <v>0.5</v>
      </c>
      <c r="T63" s="58">
        <f t="shared" si="6"/>
        <v>0</v>
      </c>
      <c r="U63" s="58">
        <f t="shared" si="7"/>
        <v>1</v>
      </c>
    </row>
    <row r="64" spans="2:21" x14ac:dyDescent="0.2">
      <c r="B64">
        <v>49</v>
      </c>
      <c r="C64" s="5">
        <f>EXP(-'Debt-Dividend Analysis'!$D$8*(B64-0.5))</f>
        <v>2.2154541449130117E-3</v>
      </c>
      <c r="D64" s="61">
        <f t="shared" si="8"/>
        <v>1.0856894616616226</v>
      </c>
      <c r="E64" s="61">
        <f t="shared" si="9"/>
        <v>-2.4106358711593057E-3</v>
      </c>
      <c r="H64">
        <v>49</v>
      </c>
      <c r="I64" s="58">
        <f>Parameters!$C$40*EXP(Parameters!$D$40*H64)</f>
        <v>0.62425569903170264</v>
      </c>
      <c r="J64" s="5">
        <f t="shared" si="2"/>
        <v>0.40884741053099133</v>
      </c>
      <c r="K64" s="5">
        <f t="shared" si="3"/>
        <v>-0.67925268700179053</v>
      </c>
      <c r="N64">
        <v>49</v>
      </c>
      <c r="O64" s="58"/>
      <c r="P64" s="58">
        <f>'Debt-Dividend Analysis'!D64*'GHG Analysis'!$E$40</f>
        <v>0.46684646851449774</v>
      </c>
      <c r="Q64" s="58">
        <f>'Debt-Dividend Analysis'!J64*'GHG Analysis'!$E$41</f>
        <v>0.23304302400266508</v>
      </c>
      <c r="R64" s="58">
        <f t="shared" si="4"/>
        <v>0.6117893949843809</v>
      </c>
      <c r="S64" s="58">
        <f t="shared" si="5"/>
        <v>0.5</v>
      </c>
      <c r="T64" s="58">
        <f t="shared" si="6"/>
        <v>0</v>
      </c>
      <c r="U64" s="58">
        <f t="shared" si="7"/>
        <v>1</v>
      </c>
    </row>
    <row r="65" spans="2:21" x14ac:dyDescent="0.2">
      <c r="B65">
        <v>50</v>
      </c>
      <c r="C65" s="5">
        <f>EXP(-'Debt-Dividend Analysis'!$D$8*(B65-0.5))</f>
        <v>1.953125E-3</v>
      </c>
      <c r="D65" s="61">
        <f t="shared" si="8"/>
        <v>1.0859749020297882</v>
      </c>
      <c r="E65" s="61">
        <f t="shared" si="9"/>
        <v>-2.1251955029937264E-3</v>
      </c>
      <c r="H65">
        <v>50</v>
      </c>
      <c r="I65" s="58">
        <f>Parameters!$C$40*EXP(Parameters!$D$40*H65)</f>
        <v>0.61680939780607624</v>
      </c>
      <c r="J65" s="5">
        <f t="shared" si="2"/>
        <v>0.41694973162085386</v>
      </c>
      <c r="K65" s="5">
        <f t="shared" si="3"/>
        <v>-0.671150365911928</v>
      </c>
      <c r="N65">
        <v>50</v>
      </c>
      <c r="O65" s="58"/>
      <c r="P65" s="58">
        <f>'Debt-Dividend Analysis'!D65*'GHG Analysis'!$E$40</f>
        <v>0.46696920787280893</v>
      </c>
      <c r="Q65" s="58">
        <f>'Debt-Dividend Analysis'!J65*'GHG Analysis'!$E$41</f>
        <v>0.23766134702388672</v>
      </c>
      <c r="R65" s="58">
        <f t="shared" si="4"/>
        <v>0.61653045736391376</v>
      </c>
      <c r="S65" s="58">
        <f t="shared" si="5"/>
        <v>0.5</v>
      </c>
      <c r="T65" s="58">
        <f t="shared" si="6"/>
        <v>0</v>
      </c>
      <c r="U65" s="58">
        <f t="shared" si="7"/>
        <v>1</v>
      </c>
    </row>
    <row r="66" spans="2:21" x14ac:dyDescent="0.2">
      <c r="B66">
        <v>51</v>
      </c>
      <c r="C66" s="5">
        <f>EXP(-'Debt-Dividend Analysis'!$D$8*(B66-0.5))</f>
        <v>1.7218579199141035E-3</v>
      </c>
      <c r="D66" s="61">
        <f t="shared" ref="D66:D129" si="10">-$D$11*(1-C66)</f>
        <v>1.0862265437621859</v>
      </c>
      <c r="E66" s="61">
        <f t="shared" ref="E66:E129" si="11">$D$11+D66</f>
        <v>-1.8735537705960592E-3</v>
      </c>
      <c r="H66">
        <v>51</v>
      </c>
      <c r="I66" s="58">
        <f>Parameters!$C$40*EXP(Parameters!$D$40*H66)</f>
        <v>0.60945191819958566</v>
      </c>
      <c r="J66" s="5">
        <f t="shared" si="2"/>
        <v>0.42495540589827174</v>
      </c>
      <c r="K66" s="5">
        <f t="shared" si="3"/>
        <v>-0.66314469163451017</v>
      </c>
      <c r="N66">
        <v>51</v>
      </c>
      <c r="O66" s="58"/>
      <c r="P66" s="58">
        <f>'Debt-Dividend Analysis'!D66*'GHG Analysis'!$E$40</f>
        <v>0.46707741381773993</v>
      </c>
      <c r="Q66" s="58">
        <f>'Debt-Dividend Analysis'!J66*'GHG Analysis'!$E$41</f>
        <v>0.24222458136201491</v>
      </c>
      <c r="R66" s="58">
        <f t="shared" si="4"/>
        <v>0.62120189764697287</v>
      </c>
      <c r="S66" s="58">
        <f t="shared" si="5"/>
        <v>0.5</v>
      </c>
      <c r="T66" s="58">
        <f t="shared" si="6"/>
        <v>0</v>
      </c>
      <c r="U66" s="58">
        <f t="shared" si="7"/>
        <v>1</v>
      </c>
    </row>
    <row r="67" spans="2:21" x14ac:dyDescent="0.2">
      <c r="B67">
        <v>52</v>
      </c>
      <c r="C67" s="5">
        <f>EXP(-'Debt-Dividend Analysis'!$D$8*(B67-0.5))</f>
        <v>1.5179748845419124E-3</v>
      </c>
      <c r="D67" s="61">
        <f t="shared" si="10"/>
        <v>1.0864483889128596</v>
      </c>
      <c r="E67" s="61">
        <f t="shared" si="11"/>
        <v>-1.6517086199223652E-3</v>
      </c>
      <c r="H67">
        <v>52</v>
      </c>
      <c r="I67" s="58">
        <f>Parameters!$C$40*EXP(Parameters!$D$40*H67)</f>
        <v>0.60218220072245376</v>
      </c>
      <c r="J67" s="5">
        <f t="shared" si="2"/>
        <v>0.4328655861941747</v>
      </c>
      <c r="K67" s="5">
        <f t="shared" si="3"/>
        <v>-0.65523451133860722</v>
      </c>
      <c r="N67">
        <v>52</v>
      </c>
      <c r="O67" s="58"/>
      <c r="P67" s="58">
        <f>'Debt-Dividend Analysis'!D67*'GHG Analysis'!$E$40</f>
        <v>0.46717280723252957</v>
      </c>
      <c r="Q67" s="58">
        <f>'Debt-Dividend Analysis'!J67*'GHG Analysis'!$E$41</f>
        <v>0.24673338413067961</v>
      </c>
      <c r="R67" s="58">
        <f t="shared" si="4"/>
        <v>0.62580609383042729</v>
      </c>
      <c r="S67" s="58">
        <f t="shared" si="5"/>
        <v>0.5</v>
      </c>
      <c r="T67" s="58">
        <f t="shared" si="6"/>
        <v>0</v>
      </c>
      <c r="U67" s="58">
        <f t="shared" si="7"/>
        <v>1</v>
      </c>
    </row>
    <row r="68" spans="2:21" x14ac:dyDescent="0.2">
      <c r="B68">
        <v>53</v>
      </c>
      <c r="C68" s="5">
        <f>EXP(-'Debt-Dividend Analysis'!$D$8*(B68-0.5))</f>
        <v>1.3382333835157457E-3</v>
      </c>
      <c r="D68" s="61">
        <f t="shared" si="10"/>
        <v>1.0866439656576568</v>
      </c>
      <c r="E68" s="61">
        <f t="shared" si="11"/>
        <v>-1.4561318751251662E-3</v>
      </c>
      <c r="H68">
        <v>53</v>
      </c>
      <c r="I68" s="58">
        <f>Parameters!$C$40*EXP(Parameters!$D$40*H68)</f>
        <v>0.5949991985228017</v>
      </c>
      <c r="J68" s="5">
        <f t="shared" si="2"/>
        <v>0.44068141158819429</v>
      </c>
      <c r="K68" s="5">
        <f t="shared" si="3"/>
        <v>-0.64741868594458762</v>
      </c>
      <c r="N68">
        <v>53</v>
      </c>
      <c r="O68" s="58"/>
      <c r="P68" s="58">
        <f>'Debt-Dividend Analysis'!D68*'GHG Analysis'!$E$40</f>
        <v>0.4672569052327924</v>
      </c>
      <c r="Q68" s="58">
        <f>'Debt-Dividend Analysis'!J68*'GHG Analysis'!$E$41</f>
        <v>0.25118840460527075</v>
      </c>
      <c r="R68" s="58">
        <f t="shared" si="4"/>
        <v>0.63034521230528129</v>
      </c>
      <c r="S68" s="58">
        <f t="shared" si="5"/>
        <v>0.5</v>
      </c>
      <c r="T68" s="58">
        <f t="shared" si="6"/>
        <v>0</v>
      </c>
      <c r="U68" s="58">
        <f t="shared" si="7"/>
        <v>1</v>
      </c>
    </row>
    <row r="69" spans="2:21" x14ac:dyDescent="0.2">
      <c r="B69">
        <v>54</v>
      </c>
      <c r="C69" s="5">
        <f>EXP(-'Debt-Dividend Analysis'!$D$8*(B69-0.5))</f>
        <v>1.1797748480512175E-3</v>
      </c>
      <c r="D69" s="61">
        <f t="shared" si="10"/>
        <v>1.0868163844055507</v>
      </c>
      <c r="E69" s="61">
        <f t="shared" si="11"/>
        <v>-1.2837131272311897E-3</v>
      </c>
      <c r="H69">
        <v>54</v>
      </c>
      <c r="I69" s="58">
        <f>Parameters!$C$40*EXP(Parameters!$D$40*H69)</f>
        <v>0.58790187723590059</v>
      </c>
      <c r="J69" s="5">
        <f t="shared" si="2"/>
        <v>0.44840400757269289</v>
      </c>
      <c r="K69" s="5">
        <f t="shared" si="3"/>
        <v>-0.63969608996008898</v>
      </c>
      <c r="N69">
        <v>54</v>
      </c>
      <c r="O69" s="58"/>
      <c r="P69" s="58">
        <f>'Debt-Dividend Analysis'!D69*'GHG Analysis'!$E$40</f>
        <v>0.46733104529438679</v>
      </c>
      <c r="Q69" s="58">
        <f>'Debt-Dividend Analysis'!J69*'GHG Analysis'!$E$41</f>
        <v>0.25559028431643499</v>
      </c>
      <c r="R69" s="58">
        <f t="shared" si="4"/>
        <v>0.63482123207803987</v>
      </c>
      <c r="S69" s="58">
        <f t="shared" si="5"/>
        <v>0.5</v>
      </c>
      <c r="T69" s="58">
        <f t="shared" si="6"/>
        <v>0</v>
      </c>
      <c r="U69" s="58">
        <f t="shared" si="7"/>
        <v>1</v>
      </c>
    </row>
    <row r="70" spans="2:21" x14ac:dyDescent="0.2">
      <c r="B70">
        <v>55</v>
      </c>
      <c r="C70" s="5">
        <f>EXP(-'Debt-Dividend Analysis'!$D$8*(B70-0.5))</f>
        <v>1.0400791889062129E-3</v>
      </c>
      <c r="D70" s="61">
        <f t="shared" si="10"/>
        <v>1.0869683872658913</v>
      </c>
      <c r="E70" s="61">
        <f t="shared" si="11"/>
        <v>-1.1317102668906287E-3</v>
      </c>
      <c r="H70">
        <v>55</v>
      </c>
      <c r="I70" s="58">
        <f>Parameters!$C$40*EXP(Parameters!$D$40*H70)</f>
        <v>0.5808892148352206</v>
      </c>
      <c r="J70" s="5">
        <f t="shared" si="2"/>
        <v>0.45603448621483728</v>
      </c>
      <c r="K70" s="5">
        <f t="shared" si="3"/>
        <v>-0.63206561131794459</v>
      </c>
      <c r="N70">
        <v>55</v>
      </c>
      <c r="O70" s="58"/>
      <c r="P70" s="58">
        <f>'Debt-Dividend Analysis'!D70*'GHG Analysis'!$E$40</f>
        <v>0.46739640652433323</v>
      </c>
      <c r="Q70" s="58">
        <f>'Debt-Dividend Analysis'!J70*'GHG Analysis'!$E$41</f>
        <v>0.25993965714245726</v>
      </c>
      <c r="R70" s="58">
        <f t="shared" si="4"/>
        <v>0.63923596613400857</v>
      </c>
      <c r="S70" s="58">
        <f t="shared" si="5"/>
        <v>0.5</v>
      </c>
      <c r="T70" s="58">
        <f t="shared" si="6"/>
        <v>0</v>
      </c>
      <c r="U70" s="58">
        <f t="shared" si="7"/>
        <v>1</v>
      </c>
    </row>
    <row r="71" spans="2:21" x14ac:dyDescent="0.2">
      <c r="B71">
        <v>56</v>
      </c>
      <c r="C71" s="5">
        <f>EXP(-'Debt-Dividend Analysis'!$D$8*(B71-0.5))</f>
        <v>9.1692471744307246E-4</v>
      </c>
      <c r="D71" s="61">
        <f t="shared" si="10"/>
        <v>1.0871023916583018</v>
      </c>
      <c r="E71" s="61">
        <f t="shared" si="11"/>
        <v>-9.9770587448011483E-4</v>
      </c>
      <c r="H71">
        <v>56</v>
      </c>
      <c r="I71" s="58">
        <f>Parameters!$C$40*EXP(Parameters!$D$40*H71)</f>
        <v>0.5739602014852585</v>
      </c>
      <c r="J71" s="5">
        <f t="shared" si="2"/>
        <v>0.46357394631673698</v>
      </c>
      <c r="K71" s="5">
        <f t="shared" si="3"/>
        <v>-0.62452615121604493</v>
      </c>
      <c r="N71">
        <v>56</v>
      </c>
      <c r="O71" s="58"/>
      <c r="P71" s="58">
        <f>'Debt-Dividend Analysis'!D71*'GHG Analysis'!$E$40</f>
        <v>0.46745402841306977</v>
      </c>
      <c r="Q71" s="58">
        <f>'Debt-Dividend Analysis'!J71*'GHG Analysis'!$E$41</f>
        <v>0.26423714940054011</v>
      </c>
      <c r="R71" s="58">
        <f t="shared" si="4"/>
        <v>0.64359108028082801</v>
      </c>
      <c r="S71" s="58">
        <f t="shared" si="5"/>
        <v>0.5</v>
      </c>
      <c r="T71" s="58">
        <f t="shared" si="6"/>
        <v>0</v>
      </c>
      <c r="U71" s="58">
        <f t="shared" si="7"/>
        <v>1</v>
      </c>
    </row>
    <row r="72" spans="2:21" x14ac:dyDescent="0.2">
      <c r="B72">
        <v>57</v>
      </c>
      <c r="C72" s="5">
        <f>EXP(-'Debt-Dividend Analysis'!$D$8*(B72-0.5))</f>
        <v>8.0835281238751005E-4</v>
      </c>
      <c r="D72" s="61">
        <f t="shared" si="10"/>
        <v>1.0872205287587822</v>
      </c>
      <c r="E72" s="61">
        <f t="shared" si="11"/>
        <v>-8.7956877399975042E-4</v>
      </c>
      <c r="H72">
        <v>57</v>
      </c>
      <c r="I72" s="58">
        <f>Parameters!$C$40*EXP(Parameters!$D$40*H72)</f>
        <v>0.56711383939611815</v>
      </c>
      <c r="J72" s="5">
        <f t="shared" si="2"/>
        <v>0.47102347357367536</v>
      </c>
      <c r="K72" s="5">
        <f t="shared" si="3"/>
        <v>-0.61707662395910656</v>
      </c>
      <c r="N72">
        <v>57</v>
      </c>
      <c r="O72" s="58"/>
      <c r="P72" s="58">
        <f>'Debt-Dividend Analysis'!D72*'GHG Analysis'!$E$40</f>
        <v>0.4675048273662763</v>
      </c>
      <c r="Q72" s="58">
        <f>'Debt-Dividend Analysis'!J72*'GHG Analysis'!$E$41</f>
        <v>0.268483379936995</v>
      </c>
      <c r="R72" s="58">
        <f t="shared" si="4"/>
        <v>0.64788810977048938</v>
      </c>
      <c r="S72" s="58">
        <f t="shared" si="5"/>
        <v>0.5</v>
      </c>
      <c r="T72" s="58">
        <f t="shared" si="6"/>
        <v>0</v>
      </c>
      <c r="U72" s="58">
        <f t="shared" si="7"/>
        <v>1</v>
      </c>
    </row>
    <row r="73" spans="2:21" x14ac:dyDescent="0.2">
      <c r="B73">
        <v>58</v>
      </c>
      <c r="C73" s="5">
        <f>EXP(-'Debt-Dividend Analysis'!$D$8*(B73-0.5))</f>
        <v>7.1263677035226874E-4</v>
      </c>
      <c r="D73" s="61">
        <f t="shared" si="10"/>
        <v>1.0873246773934562</v>
      </c>
      <c r="E73" s="61">
        <f t="shared" si="11"/>
        <v>-7.7542013932574427E-4</v>
      </c>
      <c r="H73">
        <v>58</v>
      </c>
      <c r="I73" s="58">
        <f>Parameters!$C$40*EXP(Parameters!$D$40*H73)</f>
        <v>0.56034914267982816</v>
      </c>
      <c r="J73" s="5">
        <f t="shared" si="2"/>
        <v>0.47838414073045016</v>
      </c>
      <c r="K73" s="5">
        <f t="shared" si="3"/>
        <v>-0.60971595680233182</v>
      </c>
      <c r="N73">
        <v>58</v>
      </c>
      <c r="O73" s="58"/>
      <c r="P73" s="58">
        <f>'Debt-Dividend Analysis'!D73*'GHG Analysis'!$E$40</f>
        <v>0.46754961127918615</v>
      </c>
      <c r="Q73" s="58">
        <f>'Debt-Dividend Analysis'!J73*'GHG Analysis'!$E$41</f>
        <v>0.27267896021635663</v>
      </c>
      <c r="R73" s="58">
        <f t="shared" si="4"/>
        <v>0.65212847396276086</v>
      </c>
      <c r="S73" s="58">
        <f t="shared" si="5"/>
        <v>0.5</v>
      </c>
      <c r="T73" s="58">
        <f t="shared" si="6"/>
        <v>0</v>
      </c>
      <c r="U73" s="58">
        <f t="shared" si="7"/>
        <v>1</v>
      </c>
    </row>
    <row r="74" spans="2:21" x14ac:dyDescent="0.2">
      <c r="B74">
        <v>59</v>
      </c>
      <c r="C74" s="5">
        <f>EXP(-'Debt-Dividend Analysis'!$D$8*(B74-0.5))</f>
        <v>6.2825434473116773E-4</v>
      </c>
      <c r="D74" s="61">
        <f t="shared" si="10"/>
        <v>1.0874164939190045</v>
      </c>
      <c r="E74" s="61">
        <f t="shared" si="11"/>
        <v>-6.8360361377739487E-4</v>
      </c>
      <c r="H74">
        <v>59</v>
      </c>
      <c r="I74" s="58">
        <f>Parameters!$C$40*EXP(Parameters!$D$40*H74)</f>
        <v>0.55366513720837218</v>
      </c>
      <c r="J74" s="5">
        <f t="shared" si="2"/>
        <v>0.48565700773585108</v>
      </c>
      <c r="K74" s="5">
        <f t="shared" si="3"/>
        <v>-0.60244308979693084</v>
      </c>
      <c r="N74">
        <v>59</v>
      </c>
      <c r="O74" s="58"/>
      <c r="P74" s="58">
        <f>'Debt-Dividend Analysis'!D74*'GHG Analysis'!$E$40</f>
        <v>0.46758909238517193</v>
      </c>
      <c r="Q74" s="58">
        <f>'Debt-Dividend Analysis'!J74*'GHG Analysis'!$E$41</f>
        <v>0.27682449440943513</v>
      </c>
      <c r="R74" s="58">
        <f t="shared" si="4"/>
        <v>0.6563134892618252</v>
      </c>
      <c r="S74" s="58">
        <f t="shared" si="5"/>
        <v>0.5</v>
      </c>
      <c r="T74" s="58">
        <f t="shared" si="6"/>
        <v>0</v>
      </c>
      <c r="U74" s="58">
        <f t="shared" si="7"/>
        <v>1</v>
      </c>
    </row>
    <row r="75" spans="2:21" x14ac:dyDescent="0.2">
      <c r="B75">
        <v>60</v>
      </c>
      <c r="C75" s="5">
        <f>EXP(-'Debt-Dividend Analysis'!$D$8*(B75-0.5))</f>
        <v>5.5386353622825291E-4</v>
      </c>
      <c r="D75" s="61">
        <f t="shared" si="10"/>
        <v>1.087497438564992</v>
      </c>
      <c r="E75" s="61">
        <f t="shared" si="11"/>
        <v>-6.0265896778988193E-4</v>
      </c>
      <c r="H75">
        <v>60</v>
      </c>
      <c r="I75" s="58">
        <f>Parameters!$C$40*EXP(Parameters!$D$40*H75)</f>
        <v>0.54706086047341207</v>
      </c>
      <c r="J75" s="5">
        <f t="shared" si="2"/>
        <v>0.49284312189529467</v>
      </c>
      <c r="K75" s="5">
        <f t="shared" si="3"/>
        <v>-0.59525697563748725</v>
      </c>
      <c r="N75">
        <v>60</v>
      </c>
      <c r="O75" s="58"/>
      <c r="P75" s="58">
        <f>'Debt-Dividend Analysis'!D75*'GHG Analysis'!$E$40</f>
        <v>0.46762389858294656</v>
      </c>
      <c r="Q75" s="58">
        <f>'Debt-Dividend Analysis'!J75*'GHG Analysis'!$E$41</f>
        <v>0.28092057948031801</v>
      </c>
      <c r="R75" s="58">
        <f t="shared" si="4"/>
        <v>0.66044438053048271</v>
      </c>
      <c r="S75" s="58">
        <f t="shared" si="5"/>
        <v>0.5</v>
      </c>
      <c r="T75" s="58">
        <f t="shared" si="6"/>
        <v>0</v>
      </c>
      <c r="U75" s="58">
        <f t="shared" si="7"/>
        <v>1</v>
      </c>
    </row>
    <row r="76" spans="2:21" x14ac:dyDescent="0.2">
      <c r="B76">
        <v>61</v>
      </c>
      <c r="C76" s="5">
        <f>EXP(-'Debt-Dividend Analysis'!$D$8*(B76-0.5))</f>
        <v>4.8828124999999995E-4</v>
      </c>
      <c r="D76" s="61">
        <f t="shared" si="10"/>
        <v>1.0875687986570335</v>
      </c>
      <c r="E76" s="61">
        <f t="shared" si="11"/>
        <v>-5.312988757484316E-4</v>
      </c>
      <c r="H76">
        <v>61</v>
      </c>
      <c r="I76" s="58">
        <f>Parameters!$C$40*EXP(Parameters!$D$40*H76)</f>
        <v>0.54053536144768588</v>
      </c>
      <c r="J76" s="5">
        <f t="shared" si="2"/>
        <v>0.49994351802163739</v>
      </c>
      <c r="K76" s="5">
        <f t="shared" si="3"/>
        <v>-0.58815657951114453</v>
      </c>
      <c r="N76">
        <v>61</v>
      </c>
      <c r="O76" s="58"/>
      <c r="P76" s="58">
        <f>'Debt-Dividend Analysis'!D76*'GHG Analysis'!$E$40</f>
        <v>0.46765458342252442</v>
      </c>
      <c r="Q76" s="58">
        <f>'Debt-Dividend Analysis'!J76*'GHG Analysis'!$E$41</f>
        <v>0.28496780527233334</v>
      </c>
      <c r="R76" s="58">
        <f t="shared" si="4"/>
        <v>0.66452229116207584</v>
      </c>
      <c r="S76" s="58">
        <f t="shared" si="5"/>
        <v>0.5</v>
      </c>
      <c r="T76" s="58">
        <f t="shared" si="6"/>
        <v>0</v>
      </c>
      <c r="U76" s="58">
        <f t="shared" si="7"/>
        <v>1</v>
      </c>
    </row>
    <row r="77" spans="2:21" x14ac:dyDescent="0.2">
      <c r="B77">
        <v>62</v>
      </c>
      <c r="C77" s="5">
        <f>EXP(-'Debt-Dividend Analysis'!$D$8*(B77-0.5))</f>
        <v>4.3046447997852581E-4</v>
      </c>
      <c r="D77" s="61">
        <f t="shared" si="10"/>
        <v>1.0876317090901328</v>
      </c>
      <c r="E77" s="61">
        <f t="shared" si="11"/>
        <v>-4.6838844264907031E-4</v>
      </c>
      <c r="H77">
        <v>62</v>
      </c>
      <c r="I77" s="58">
        <f>Parameters!$C$40*EXP(Parameters!$D$40*H77)</f>
        <v>0.53408770044805776</v>
      </c>
      <c r="J77" s="5">
        <f t="shared" si="2"/>
        <v>0.50695921858419102</v>
      </c>
      <c r="K77" s="5">
        <f t="shared" si="3"/>
        <v>-0.5811408789485909</v>
      </c>
      <c r="N77">
        <v>62</v>
      </c>
      <c r="O77" s="58"/>
      <c r="P77" s="58">
        <f>'Debt-Dividend Analysis'!D77*'GHG Analysis'!$E$40</f>
        <v>0.46768163490875714</v>
      </c>
      <c r="Q77" s="58">
        <f>'Debt-Dividend Analysis'!J77*'GHG Analysis'!$E$41</f>
        <v>0.28896675459298893</v>
      </c>
      <c r="R77" s="58">
        <f t="shared" si="4"/>
        <v>0.66854829196896415</v>
      </c>
      <c r="S77" s="58">
        <f t="shared" si="5"/>
        <v>0.5</v>
      </c>
      <c r="T77" s="58">
        <f t="shared" si="6"/>
        <v>0</v>
      </c>
      <c r="U77" s="58">
        <f t="shared" si="7"/>
        <v>1</v>
      </c>
    </row>
    <row r="78" spans="2:21" x14ac:dyDescent="0.2">
      <c r="B78">
        <v>63</v>
      </c>
      <c r="C78" s="5">
        <f>EXP(-'Debt-Dividend Analysis'!$D$8*(B78-0.5))</f>
        <v>3.7949372113547805E-4</v>
      </c>
      <c r="D78" s="61">
        <f t="shared" si="10"/>
        <v>1.0876871703778013</v>
      </c>
      <c r="E78" s="61">
        <f t="shared" si="11"/>
        <v>-4.129271549806468E-4</v>
      </c>
      <c r="H78">
        <v>63</v>
      </c>
      <c r="I78" s="58">
        <f>Parameters!$C$40*EXP(Parameters!$D$40*H78)</f>
        <v>0.52771694900020205</v>
      </c>
      <c r="J78" s="5">
        <f t="shared" si="2"/>
        <v>0.51389123385595992</v>
      </c>
      <c r="K78" s="5">
        <f t="shared" si="3"/>
        <v>-0.574208863676822</v>
      </c>
      <c r="N78">
        <v>63</v>
      </c>
      <c r="O78" s="58"/>
      <c r="P78" s="58">
        <f>'Debt-Dividend Analysis'!D78*'GHG Analysis'!$E$40</f>
        <v>0.46770548326245454</v>
      </c>
      <c r="Q78" s="58">
        <f>'Debt-Dividend Analysis'!J78*'GHG Analysis'!$E$41</f>
        <v>0.29291800329789719</v>
      </c>
      <c r="R78" s="58">
        <f t="shared" si="4"/>
        <v>0.67252338902756981</v>
      </c>
      <c r="S78" s="58">
        <f t="shared" si="5"/>
        <v>0.5</v>
      </c>
      <c r="T78" s="58">
        <f t="shared" si="6"/>
        <v>0</v>
      </c>
      <c r="U78" s="58">
        <f t="shared" si="7"/>
        <v>1</v>
      </c>
    </row>
    <row r="79" spans="2:21" x14ac:dyDescent="0.2">
      <c r="B79">
        <v>64</v>
      </c>
      <c r="C79" s="5">
        <f>EXP(-'Debt-Dividend Analysis'!$D$8*(B79-0.5))</f>
        <v>3.3455834587893638E-4</v>
      </c>
      <c r="D79" s="61">
        <f t="shared" si="10"/>
        <v>1.0877360645640006</v>
      </c>
      <c r="E79" s="61">
        <f t="shared" si="11"/>
        <v>-3.6403296878129154E-4</v>
      </c>
      <c r="H79">
        <v>64</v>
      </c>
      <c r="I79" s="58">
        <f>Parameters!$C$40*EXP(Parameters!$D$40*H79)</f>
        <v>0.52142218970490173</v>
      </c>
      <c r="J79" s="5">
        <f t="shared" si="2"/>
        <v>0.52074056205912167</v>
      </c>
      <c r="K79" s="5">
        <f t="shared" si="3"/>
        <v>-0.56735953547366025</v>
      </c>
      <c r="N79">
        <v>64</v>
      </c>
      <c r="O79" s="58"/>
      <c r="P79" s="58">
        <f>'Debt-Dividend Analysis'!D79*'GHG Analysis'!$E$40</f>
        <v>0.46772650776252028</v>
      </c>
      <c r="Q79" s="58">
        <f>'Debt-Dividend Analysis'!J79*'GHG Analysis'!$E$41</f>
        <v>0.29682212037369937</v>
      </c>
      <c r="R79" s="58">
        <f t="shared" si="4"/>
        <v>0.67644853060343779</v>
      </c>
      <c r="S79" s="58">
        <f t="shared" si="5"/>
        <v>0.5</v>
      </c>
      <c r="T79" s="58">
        <f t="shared" si="6"/>
        <v>0</v>
      </c>
      <c r="U79" s="58">
        <f t="shared" si="7"/>
        <v>1</v>
      </c>
    </row>
    <row r="80" spans="2:21" x14ac:dyDescent="0.2">
      <c r="B80">
        <v>65</v>
      </c>
      <c r="C80" s="5">
        <f>EXP(-'Debt-Dividend Analysis'!$D$8*(B80-0.5))</f>
        <v>2.9494371201280433E-4</v>
      </c>
      <c r="D80" s="61">
        <f t="shared" si="10"/>
        <v>1.0877791692509742</v>
      </c>
      <c r="E80" s="61">
        <f t="shared" si="11"/>
        <v>-3.2092828180774191E-4</v>
      </c>
      <c r="H80">
        <v>65</v>
      </c>
      <c r="I80" s="58">
        <f>Parameters!$C$40*EXP(Parameters!$D$40*H80)</f>
        <v>0.5152025161059407</v>
      </c>
      <c r="J80" s="5">
        <f t="shared" ref="J80:J143" si="12">-$J$11*(1-I80)</f>
        <v>0.52750818950877321</v>
      </c>
      <c r="K80" s="5">
        <f t="shared" ref="K80:K143" si="13">$J$11+J80</f>
        <v>-0.56059190802400871</v>
      </c>
      <c r="N80">
        <v>65</v>
      </c>
      <c r="O80" s="58"/>
      <c r="P80" s="58">
        <f>'Debt-Dividend Analysis'!D80*'GHG Analysis'!$E$40</f>
        <v>0.4677450427779189</v>
      </c>
      <c r="Q80" s="58">
        <f>'Debt-Dividend Analysis'!J80*'GHG Analysis'!$E$41</f>
        <v>0.30067966802000073</v>
      </c>
      <c r="R80" s="58">
        <f t="shared" ref="R80:R143" si="14">$O$16+P80+Q80</f>
        <v>0.68032461326513771</v>
      </c>
      <c r="S80" s="58">
        <f t="shared" si="5"/>
        <v>0.5</v>
      </c>
      <c r="T80" s="58">
        <f t="shared" si="6"/>
        <v>0</v>
      </c>
      <c r="U80" s="58">
        <f t="shared" si="7"/>
        <v>1</v>
      </c>
    </row>
    <row r="81" spans="2:21" x14ac:dyDescent="0.2">
      <c r="B81">
        <v>66</v>
      </c>
      <c r="C81" s="5">
        <f>EXP(-'Debt-Dividend Analysis'!$D$8*(B81-0.5))</f>
        <v>2.6001979722655317E-4</v>
      </c>
      <c r="D81" s="61">
        <f t="shared" si="10"/>
        <v>1.0878171699660593</v>
      </c>
      <c r="E81" s="61">
        <f t="shared" si="11"/>
        <v>-2.8292756672265718E-4</v>
      </c>
      <c r="H81">
        <v>66</v>
      </c>
      <c r="I81" s="58">
        <f>Parameters!$C$40*EXP(Parameters!$D$40*H81)</f>
        <v>0.50905703255957313</v>
      </c>
      <c r="J81" s="5">
        <f t="shared" si="12"/>
        <v>0.53419509075496185</v>
      </c>
      <c r="K81" s="5">
        <f t="shared" si="13"/>
        <v>-0.55390500677782006</v>
      </c>
      <c r="N81">
        <v>66</v>
      </c>
      <c r="O81" s="58"/>
      <c r="P81" s="58">
        <f>'Debt-Dividend Analysis'!D81*'GHG Analysis'!$E$40</f>
        <v>0.46776138308540549</v>
      </c>
      <c r="Q81" s="58">
        <f>'Debt-Dividend Analysis'!J81*'GHG Analysis'!$E$41</f>
        <v>0.30449120173032829</v>
      </c>
      <c r="R81" s="58">
        <f t="shared" si="14"/>
        <v>0.68415248728295186</v>
      </c>
      <c r="S81" s="58">
        <f t="shared" ref="S81:S144" si="15">$S$15</f>
        <v>0.5</v>
      </c>
      <c r="T81" s="58">
        <f t="shared" ref="T81:T144" si="16">$T$15</f>
        <v>0</v>
      </c>
      <c r="U81" s="58">
        <f t="shared" ref="U81:U144" si="17">$U$15</f>
        <v>1</v>
      </c>
    </row>
    <row r="82" spans="2:21" x14ac:dyDescent="0.2">
      <c r="B82">
        <v>67</v>
      </c>
      <c r="C82" s="5">
        <f>EXP(-'Debt-Dividend Analysis'!$D$8*(B82-0.5))</f>
        <v>2.2923117936076787E-4</v>
      </c>
      <c r="D82" s="61">
        <f t="shared" si="10"/>
        <v>1.0878506710641618</v>
      </c>
      <c r="E82" s="61">
        <f t="shared" si="11"/>
        <v>-2.4942646862013973E-4</v>
      </c>
      <c r="H82">
        <v>67</v>
      </c>
      <c r="I82" s="58">
        <f>Parameters!$C$40*EXP(Parameters!$D$40*H82)</f>
        <v>0.50298485410554905</v>
      </c>
      <c r="J82" s="5">
        <f t="shared" si="12"/>
        <v>0.54080222872302186</v>
      </c>
      <c r="K82" s="5">
        <f t="shared" si="13"/>
        <v>-0.54729786880976006</v>
      </c>
      <c r="N82">
        <v>67</v>
      </c>
      <c r="O82" s="58"/>
      <c r="P82" s="58">
        <f>'Debt-Dividend Analysis'!D82*'GHG Analysis'!$E$40</f>
        <v>0.46777578855758956</v>
      </c>
      <c r="Q82" s="58">
        <f>'Debt-Dividend Analysis'!J82*'GHG Analysis'!$E$41</f>
        <v>0.30825727037212247</v>
      </c>
      <c r="R82" s="58">
        <f t="shared" si="14"/>
        <v>0.68793296139693005</v>
      </c>
      <c r="S82" s="58">
        <f t="shared" si="15"/>
        <v>0.5</v>
      </c>
      <c r="T82" s="58">
        <f t="shared" si="16"/>
        <v>0</v>
      </c>
      <c r="U82" s="58">
        <f t="shared" si="17"/>
        <v>1</v>
      </c>
    </row>
    <row r="83" spans="2:21" x14ac:dyDescent="0.2">
      <c r="B83">
        <v>68</v>
      </c>
      <c r="C83" s="5">
        <f>EXP(-'Debt-Dividend Analysis'!$D$8*(B83-0.5))</f>
        <v>2.0208820309687767E-4</v>
      </c>
      <c r="D83" s="61">
        <f t="shared" si="10"/>
        <v>1.087880205339282</v>
      </c>
      <c r="E83" s="61">
        <f t="shared" si="11"/>
        <v>-2.198921934999376E-4</v>
      </c>
      <c r="H83">
        <v>68</v>
      </c>
      <c r="I83" s="58">
        <f>Parameters!$C$40*EXP(Parameters!$D$40*H83)</f>
        <v>0.49698510633967802</v>
      </c>
      <c r="J83" s="5">
        <f t="shared" si="12"/>
        <v>0.54733055485223836</v>
      </c>
      <c r="K83" s="5">
        <f t="shared" si="13"/>
        <v>-0.54076954268054356</v>
      </c>
      <c r="N83">
        <v>68</v>
      </c>
      <c r="O83" s="58"/>
      <c r="P83" s="58">
        <f>'Debt-Dividend Analysis'!D83*'GHG Analysis'!$E$40</f>
        <v>0.46778848829589126</v>
      </c>
      <c r="Q83" s="58">
        <f>'Debt-Dividend Analysis'!J83*'GHG Analysis'!$E$41</f>
        <v>0.31197841626577588</v>
      </c>
      <c r="R83" s="58">
        <f t="shared" si="14"/>
        <v>0.69166680702888517</v>
      </c>
      <c r="S83" s="58">
        <f t="shared" si="15"/>
        <v>0.5</v>
      </c>
      <c r="T83" s="58">
        <f t="shared" si="16"/>
        <v>0</v>
      </c>
      <c r="U83" s="58">
        <f t="shared" si="17"/>
        <v>1</v>
      </c>
    </row>
    <row r="84" spans="2:21" x14ac:dyDescent="0.2">
      <c r="B84">
        <v>69</v>
      </c>
      <c r="C84" s="5">
        <f>EXP(-'Debt-Dividend Analysis'!$D$8*(B84-0.5))</f>
        <v>1.7815919258806713E-4</v>
      </c>
      <c r="D84" s="61">
        <f t="shared" si="10"/>
        <v>1.0879062424979506</v>
      </c>
      <c r="E84" s="61">
        <f t="shared" si="11"/>
        <v>-1.9385503483126953E-4</v>
      </c>
      <c r="H84">
        <v>69</v>
      </c>
      <c r="I84" s="58">
        <f>Parameters!$C$40*EXP(Parameters!$D$40*H84)</f>
        <v>0.49105692528791434</v>
      </c>
      <c r="J84" s="5">
        <f t="shared" si="12"/>
        <v>0.55378100923285434</v>
      </c>
      <c r="K84" s="5">
        <f t="shared" si="13"/>
        <v>-0.53431908829992758</v>
      </c>
      <c r="N84">
        <v>69</v>
      </c>
      <c r="O84" s="58"/>
      <c r="P84" s="58">
        <f>'Debt-Dividend Analysis'!D84*'GHG Analysis'!$E$40</f>
        <v>0.46779968427411878</v>
      </c>
      <c r="Q84" s="58">
        <f>'Debt-Dividend Analysis'!J84*'GHG Analysis'!$E$41</f>
        <v>0.31565517526272702</v>
      </c>
      <c r="R84" s="58">
        <f t="shared" si="14"/>
        <v>0.69535476200406388</v>
      </c>
      <c r="S84" s="58">
        <f t="shared" si="15"/>
        <v>0.5</v>
      </c>
      <c r="T84" s="58">
        <f t="shared" si="16"/>
        <v>0</v>
      </c>
      <c r="U84" s="58">
        <f t="shared" si="17"/>
        <v>1</v>
      </c>
    </row>
    <row r="85" spans="2:21" x14ac:dyDescent="0.2">
      <c r="B85">
        <v>70</v>
      </c>
      <c r="C85" s="5">
        <f>EXP(-'Debt-Dividend Analysis'!$D$8*(B85-0.5))</f>
        <v>1.5706358618279191E-4</v>
      </c>
      <c r="D85" s="61">
        <f t="shared" si="10"/>
        <v>1.0879291966293376</v>
      </c>
      <c r="E85" s="61">
        <f t="shared" si="11"/>
        <v>-1.7090090344429321E-4</v>
      </c>
      <c r="H85">
        <v>70</v>
      </c>
      <c r="I85" s="58">
        <f>Parameters!$C$40*EXP(Parameters!$D$40*H85)</f>
        <v>0.48519945728194264</v>
      </c>
      <c r="J85" s="5">
        <f t="shared" si="12"/>
        <v>0.56015452074144723</v>
      </c>
      <c r="K85" s="5">
        <f t="shared" si="13"/>
        <v>-0.52794557679133469</v>
      </c>
      <c r="N85">
        <v>70</v>
      </c>
      <c r="O85" s="58"/>
      <c r="P85" s="58">
        <f>'Debt-Dividend Analysis'!D85*'GHG Analysis'!$E$40</f>
        <v>0.46780955455061518</v>
      </c>
      <c r="Q85" s="58">
        <f>'Debt-Dividend Analysis'!J85*'GHG Analysis'!$E$41</f>
        <v>0.31928807682262494</v>
      </c>
      <c r="R85" s="58">
        <f t="shared" si="14"/>
        <v>0.69899753384045815</v>
      </c>
      <c r="S85" s="58">
        <f t="shared" si="15"/>
        <v>0.5</v>
      </c>
      <c r="T85" s="58">
        <f t="shared" si="16"/>
        <v>0</v>
      </c>
      <c r="U85" s="58">
        <f t="shared" si="17"/>
        <v>1</v>
      </c>
    </row>
    <row r="86" spans="2:21" x14ac:dyDescent="0.2">
      <c r="B86">
        <v>71</v>
      </c>
      <c r="C86" s="5">
        <f>EXP(-'Debt-Dividend Analysis'!$D$8*(B86-0.5))</f>
        <v>1.384658840570632E-4</v>
      </c>
      <c r="D86" s="61">
        <f t="shared" si="10"/>
        <v>1.0879494327908343</v>
      </c>
      <c r="E86" s="61">
        <f t="shared" si="11"/>
        <v>-1.506647419475815E-4</v>
      </c>
      <c r="H86">
        <v>71</v>
      </c>
      <c r="I86" s="58">
        <f>Parameters!$C$40*EXP(Parameters!$D$40*H86)</f>
        <v>0.47941185883624815</v>
      </c>
      <c r="J86" s="5">
        <f t="shared" si="12"/>
        <v>0.56645200717468802</v>
      </c>
      <c r="K86" s="5">
        <f t="shared" si="13"/>
        <v>-0.5216480903580939</v>
      </c>
      <c r="N86">
        <v>71</v>
      </c>
      <c r="O86" s="58"/>
      <c r="P86" s="58">
        <f>'Debt-Dividend Analysis'!D86*'GHG Analysis'!$E$40</f>
        <v>0.46781825610005878</v>
      </c>
      <c r="Q86" s="58">
        <f>'Debt-Dividend Analysis'!J86*'GHG Analysis'!$E$41</f>
        <v>0.3228776440895722</v>
      </c>
      <c r="R86" s="58">
        <f t="shared" si="14"/>
        <v>0.70259580265684907</v>
      </c>
      <c r="S86" s="58">
        <f t="shared" si="15"/>
        <v>0.5</v>
      </c>
      <c r="T86" s="58">
        <f t="shared" si="16"/>
        <v>0</v>
      </c>
      <c r="U86" s="58">
        <f t="shared" si="17"/>
        <v>1</v>
      </c>
    </row>
    <row r="87" spans="2:21" x14ac:dyDescent="0.2">
      <c r="B87">
        <v>72</v>
      </c>
      <c r="C87" s="5">
        <f>EXP(-'Debt-Dividend Analysis'!$D$8*(B87-0.5))</f>
        <v>1.2207031249999986E-4</v>
      </c>
      <c r="D87" s="61">
        <f t="shared" si="10"/>
        <v>1.0879672728138448</v>
      </c>
      <c r="E87" s="61">
        <f t="shared" si="11"/>
        <v>-1.3282471893716341E-4</v>
      </c>
      <c r="H87">
        <v>72</v>
      </c>
      <c r="I87" s="58">
        <f>Parameters!$C$40*EXP(Parameters!$D$40*H87)</f>
        <v>0.47369329652665376</v>
      </c>
      <c r="J87" s="5">
        <f t="shared" si="12"/>
        <v>0.5726743753815049</v>
      </c>
      <c r="K87" s="5">
        <f t="shared" si="13"/>
        <v>-0.51542572215127702</v>
      </c>
      <c r="N87">
        <v>72</v>
      </c>
      <c r="O87" s="58"/>
      <c r="P87" s="58">
        <f>'Debt-Dividend Analysis'!D87*'GHG Analysis'!$E$40</f>
        <v>0.46782592730995326</v>
      </c>
      <c r="Q87" s="58">
        <f>'Debt-Dividend Analysis'!J87*'GHG Analysis'!$E$41</f>
        <v>0.32642439396745782</v>
      </c>
      <c r="R87" s="58">
        <f t="shared" si="14"/>
        <v>0.7061502237446291</v>
      </c>
      <c r="S87" s="58">
        <f t="shared" si="15"/>
        <v>0.5</v>
      </c>
      <c r="T87" s="58">
        <f t="shared" si="16"/>
        <v>0</v>
      </c>
      <c r="U87" s="58">
        <f t="shared" si="17"/>
        <v>1</v>
      </c>
    </row>
    <row r="88" spans="2:21" x14ac:dyDescent="0.2">
      <c r="B88">
        <v>73</v>
      </c>
      <c r="C88" s="5">
        <f>EXP(-'Debt-Dividend Analysis'!$D$8*(B88-0.5))</f>
        <v>1.0761611999463152E-4</v>
      </c>
      <c r="D88" s="61">
        <f t="shared" si="10"/>
        <v>1.0879830004221196</v>
      </c>
      <c r="E88" s="61">
        <f t="shared" si="11"/>
        <v>-1.1709711066232309E-4</v>
      </c>
      <c r="H88">
        <v>73</v>
      </c>
      <c r="I88" s="58">
        <f>Parameters!$C$40*EXP(Parameters!$D$40*H88)</f>
        <v>0.46804294687030512</v>
      </c>
      <c r="J88" s="5">
        <f t="shared" si="12"/>
        <v>0.5788225213936723</v>
      </c>
      <c r="K88" s="5">
        <f t="shared" si="13"/>
        <v>-0.50927757613910962</v>
      </c>
      <c r="N88">
        <v>73</v>
      </c>
      <c r="O88" s="58"/>
      <c r="P88" s="58">
        <f>'Debt-Dividend Analysis'!D88*'GHG Analysis'!$E$40</f>
        <v>0.46783269018151141</v>
      </c>
      <c r="Q88" s="58">
        <f>'Debt-Dividend Analysis'!J88*'GHG Analysis'!$E$41</f>
        <v>0.32992883719439325</v>
      </c>
      <c r="R88" s="58">
        <f t="shared" si="14"/>
        <v>0.70966142984312275</v>
      </c>
      <c r="S88" s="58">
        <f t="shared" si="15"/>
        <v>0.5</v>
      </c>
      <c r="T88" s="58">
        <f t="shared" si="16"/>
        <v>0</v>
      </c>
      <c r="U88" s="58">
        <f t="shared" si="17"/>
        <v>1</v>
      </c>
    </row>
    <row r="89" spans="2:21" x14ac:dyDescent="0.2">
      <c r="B89">
        <v>74</v>
      </c>
      <c r="C89" s="5">
        <f>EXP(-'Debt-Dividend Analysis'!$D$8*(B89-0.5))</f>
        <v>9.4873430283869581E-5</v>
      </c>
      <c r="D89" s="61">
        <f t="shared" si="10"/>
        <v>1.0879968657440366</v>
      </c>
      <c r="E89" s="61">
        <f t="shared" si="11"/>
        <v>-1.0323178874527272E-4</v>
      </c>
      <c r="H89">
        <v>74</v>
      </c>
      <c r="I89" s="58">
        <f>Parameters!$C$40*EXP(Parameters!$D$40*H89)</f>
        <v>0.46245999620708794</v>
      </c>
      <c r="J89" s="5">
        <f t="shared" si="12"/>
        <v>0.58489733055483961</v>
      </c>
      <c r="K89" s="5">
        <f t="shared" si="13"/>
        <v>-0.50320276697794231</v>
      </c>
      <c r="N89">
        <v>74</v>
      </c>
      <c r="O89" s="58"/>
      <c r="P89" s="58">
        <f>'Debt-Dividend Analysis'!D89*'GHG Analysis'!$E$40</f>
        <v>0.46783865226993576</v>
      </c>
      <c r="Q89" s="58">
        <f>'Debt-Dividend Analysis'!J89*'GHG Analysis'!$E$41</f>
        <v>0.3333914784162586</v>
      </c>
      <c r="R89" s="58">
        <f t="shared" si="14"/>
        <v>0.7131300331534125</v>
      </c>
      <c r="S89" s="58">
        <f t="shared" si="15"/>
        <v>0.5</v>
      </c>
      <c r="T89" s="58">
        <f t="shared" si="16"/>
        <v>0</v>
      </c>
      <c r="U89" s="58">
        <f t="shared" si="17"/>
        <v>1</v>
      </c>
    </row>
    <row r="90" spans="2:21" x14ac:dyDescent="0.2">
      <c r="B90">
        <v>75</v>
      </c>
      <c r="C90" s="5">
        <f>EXP(-'Debt-Dividend Analysis'!$D$8*(B90-0.5))</f>
        <v>8.3639586469734081E-5</v>
      </c>
      <c r="D90" s="61">
        <f t="shared" si="10"/>
        <v>1.0880090892905867</v>
      </c>
      <c r="E90" s="61">
        <f t="shared" si="11"/>
        <v>-9.1008242195211864E-5</v>
      </c>
      <c r="H90">
        <v>75</v>
      </c>
      <c r="I90" s="58">
        <f>Parameters!$C$40*EXP(Parameters!$D$40*H90)</f>
        <v>0.45694364058245929</v>
      </c>
      <c r="J90" s="5">
        <f t="shared" si="12"/>
        <v>0.59089967764802354</v>
      </c>
      <c r="K90" s="5">
        <f t="shared" si="13"/>
        <v>-0.49720041988475838</v>
      </c>
      <c r="N90">
        <v>75</v>
      </c>
      <c r="O90" s="58"/>
      <c r="P90" s="58">
        <f>'Debt-Dividend Analysis'!D90*'GHG Analysis'!$E$40</f>
        <v>0.46784390839495227</v>
      </c>
      <c r="Q90" s="58">
        <f>'Debt-Dividend Analysis'!J90*'GHG Analysis'!$E$41</f>
        <v>0.33681281625937343</v>
      </c>
      <c r="R90" s="58">
        <f t="shared" si="14"/>
        <v>0.71655662712154378</v>
      </c>
      <c r="S90" s="58">
        <f t="shared" si="15"/>
        <v>0.5</v>
      </c>
      <c r="T90" s="58">
        <f t="shared" si="16"/>
        <v>0</v>
      </c>
      <c r="U90" s="58">
        <f t="shared" si="17"/>
        <v>1</v>
      </c>
    </row>
    <row r="91" spans="2:21" x14ac:dyDescent="0.2">
      <c r="B91">
        <v>76</v>
      </c>
      <c r="C91" s="5">
        <f>EXP(-'Debt-Dividend Analysis'!$D$8*(B91-0.5))</f>
        <v>7.3735928003201083E-5</v>
      </c>
      <c r="D91" s="61">
        <f t="shared" si="10"/>
        <v>1.0880198654623299</v>
      </c>
      <c r="E91" s="61">
        <f t="shared" si="11"/>
        <v>-8.02320704520465E-5</v>
      </c>
      <c r="H91">
        <v>76</v>
      </c>
      <c r="I91" s="58">
        <f>Parameters!$C$40*EXP(Parameters!$D$40*H91)</f>
        <v>0.45149308563167689</v>
      </c>
      <c r="J91" s="5">
        <f t="shared" si="12"/>
        <v>0.59683042702157763</v>
      </c>
      <c r="K91" s="5">
        <f t="shared" si="13"/>
        <v>-0.49126967051120429</v>
      </c>
      <c r="N91">
        <v>76</v>
      </c>
      <c r="O91" s="58"/>
      <c r="P91" s="58">
        <f>'Debt-Dividend Analysis'!D91*'GHG Analysis'!$E$40</f>
        <v>0.46784854214880184</v>
      </c>
      <c r="Q91" s="58">
        <f>'Debt-Dividend Analysis'!J91*'GHG Analysis'!$E$41</f>
        <v>0.34019334340229929</v>
      </c>
      <c r="R91" s="58">
        <f t="shared" si="14"/>
        <v>0.71994178801831921</v>
      </c>
      <c r="S91" s="58">
        <f t="shared" si="15"/>
        <v>0.5</v>
      </c>
      <c r="T91" s="58">
        <f t="shared" si="16"/>
        <v>0</v>
      </c>
      <c r="U91" s="58">
        <f t="shared" si="17"/>
        <v>1</v>
      </c>
    </row>
    <row r="92" spans="2:21" x14ac:dyDescent="0.2">
      <c r="B92">
        <v>77</v>
      </c>
      <c r="C92" s="5">
        <f>EXP(-'Debt-Dividend Analysis'!$D$8*(B92-0.5))</f>
        <v>6.5004949306638279E-5</v>
      </c>
      <c r="D92" s="61">
        <f t="shared" si="10"/>
        <v>1.0880293656411013</v>
      </c>
      <c r="E92" s="61">
        <f t="shared" si="11"/>
        <v>-7.0731891680608783E-5</v>
      </c>
      <c r="H92">
        <v>77</v>
      </c>
      <c r="I92" s="58">
        <f>Parameters!$C$40*EXP(Parameters!$D$40*H92)</f>
        <v>0.44610754646540923</v>
      </c>
      <c r="J92" s="5">
        <f t="shared" si="12"/>
        <v>0.60269043271366018</v>
      </c>
      <c r="K92" s="5">
        <f t="shared" si="13"/>
        <v>-0.48540966481912173</v>
      </c>
      <c r="N92">
        <v>77</v>
      </c>
      <c r="O92" s="58"/>
      <c r="P92" s="58">
        <f>'Debt-Dividend Analysis'!D92*'GHG Analysis'!$E$40</f>
        <v>0.46785262722567356</v>
      </c>
      <c r="Q92" s="58">
        <f>'Debt-Dividend Analysis'!J92*'GHG Analysis'!$E$41</f>
        <v>0.34353354664678637</v>
      </c>
      <c r="R92" s="58">
        <f t="shared" si="14"/>
        <v>0.72328607633967801</v>
      </c>
      <c r="S92" s="58">
        <f t="shared" si="15"/>
        <v>0.5</v>
      </c>
      <c r="T92" s="58">
        <f t="shared" si="16"/>
        <v>0</v>
      </c>
      <c r="U92" s="58">
        <f t="shared" si="17"/>
        <v>1</v>
      </c>
    </row>
    <row r="93" spans="2:21" x14ac:dyDescent="0.2">
      <c r="B93">
        <v>78</v>
      </c>
      <c r="C93" s="5">
        <f>EXP(-'Debt-Dividend Analysis'!$D$8*(B93-0.5))</f>
        <v>5.7307794840192063E-5</v>
      </c>
      <c r="D93" s="61">
        <f t="shared" si="10"/>
        <v>1.088037740915627</v>
      </c>
      <c r="E93" s="61">
        <f t="shared" si="11"/>
        <v>-6.235661715492391E-5</v>
      </c>
      <c r="H93">
        <v>78</v>
      </c>
      <c r="I93" s="58">
        <f>Parameters!$C$40*EXP(Parameters!$D$40*H93)</f>
        <v>0.4407862475567102</v>
      </c>
      <c r="J93" s="5">
        <f t="shared" si="12"/>
        <v>0.60848053857521667</v>
      </c>
      <c r="K93" s="5">
        <f t="shared" si="13"/>
        <v>-0.47961955895756525</v>
      </c>
      <c r="N93">
        <v>78</v>
      </c>
      <c r="O93" s="58"/>
      <c r="P93" s="58">
        <f>'Debt-Dividend Analysis'!D93*'GHG Analysis'!$E$40</f>
        <v>0.46785622859371961</v>
      </c>
      <c r="Q93" s="58">
        <f>'Debt-Dividend Analysis'!J93*'GHG Analysis'!$E$41</f>
        <v>0.34683390698787353</v>
      </c>
      <c r="R93" s="58">
        <f t="shared" si="14"/>
        <v>0.72659003804881128</v>
      </c>
      <c r="S93" s="58">
        <f t="shared" si="15"/>
        <v>0.5</v>
      </c>
      <c r="T93" s="58">
        <f t="shared" si="16"/>
        <v>0</v>
      </c>
      <c r="U93" s="58">
        <f t="shared" si="17"/>
        <v>1</v>
      </c>
    </row>
    <row r="94" spans="2:21" x14ac:dyDescent="0.2">
      <c r="B94">
        <v>79</v>
      </c>
      <c r="C94" s="5">
        <f>EXP(-'Debt-Dividend Analysis'!$D$8*(B94-0.5))</f>
        <v>5.0522050774219405E-5</v>
      </c>
      <c r="D94" s="61">
        <f t="shared" si="10"/>
        <v>1.0880451244844069</v>
      </c>
      <c r="E94" s="61">
        <f t="shared" si="11"/>
        <v>-5.4973048374984401E-5</v>
      </c>
      <c r="H94">
        <v>79</v>
      </c>
      <c r="I94" s="58">
        <f>Parameters!$C$40*EXP(Parameters!$D$40*H94)</f>
        <v>0.43552842262934155</v>
      </c>
      <c r="J94" s="5">
        <f t="shared" si="12"/>
        <v>0.61420157839149669</v>
      </c>
      <c r="K94" s="5">
        <f t="shared" si="13"/>
        <v>-0.47389851914128522</v>
      </c>
      <c r="N94">
        <v>79</v>
      </c>
      <c r="O94" s="58"/>
      <c r="P94" s="58">
        <f>'Debt-Dividend Analysis'!D94*'GHG Analysis'!$E$40</f>
        <v>0.46785940352829497</v>
      </c>
      <c r="Q94" s="58">
        <f>'Debt-Dividend Analysis'!J94*'GHG Analysis'!$E$41</f>
        <v>0.35009489968315316</v>
      </c>
      <c r="R94" s="58">
        <f t="shared" si="14"/>
        <v>0.72985420567866621</v>
      </c>
      <c r="S94" s="58">
        <f t="shared" si="15"/>
        <v>0.5</v>
      </c>
      <c r="T94" s="58">
        <f t="shared" si="16"/>
        <v>0</v>
      </c>
      <c r="U94" s="58">
        <f t="shared" si="17"/>
        <v>1</v>
      </c>
    </row>
    <row r="95" spans="2:21" x14ac:dyDescent="0.2">
      <c r="B95">
        <v>80</v>
      </c>
      <c r="C95" s="5">
        <f>EXP(-'Debt-Dividend Analysis'!$D$8*(B95-0.5))</f>
        <v>4.4539798147016776E-5</v>
      </c>
      <c r="D95" s="61">
        <f t="shared" si="10"/>
        <v>1.088051633774074</v>
      </c>
      <c r="E95" s="61">
        <f t="shared" si="11"/>
        <v>-4.8463758707928406E-5</v>
      </c>
      <c r="H95">
        <v>80</v>
      </c>
      <c r="I95" s="58">
        <f>Parameters!$C$40*EXP(Parameters!$D$40*H95)</f>
        <v>0.4303333145474284</v>
      </c>
      <c r="J95" s="5">
        <f t="shared" si="12"/>
        <v>0.61985437600211979</v>
      </c>
      <c r="K95" s="5">
        <f t="shared" si="13"/>
        <v>-0.46824572153066213</v>
      </c>
      <c r="N95">
        <v>80</v>
      </c>
      <c r="O95" s="58"/>
      <c r="P95" s="58">
        <f>'Debt-Dividend Analysis'!D95*'GHG Analysis'!$E$40</f>
        <v>0.46786220252285182</v>
      </c>
      <c r="Q95" s="58">
        <f>'Debt-Dividend Analysis'!J95*'GHG Analysis'!$E$41</f>
        <v>0.35331699432120833</v>
      </c>
      <c r="R95" s="58">
        <f t="shared" si="14"/>
        <v>0.73307909931127824</v>
      </c>
      <c r="S95" s="58">
        <f t="shared" si="15"/>
        <v>0.5</v>
      </c>
      <c r="T95" s="58">
        <f t="shared" si="16"/>
        <v>0</v>
      </c>
      <c r="U95" s="58">
        <f t="shared" si="17"/>
        <v>1</v>
      </c>
    </row>
    <row r="96" spans="2:21" x14ac:dyDescent="0.2">
      <c r="B96">
        <v>81</v>
      </c>
      <c r="C96" s="5">
        <f>EXP(-'Debt-Dividend Analysis'!$D$8*(B96-0.5))</f>
        <v>3.926589654569797E-5</v>
      </c>
      <c r="D96" s="61">
        <f t="shared" si="10"/>
        <v>1.0880573723069209</v>
      </c>
      <c r="E96" s="61">
        <f t="shared" si="11"/>
        <v>-4.272522586101779E-5</v>
      </c>
      <c r="H96">
        <v>81</v>
      </c>
      <c r="I96" s="58">
        <f>Parameters!$C$40*EXP(Parameters!$D$40*H96)</f>
        <v>0.4252001752064295</v>
      </c>
      <c r="J96" s="5">
        <f t="shared" si="12"/>
        <v>0.62543974541971004</v>
      </c>
      <c r="K96" s="5">
        <f t="shared" si="13"/>
        <v>-0.46266035211307188</v>
      </c>
      <c r="N96">
        <v>81</v>
      </c>
      <c r="O96" s="58"/>
      <c r="P96" s="58">
        <f>'Debt-Dividend Analysis'!D96*'GHG Analysis'!$E$40</f>
        <v>0.46786467009197596</v>
      </c>
      <c r="Q96" s="58">
        <f>'Debt-Dividend Analysis'!J96*'GHG Analysis'!$E$41</f>
        <v>0.35650065488923477</v>
      </c>
      <c r="R96" s="58">
        <f t="shared" si="14"/>
        <v>0.73626522744842882</v>
      </c>
      <c r="S96" s="58">
        <f t="shared" si="15"/>
        <v>0.5</v>
      </c>
      <c r="T96" s="58">
        <f t="shared" si="16"/>
        <v>0</v>
      </c>
      <c r="U96" s="58">
        <f t="shared" si="17"/>
        <v>1</v>
      </c>
    </row>
    <row r="97" spans="2:21" x14ac:dyDescent="0.2">
      <c r="B97">
        <v>82</v>
      </c>
      <c r="C97" s="5">
        <f>EXP(-'Debt-Dividend Analysis'!$D$8*(B97-0.5))</f>
        <v>3.4616471014265794E-5</v>
      </c>
      <c r="D97" s="61">
        <f t="shared" si="10"/>
        <v>1.0880624313472951</v>
      </c>
      <c r="E97" s="61">
        <f t="shared" si="11"/>
        <v>-3.7666185486839865E-5</v>
      </c>
      <c r="H97">
        <v>82</v>
      </c>
      <c r="I97" s="58">
        <f>Parameters!$C$40*EXP(Parameters!$D$40*H97)</f>
        <v>0.42012826542540976</v>
      </c>
      <c r="J97" s="5">
        <f t="shared" si="12"/>
        <v>0.63095849094711509</v>
      </c>
      <c r="K97" s="5">
        <f t="shared" si="13"/>
        <v>-0.45714160658566683</v>
      </c>
      <c r="N97">
        <v>82</v>
      </c>
      <c r="O97" s="58"/>
      <c r="P97" s="58">
        <f>'Debt-Dividend Analysis'!D97*'GHG Analysis'!$E$40</f>
        <v>0.46786684547933688</v>
      </c>
      <c r="Q97" s="58">
        <f>'Debt-Dividend Analysis'!J97*'GHG Analysis'!$E$41</f>
        <v>0.35964633983985567</v>
      </c>
      <c r="R97" s="58">
        <f t="shared" si="14"/>
        <v>0.73941308778641068</v>
      </c>
      <c r="S97" s="58">
        <f t="shared" si="15"/>
        <v>0.5</v>
      </c>
      <c r="T97" s="58">
        <f t="shared" si="16"/>
        <v>0</v>
      </c>
      <c r="U97" s="58">
        <f t="shared" si="17"/>
        <v>1</v>
      </c>
    </row>
    <row r="98" spans="2:21" x14ac:dyDescent="0.2">
      <c r="B98">
        <v>83</v>
      </c>
      <c r="C98" s="5">
        <f>EXP(-'Debt-Dividend Analysis'!$D$8*(B98-0.5))</f>
        <v>3.0517578124999959E-5</v>
      </c>
      <c r="D98" s="61">
        <f t="shared" si="10"/>
        <v>1.0880668913530476</v>
      </c>
      <c r="E98" s="61">
        <f t="shared" si="11"/>
        <v>-3.3206179734346364E-5</v>
      </c>
      <c r="H98">
        <v>83</v>
      </c>
      <c r="I98" s="58">
        <f>Parameters!$C$40*EXP(Parameters!$D$40*H98)</f>
        <v>0.41511685484059641</v>
      </c>
      <c r="J98" s="5">
        <f t="shared" si="12"/>
        <v>0.63641140729322732</v>
      </c>
      <c r="K98" s="5">
        <f t="shared" si="13"/>
        <v>-0.4516886902395546</v>
      </c>
      <c r="N98">
        <v>83</v>
      </c>
      <c r="O98" s="58"/>
      <c r="P98" s="58">
        <f>'Debt-Dividend Analysis'!D98*'GHG Analysis'!$E$40</f>
        <v>0.46786876328181043</v>
      </c>
      <c r="Q98" s="58">
        <f>'Debt-Dividend Analysis'!J98*'GHG Analysis'!$E$41</f>
        <v>0.36275450215713961</v>
      </c>
      <c r="R98" s="58">
        <f t="shared" si="14"/>
        <v>0.74252316790616812</v>
      </c>
      <c r="S98" s="58">
        <f t="shared" si="15"/>
        <v>0.5</v>
      </c>
      <c r="T98" s="58">
        <f t="shared" si="16"/>
        <v>0</v>
      </c>
      <c r="U98" s="58">
        <f t="shared" si="17"/>
        <v>1</v>
      </c>
    </row>
    <row r="99" spans="2:21" x14ac:dyDescent="0.2">
      <c r="B99">
        <v>84</v>
      </c>
      <c r="C99" s="5">
        <f>EXP(-'Debt-Dividend Analysis'!$D$8*(B99-0.5))</f>
        <v>2.6904029998657877E-5</v>
      </c>
      <c r="D99" s="61">
        <f t="shared" si="10"/>
        <v>1.0880708232551164</v>
      </c>
      <c r="E99" s="61">
        <f t="shared" si="11"/>
        <v>-2.9274277665525261E-5</v>
      </c>
      <c r="H99">
        <v>84</v>
      </c>
      <c r="I99" s="58">
        <f>Parameters!$C$40*EXP(Parameters!$D$40*H99)</f>
        <v>0.41016522180020548</v>
      </c>
      <c r="J99" s="5">
        <f t="shared" si="12"/>
        <v>0.64179927968742323</v>
      </c>
      <c r="K99" s="5">
        <f t="shared" si="13"/>
        <v>-0.44630081784535869</v>
      </c>
      <c r="N99">
        <v>84</v>
      </c>
      <c r="O99" s="58"/>
      <c r="P99" s="58">
        <f>'Debt-Dividend Analysis'!D99*'GHG Analysis'!$E$40</f>
        <v>0.46787045399970006</v>
      </c>
      <c r="Q99" s="58">
        <f>'Debt-Dividend Analysis'!J99*'GHG Analysis'!$E$41</f>
        <v>0.3658255894218313</v>
      </c>
      <c r="R99" s="58">
        <f t="shared" si="14"/>
        <v>0.74559594588874945</v>
      </c>
      <c r="S99" s="58">
        <f t="shared" si="15"/>
        <v>0.5</v>
      </c>
      <c r="T99" s="58">
        <f t="shared" si="16"/>
        <v>0</v>
      </c>
      <c r="U99" s="58">
        <f t="shared" si="17"/>
        <v>1</v>
      </c>
    </row>
    <row r="100" spans="2:21" x14ac:dyDescent="0.2">
      <c r="B100">
        <v>85</v>
      </c>
      <c r="C100" s="5">
        <f>EXP(-'Debt-Dividend Analysis'!$D$8*(B100-0.5))</f>
        <v>2.3718357570967392E-5</v>
      </c>
      <c r="D100" s="61">
        <f t="shared" si="10"/>
        <v>1.0880742895855957</v>
      </c>
      <c r="E100" s="61">
        <f t="shared" si="11"/>
        <v>-2.5807947186207159E-5</v>
      </c>
      <c r="H100">
        <v>85</v>
      </c>
      <c r="I100" s="58">
        <f>Parameters!$C$40*EXP(Parameters!$D$40*H100)</f>
        <v>0.4052726532605227</v>
      </c>
      <c r="J100" s="5">
        <f t="shared" si="12"/>
        <v>0.64712288399263795</v>
      </c>
      <c r="K100" s="5">
        <f t="shared" si="13"/>
        <v>-0.44097721354014396</v>
      </c>
      <c r="N100">
        <v>85</v>
      </c>
      <c r="O100" s="58"/>
      <c r="P100" s="58">
        <f>'Debt-Dividend Analysis'!D100*'GHG Analysis'!$E$40</f>
        <v>0.46787194452180614</v>
      </c>
      <c r="Q100" s="58">
        <f>'Debt-Dividend Analysis'!J100*'GHG Analysis'!$E$41</f>
        <v>0.36886004387580368</v>
      </c>
      <c r="R100" s="58">
        <f t="shared" si="14"/>
        <v>0.74863189086482795</v>
      </c>
      <c r="S100" s="58">
        <f t="shared" si="15"/>
        <v>0.5</v>
      </c>
      <c r="T100" s="58">
        <f t="shared" si="16"/>
        <v>0</v>
      </c>
      <c r="U100" s="58">
        <f t="shared" si="17"/>
        <v>1</v>
      </c>
    </row>
    <row r="101" spans="2:21" x14ac:dyDescent="0.2">
      <c r="B101">
        <v>86</v>
      </c>
      <c r="C101" s="5">
        <f>EXP(-'Debt-Dividend Analysis'!$D$8*(B101-0.5))</f>
        <v>2.0909896617433517E-5</v>
      </c>
      <c r="D101" s="61">
        <f t="shared" si="10"/>
        <v>1.0880773454722332</v>
      </c>
      <c r="E101" s="61">
        <f t="shared" si="11"/>
        <v>-2.2752060548691944E-5</v>
      </c>
      <c r="H101">
        <v>86</v>
      </c>
      <c r="I101" s="58">
        <f>Parameters!$C$40*EXP(Parameters!$D$40*H101)</f>
        <v>0.40043844468322387</v>
      </c>
      <c r="J101" s="5">
        <f t="shared" si="12"/>
        <v>0.6523829868170905</v>
      </c>
      <c r="K101" s="5">
        <f t="shared" si="13"/>
        <v>-0.43571711071569141</v>
      </c>
      <c r="N101">
        <v>86</v>
      </c>
      <c r="O101" s="58"/>
      <c r="P101" s="58">
        <f>'Debt-Dividend Analysis'!D101*'GHG Analysis'!$E$40</f>
        <v>0.46787325855306028</v>
      </c>
      <c r="Q101" s="58">
        <f>'Debt-Dividend Analysis'!J101*'GHG Analysis'!$E$41</f>
        <v>0.37185830248574164</v>
      </c>
      <c r="R101" s="58">
        <f t="shared" si="14"/>
        <v>0.75163146350601995</v>
      </c>
      <c r="S101" s="58">
        <f t="shared" si="15"/>
        <v>0.5</v>
      </c>
      <c r="T101" s="58">
        <f t="shared" si="16"/>
        <v>0</v>
      </c>
      <c r="U101" s="58">
        <f t="shared" si="17"/>
        <v>1</v>
      </c>
    </row>
    <row r="102" spans="2:21" x14ac:dyDescent="0.2">
      <c r="B102">
        <v>87</v>
      </c>
      <c r="C102" s="5">
        <f>EXP(-'Debt-Dividend Analysis'!$D$8*(B102-0.5))</f>
        <v>1.8433982000800267E-5</v>
      </c>
      <c r="D102" s="61">
        <f t="shared" si="10"/>
        <v>1.0880800395151689</v>
      </c>
      <c r="E102" s="61">
        <f t="shared" si="11"/>
        <v>-2.0058017613067136E-5</v>
      </c>
      <c r="H102">
        <v>87</v>
      </c>
      <c r="I102" s="58">
        <f>Parameters!$C$40*EXP(Parameters!$D$40*H102)</f>
        <v>0.39566189993392042</v>
      </c>
      <c r="J102" s="5">
        <f t="shared" si="12"/>
        <v>0.65758034562467726</v>
      </c>
      <c r="K102" s="5">
        <f t="shared" si="13"/>
        <v>-0.43051975190810465</v>
      </c>
      <c r="N102">
        <v>87</v>
      </c>
      <c r="O102" s="58"/>
      <c r="P102" s="58">
        <f>'Debt-Dividend Analysis'!D102*'GHG Analysis'!$E$40</f>
        <v>0.4678744169915226</v>
      </c>
      <c r="Q102" s="58">
        <f>'Debt-Dividend Analysis'!J102*'GHG Analysis'!$E$41</f>
        <v>0.37482079700606608</v>
      </c>
      <c r="R102" s="58">
        <f t="shared" si="14"/>
        <v>0.75459511646480681</v>
      </c>
      <c r="S102" s="58">
        <f t="shared" si="15"/>
        <v>0.5</v>
      </c>
      <c r="T102" s="58">
        <f t="shared" si="16"/>
        <v>0</v>
      </c>
      <c r="U102" s="58">
        <f t="shared" si="17"/>
        <v>1</v>
      </c>
    </row>
    <row r="103" spans="2:21" x14ac:dyDescent="0.2">
      <c r="B103">
        <v>88</v>
      </c>
      <c r="C103" s="5">
        <f>EXP(-'Debt-Dividend Analysis'!$D$8*(B103-0.5))</f>
        <v>1.6251237326659566E-5</v>
      </c>
      <c r="D103" s="61">
        <f t="shared" si="10"/>
        <v>1.0880824145598618</v>
      </c>
      <c r="E103" s="61">
        <f t="shared" si="11"/>
        <v>-1.7682972920152196E-5</v>
      </c>
      <c r="H103">
        <v>88</v>
      </c>
      <c r="I103" s="58">
        <f>Parameters!$C$40*EXP(Parameters!$D$40*H103)</f>
        <v>0.39094233118191452</v>
      </c>
      <c r="J103" s="5">
        <f t="shared" si="12"/>
        <v>0.66271570884404762</v>
      </c>
      <c r="K103" s="5">
        <f t="shared" si="13"/>
        <v>-0.42538438868873429</v>
      </c>
      <c r="N103">
        <v>88</v>
      </c>
      <c r="O103" s="58"/>
      <c r="P103" s="58">
        <f>'Debt-Dividend Analysis'!D103*'GHG Analysis'!$E$40</f>
        <v>0.46787543826074057</v>
      </c>
      <c r="Q103" s="58">
        <f>'Debt-Dividend Analysis'!J103*'GHG Analysis'!$E$41</f>
        <v>0.37774795404110717</v>
      </c>
      <c r="R103" s="58">
        <f t="shared" si="14"/>
        <v>0.75752329476906577</v>
      </c>
      <c r="S103" s="58">
        <f t="shared" si="15"/>
        <v>0.5</v>
      </c>
      <c r="T103" s="58">
        <f t="shared" si="16"/>
        <v>0</v>
      </c>
      <c r="U103" s="58">
        <f t="shared" si="17"/>
        <v>1</v>
      </c>
    </row>
    <row r="104" spans="2:21" x14ac:dyDescent="0.2">
      <c r="B104">
        <v>89</v>
      </c>
      <c r="C104" s="5">
        <f>EXP(-'Debt-Dividend Analysis'!$D$8*(B104-0.5))</f>
        <v>1.4326948710048012E-5</v>
      </c>
      <c r="D104" s="61">
        <f t="shared" si="10"/>
        <v>1.0880845083784931</v>
      </c>
      <c r="E104" s="61">
        <f t="shared" si="11"/>
        <v>-1.5589154288786489E-5</v>
      </c>
      <c r="H104">
        <v>89</v>
      </c>
      <c r="I104" s="58">
        <f>Parameters!$C$40*EXP(Parameters!$D$40*H104)</f>
        <v>0.38627905880115038</v>
      </c>
      <c r="J104" s="5">
        <f t="shared" si="12"/>
        <v>0.66778981597637899</v>
      </c>
      <c r="K104" s="5">
        <f t="shared" si="13"/>
        <v>-0.42031028155640293</v>
      </c>
      <c r="N104">
        <v>89</v>
      </c>
      <c r="O104" s="58"/>
      <c r="P104" s="58">
        <f>'Debt-Dividend Analysis'!D104*'GHG Analysis'!$E$40</f>
        <v>0.46787633860275202</v>
      </c>
      <c r="Q104" s="58">
        <f>'Debt-Dividend Analysis'!J104*'GHG Analysis'!$E$41</f>
        <v>0.38064019510653607</v>
      </c>
      <c r="R104" s="58">
        <f t="shared" si="14"/>
        <v>0.76041643617650623</v>
      </c>
      <c r="S104" s="58">
        <f t="shared" si="15"/>
        <v>0.5</v>
      </c>
      <c r="T104" s="58">
        <f t="shared" si="16"/>
        <v>0</v>
      </c>
      <c r="U104" s="58">
        <f t="shared" si="17"/>
        <v>1</v>
      </c>
    </row>
    <row r="105" spans="2:21" x14ac:dyDescent="0.2">
      <c r="B105">
        <v>90</v>
      </c>
      <c r="C105" s="5">
        <f>EXP(-'Debt-Dividend Analysis'!$D$8*(B105-0.5))</f>
        <v>1.263051269355485E-5</v>
      </c>
      <c r="D105" s="61">
        <f t="shared" si="10"/>
        <v>1.0880863542706882</v>
      </c>
      <c r="E105" s="61">
        <f t="shared" si="11"/>
        <v>-1.3743262093690589E-5</v>
      </c>
      <c r="H105">
        <v>90</v>
      </c>
      <c r="I105" s="58">
        <f>Parameters!$C$40*EXP(Parameters!$D$40*H105)</f>
        <v>0.38167141127234705</v>
      </c>
      <c r="J105" s="5">
        <f t="shared" si="12"/>
        <v>0.67280339770186659</v>
      </c>
      <c r="K105" s="5">
        <f t="shared" si="13"/>
        <v>-0.41529669983091533</v>
      </c>
      <c r="N105">
        <v>90</v>
      </c>
      <c r="O105" s="58"/>
      <c r="P105" s="58">
        <f>'Debt-Dividend Analysis'!D105*'GHG Analysis'!$E$40</f>
        <v>0.46787713233639594</v>
      </c>
      <c r="Q105" s="58">
        <f>'Debt-Dividend Analysis'!J105*'GHG Analysis'!$E$41</f>
        <v>0.38349793669006399</v>
      </c>
      <c r="R105" s="58">
        <f t="shared" si="14"/>
        <v>0.76327497149367796</v>
      </c>
      <c r="S105" s="58">
        <f t="shared" si="15"/>
        <v>0.5</v>
      </c>
      <c r="T105" s="58">
        <f t="shared" si="16"/>
        <v>0</v>
      </c>
      <c r="U105" s="58">
        <f t="shared" si="17"/>
        <v>1</v>
      </c>
    </row>
    <row r="106" spans="2:21" x14ac:dyDescent="0.2">
      <c r="B106">
        <v>91</v>
      </c>
      <c r="C106" s="5">
        <f>EXP(-'Debt-Dividend Analysis'!$D$8*(B106-0.5))</f>
        <v>1.1134949536754192E-5</v>
      </c>
      <c r="D106" s="61">
        <f t="shared" si="10"/>
        <v>1.088087981593105</v>
      </c>
      <c r="E106" s="61">
        <f t="shared" si="11"/>
        <v>-1.2115939676871079E-5</v>
      </c>
      <c r="H106">
        <v>91</v>
      </c>
      <c r="I106" s="58">
        <f>Parameters!$C$40*EXP(Parameters!$D$40*H106)</f>
        <v>0.37711872508629829</v>
      </c>
      <c r="J106" s="5">
        <f t="shared" si="12"/>
        <v>0.67775717598494234</v>
      </c>
      <c r="K106" s="5">
        <f t="shared" si="13"/>
        <v>-0.41034292154783958</v>
      </c>
      <c r="N106">
        <v>91</v>
      </c>
      <c r="O106" s="58"/>
      <c r="P106" s="58">
        <f>'Debt-Dividend Analysis'!D106*'GHG Analysis'!$E$40</f>
        <v>0.46787783208503514</v>
      </c>
      <c r="Q106" s="58">
        <f>'Debt-Dividend Analysis'!J106*'GHG Analysis'!$E$41</f>
        <v>0.38632159031141716</v>
      </c>
      <c r="R106" s="58">
        <f t="shared" si="14"/>
        <v>0.76609932486367038</v>
      </c>
      <c r="S106" s="58">
        <f t="shared" si="15"/>
        <v>0.5</v>
      </c>
      <c r="T106" s="58">
        <f t="shared" si="16"/>
        <v>0</v>
      </c>
      <c r="U106" s="58">
        <f t="shared" si="17"/>
        <v>1</v>
      </c>
    </row>
    <row r="107" spans="2:21" x14ac:dyDescent="0.2">
      <c r="B107">
        <v>92</v>
      </c>
      <c r="C107" s="5">
        <f>EXP(-'Debt-Dividend Analysis'!$D$8*(B107-0.5))</f>
        <v>9.8164741364244907E-6</v>
      </c>
      <c r="D107" s="61">
        <f t="shared" si="10"/>
        <v>1.0880894162263166</v>
      </c>
      <c r="E107" s="61">
        <f t="shared" si="11"/>
        <v>-1.0681306465309959E-5</v>
      </c>
      <c r="H107">
        <v>92</v>
      </c>
      <c r="I107" s="58">
        <f>Parameters!$C$40*EXP(Parameters!$D$40*H107)</f>
        <v>0.37262034464832627</v>
      </c>
      <c r="J107" s="5">
        <f t="shared" si="12"/>
        <v>0.68265186417823931</v>
      </c>
      <c r="K107" s="5">
        <f t="shared" si="13"/>
        <v>-0.40544823335454261</v>
      </c>
      <c r="N107">
        <v>92</v>
      </c>
      <c r="O107" s="58"/>
      <c r="P107" s="58">
        <f>'Debt-Dividend Analysis'!D107*'GHG Analysis'!$E$40</f>
        <v>0.46787844897731612</v>
      </c>
      <c r="Q107" s="58">
        <f>'Debt-Dividend Analysis'!J107*'GHG Analysis'!$E$41</f>
        <v>0.38911156258159646</v>
      </c>
      <c r="R107" s="58">
        <f t="shared" si="14"/>
        <v>0.76888991402613072</v>
      </c>
      <c r="S107" s="58">
        <f t="shared" si="15"/>
        <v>0.5</v>
      </c>
      <c r="T107" s="58">
        <f t="shared" si="16"/>
        <v>0</v>
      </c>
      <c r="U107" s="58">
        <f t="shared" si="17"/>
        <v>1</v>
      </c>
    </row>
    <row r="108" spans="2:21" x14ac:dyDescent="0.2">
      <c r="B108">
        <v>93</v>
      </c>
      <c r="C108" s="5">
        <f>EXP(-'Debt-Dividend Analysis'!$D$8*(B108-0.5))</f>
        <v>8.6541177535664467E-6</v>
      </c>
      <c r="D108" s="61">
        <f t="shared" si="10"/>
        <v>1.0880906809864102</v>
      </c>
      <c r="E108" s="61">
        <f t="shared" si="11"/>
        <v>-9.4165463717654774E-6</v>
      </c>
      <c r="H108">
        <v>93</v>
      </c>
      <c r="I108" s="58">
        <f>Parameters!$C$40*EXP(Parameters!$D$40*H108)</f>
        <v>0.36817562218387462</v>
      </c>
      <c r="J108" s="5">
        <f t="shared" si="12"/>
        <v>0.68748816712531535</v>
      </c>
      <c r="K108" s="5">
        <f t="shared" si="13"/>
        <v>-0.40061193040746657</v>
      </c>
      <c r="N108">
        <v>93</v>
      </c>
      <c r="O108" s="58"/>
      <c r="P108" s="58">
        <f>'Debt-Dividend Analysis'!D108*'GHG Analysis'!$E$40</f>
        <v>0.46787899282415635</v>
      </c>
      <c r="Q108" s="58">
        <f>'Debt-Dividend Analysis'!J108*'GHG Analysis'!$E$41</f>
        <v>0.39186825526142982</v>
      </c>
      <c r="R108" s="58">
        <f t="shared" si="14"/>
        <v>0.7716471505528042</v>
      </c>
      <c r="S108" s="58">
        <f t="shared" si="15"/>
        <v>0.5</v>
      </c>
      <c r="T108" s="58">
        <f t="shared" si="16"/>
        <v>0</v>
      </c>
      <c r="U108" s="58">
        <f t="shared" si="17"/>
        <v>1</v>
      </c>
    </row>
    <row r="109" spans="2:21" x14ac:dyDescent="0.2">
      <c r="B109">
        <v>94</v>
      </c>
      <c r="C109" s="5">
        <f>EXP(-'Debt-Dividend Analysis'!$D$8*(B109-0.5))</f>
        <v>7.6293945312500017E-6</v>
      </c>
      <c r="D109" s="61">
        <f t="shared" si="10"/>
        <v>1.0880917959878484</v>
      </c>
      <c r="E109" s="61">
        <f t="shared" si="11"/>
        <v>-8.3015449334755687E-6</v>
      </c>
      <c r="H109">
        <v>94</v>
      </c>
      <c r="I109" s="58">
        <f>Parameters!$C$40*EXP(Parameters!$D$40*H109)</f>
        <v>0.36378391764522794</v>
      </c>
      <c r="J109" s="5">
        <f t="shared" si="12"/>
        <v>0.6922667812621518</v>
      </c>
      <c r="K109" s="5">
        <f t="shared" si="13"/>
        <v>-0.39583331627063012</v>
      </c>
      <c r="N109">
        <v>94</v>
      </c>
      <c r="O109" s="58"/>
      <c r="P109" s="58">
        <f>'Debt-Dividend Analysis'!D109*'GHG Analysis'!$E$40</f>
        <v>0.46787947227477483</v>
      </c>
      <c r="Q109" s="58">
        <f>'Debt-Dividend Analysis'!J109*'GHG Analysis'!$E$41</f>
        <v>0.39459206531942659</v>
      </c>
      <c r="R109" s="58">
        <f t="shared" si="14"/>
        <v>0.77437144006141945</v>
      </c>
      <c r="S109" s="58">
        <f t="shared" si="15"/>
        <v>0.5</v>
      </c>
      <c r="T109" s="58">
        <f t="shared" si="16"/>
        <v>0</v>
      </c>
      <c r="U109" s="58">
        <f t="shared" si="17"/>
        <v>1</v>
      </c>
    </row>
    <row r="110" spans="2:21" x14ac:dyDescent="0.2">
      <c r="B110">
        <v>95</v>
      </c>
      <c r="C110" s="5">
        <f>EXP(-'Debt-Dividend Analysis'!$D$8*(B110-0.5))</f>
        <v>6.7260074996644675E-6</v>
      </c>
      <c r="D110" s="61">
        <f t="shared" si="10"/>
        <v>1.0880927789633656</v>
      </c>
      <c r="E110" s="61">
        <f t="shared" si="11"/>
        <v>-7.318569416270293E-6</v>
      </c>
      <c r="H110">
        <v>95</v>
      </c>
      <c r="I110" s="58">
        <f>Parameters!$C$40*EXP(Parameters!$D$40*H110)</f>
        <v>0.35944459861934386</v>
      </c>
      <c r="J110" s="5">
        <f t="shared" si="12"/>
        <v>0.69698839471744223</v>
      </c>
      <c r="K110" s="5">
        <f t="shared" si="13"/>
        <v>-0.39111170281533969</v>
      </c>
      <c r="N110">
        <v>95</v>
      </c>
      <c r="O110" s="58"/>
      <c r="P110" s="58">
        <f>'Debt-Dividend Analysis'!D110*'GHG Analysis'!$E$40</f>
        <v>0.4678798949542472</v>
      </c>
      <c r="Q110" s="58">
        <f>'Debt-Dividend Analysis'!J110*'GHG Analysis'!$E$41</f>
        <v>0.39728338498894211</v>
      </c>
      <c r="R110" s="58">
        <f t="shared" si="14"/>
        <v>0.77706318241040739</v>
      </c>
      <c r="S110" s="58">
        <f t="shared" si="15"/>
        <v>0.5</v>
      </c>
      <c r="T110" s="58">
        <f t="shared" si="16"/>
        <v>0</v>
      </c>
      <c r="U110" s="58">
        <f t="shared" si="17"/>
        <v>1</v>
      </c>
    </row>
    <row r="111" spans="2:21" x14ac:dyDescent="0.2">
      <c r="B111">
        <v>96</v>
      </c>
      <c r="C111" s="5">
        <f>EXP(-'Debt-Dividend Analysis'!$D$8*(B111-0.5))</f>
        <v>5.9295893927418471E-6</v>
      </c>
      <c r="D111" s="61">
        <f t="shared" si="10"/>
        <v>1.0880936455459853</v>
      </c>
      <c r="E111" s="61">
        <f t="shared" si="11"/>
        <v>-6.4519867966073008E-6</v>
      </c>
      <c r="H111">
        <v>96</v>
      </c>
      <c r="I111" s="58">
        <f>Parameters!$C$40*EXP(Parameters!$D$40*H111)</f>
        <v>0.35515704023678418</v>
      </c>
      <c r="J111" s="5">
        <f t="shared" si="12"/>
        <v>0.70165368741168288</v>
      </c>
      <c r="K111" s="5">
        <f t="shared" si="13"/>
        <v>-0.38644641012109904</v>
      </c>
      <c r="N111">
        <v>96</v>
      </c>
      <c r="O111" s="58"/>
      <c r="P111" s="58">
        <f>'Debt-Dividend Analysis'!D111*'GHG Analysis'!$E$40</f>
        <v>0.46788026758477369</v>
      </c>
      <c r="Q111" s="58">
        <f>'Debt-Dividend Analysis'!J111*'GHG Analysis'!$E$41</f>
        <v>0.39994260182465929</v>
      </c>
      <c r="R111" s="58">
        <f t="shared" si="14"/>
        <v>0.77972277187665107</v>
      </c>
      <c r="S111" s="58">
        <f t="shared" si="15"/>
        <v>0.5</v>
      </c>
      <c r="T111" s="58">
        <f t="shared" si="16"/>
        <v>0</v>
      </c>
      <c r="U111" s="58">
        <f t="shared" si="17"/>
        <v>1</v>
      </c>
    </row>
    <row r="112" spans="2:21" x14ac:dyDescent="0.2">
      <c r="B112">
        <v>97</v>
      </c>
      <c r="C112" s="5">
        <f>EXP(-'Debt-Dividend Analysis'!$D$8*(B112-0.5))</f>
        <v>5.2274741543583783E-6</v>
      </c>
      <c r="D112" s="61">
        <f t="shared" si="10"/>
        <v>1.0880944095176448</v>
      </c>
      <c r="E112" s="61">
        <f t="shared" si="11"/>
        <v>-5.6880151371174748E-6</v>
      </c>
      <c r="H112">
        <v>97</v>
      </c>
      <c r="I112" s="58">
        <f>Parameters!$C$40*EXP(Parameters!$D$40*H112)</f>
        <v>0.35092062508173305</v>
      </c>
      <c r="J112" s="5">
        <f t="shared" si="12"/>
        <v>0.70626333115508344</v>
      </c>
      <c r="K112" s="5">
        <f t="shared" si="13"/>
        <v>-0.38183676637769848</v>
      </c>
      <c r="N112">
        <v>97</v>
      </c>
      <c r="O112" s="58"/>
      <c r="P112" s="58">
        <f>'Debt-Dividend Analysis'!D112*'GHG Analysis'!$E$40</f>
        <v>0.46788059609258725</v>
      </c>
      <c r="Q112" s="58">
        <f>'Debt-Dividend Analysis'!J112*'GHG Analysis'!$E$41</f>
        <v>0.40257009875839761</v>
      </c>
      <c r="R112" s="58">
        <f t="shared" si="14"/>
        <v>0.782350597318203</v>
      </c>
      <c r="S112" s="58">
        <f t="shared" si="15"/>
        <v>0.5</v>
      </c>
      <c r="T112" s="58">
        <f t="shared" si="16"/>
        <v>0</v>
      </c>
      <c r="U112" s="58">
        <f t="shared" si="17"/>
        <v>1</v>
      </c>
    </row>
    <row r="113" spans="2:21" x14ac:dyDescent="0.2">
      <c r="B113">
        <v>98</v>
      </c>
      <c r="C113" s="5">
        <f>EXP(-'Debt-Dividend Analysis'!$D$8*(B113-0.5))</f>
        <v>4.608495500200066E-6</v>
      </c>
      <c r="D113" s="61">
        <f t="shared" si="10"/>
        <v>1.0880950830283787</v>
      </c>
      <c r="E113" s="61">
        <f t="shared" si="11"/>
        <v>-5.014504403266784E-6</v>
      </c>
      <c r="H113">
        <v>98</v>
      </c>
      <c r="I113" s="58">
        <f>Parameters!$C$40*EXP(Parameters!$D$40*H113)</f>
        <v>0.34673474310308727</v>
      </c>
      <c r="J113" s="5">
        <f t="shared" si="12"/>
        <v>0.71081798974430854</v>
      </c>
      <c r="K113" s="5">
        <f t="shared" si="13"/>
        <v>-0.37728210778847338</v>
      </c>
      <c r="N113">
        <v>98</v>
      </c>
      <c r="O113" s="58"/>
      <c r="P113" s="58">
        <f>'Debt-Dividend Analysis'!D113*'GHG Analysis'!$E$40</f>
        <v>0.46788088570220282</v>
      </c>
      <c r="Q113" s="58">
        <f>'Debt-Dividend Analysis'!J113*'GHG Analysis'!$E$41</f>
        <v>0.40516625415425589</v>
      </c>
      <c r="R113" s="58">
        <f t="shared" si="14"/>
        <v>0.78494704232367685</v>
      </c>
      <c r="S113" s="58">
        <f t="shared" si="15"/>
        <v>0.5</v>
      </c>
      <c r="T113" s="58">
        <f t="shared" si="16"/>
        <v>0</v>
      </c>
      <c r="U113" s="58">
        <f t="shared" si="17"/>
        <v>1</v>
      </c>
    </row>
    <row r="114" spans="2:21" x14ac:dyDescent="0.2">
      <c r="B114">
        <v>99</v>
      </c>
      <c r="C114" s="5">
        <f>EXP(-'Debt-Dividend Analysis'!$D$8*(B114-0.5))</f>
        <v>4.0628093316648907E-6</v>
      </c>
      <c r="D114" s="61">
        <f t="shared" si="10"/>
        <v>1.088095676789552</v>
      </c>
      <c r="E114" s="61">
        <f t="shared" si="11"/>
        <v>-4.4207432299270266E-6</v>
      </c>
      <c r="H114">
        <v>99</v>
      </c>
      <c r="I114" s="58">
        <f>Parameters!$C$40*EXP(Parameters!$D$40*H114)</f>
        <v>0.34259879152660888</v>
      </c>
      <c r="J114" s="5">
        <f t="shared" si="12"/>
        <v>0.71531831905806553</v>
      </c>
      <c r="K114" s="5">
        <f t="shared" si="13"/>
        <v>-0.37278177847471639</v>
      </c>
      <c r="N114">
        <v>99</v>
      </c>
      <c r="O114" s="58"/>
      <c r="P114" s="58">
        <f>'Debt-Dividend Analysis'!D114*'GHG Analysis'!$E$40</f>
        <v>0.46788114101950734</v>
      </c>
      <c r="Q114" s="58">
        <f>'Debt-Dividend Analysis'!J114*'GHG Analysis'!$E$41</f>
        <v>0.4077314418630974</v>
      </c>
      <c r="R114" s="58">
        <f t="shared" si="14"/>
        <v>0.78751248534982277</v>
      </c>
      <c r="S114" s="58">
        <f t="shared" si="15"/>
        <v>0.5</v>
      </c>
      <c r="T114" s="58">
        <f t="shared" si="16"/>
        <v>0</v>
      </c>
      <c r="U114" s="58">
        <f t="shared" si="17"/>
        <v>1</v>
      </c>
    </row>
    <row r="115" spans="2:21" x14ac:dyDescent="0.2">
      <c r="B115">
        <v>100</v>
      </c>
      <c r="C115" s="5">
        <f>EXP(-'Debt-Dividend Analysis'!$D$8*(B115-0.5))</f>
        <v>3.5817371775120026E-6</v>
      </c>
      <c r="D115" s="61">
        <f t="shared" si="10"/>
        <v>1.0880962002442098</v>
      </c>
      <c r="E115" s="61">
        <f t="shared" si="11"/>
        <v>-3.8972885720855999E-6</v>
      </c>
      <c r="H115">
        <v>100</v>
      </c>
      <c r="I115" s="58">
        <f>Parameters!$C$40*EXP(Parameters!$D$40*H115)</f>
        <v>0.33851217476812395</v>
      </c>
      <c r="J115" s="5">
        <f t="shared" si="12"/>
        <v>0.71976496715155214</v>
      </c>
      <c r="K115" s="5">
        <f t="shared" si="13"/>
        <v>-0.36833513038122978</v>
      </c>
      <c r="N115">
        <v>100</v>
      </c>
      <c r="O115" s="58"/>
      <c r="P115" s="58">
        <f>'Debt-Dividend Analysis'!D115*'GHG Analysis'!$E$40</f>
        <v>0.46788136610501024</v>
      </c>
      <c r="Q115" s="58">
        <f>'Debt-Dividend Analysis'!J115*'GHG Analysis'!$E$41</f>
        <v>0.41026603127638478</v>
      </c>
      <c r="R115" s="58">
        <f t="shared" si="14"/>
        <v>0.7900472998486131</v>
      </c>
      <c r="S115" s="58">
        <f t="shared" si="15"/>
        <v>0.5</v>
      </c>
      <c r="T115" s="58">
        <f t="shared" si="16"/>
        <v>0</v>
      </c>
      <c r="U115" s="58">
        <f t="shared" si="17"/>
        <v>1</v>
      </c>
    </row>
    <row r="116" spans="2:21" x14ac:dyDescent="0.2">
      <c r="B116">
        <v>101</v>
      </c>
      <c r="C116" s="5">
        <f>EXP(-'Debt-Dividend Analysis'!$D$8*(B116-0.5))</f>
        <v>3.157628173388712E-6</v>
      </c>
      <c r="D116" s="61">
        <f t="shared" si="10"/>
        <v>1.0880966617172585</v>
      </c>
      <c r="E116" s="61">
        <f t="shared" si="11"/>
        <v>-3.4358155234226473E-6</v>
      </c>
      <c r="H116">
        <v>101</v>
      </c>
      <c r="I116" s="58">
        <f>Parameters!$C$40*EXP(Parameters!$D$40*H116)</f>
        <v>0.33447430434775738</v>
      </c>
      <c r="J116" s="5">
        <f t="shared" si="12"/>
        <v>0.72415857434977771</v>
      </c>
      <c r="K116" s="5">
        <f t="shared" si="13"/>
        <v>-0.36394152318300421</v>
      </c>
      <c r="N116">
        <v>101</v>
      </c>
      <c r="O116" s="58"/>
      <c r="P116" s="58">
        <f>'Debt-Dividend Analysis'!D116*'GHG Analysis'!$E$40</f>
        <v>0.46788156453842117</v>
      </c>
      <c r="Q116" s="58">
        <f>'Debt-Dividend Analysis'!J116*'GHG Analysis'!$E$41</f>
        <v>0.41277038737937333</v>
      </c>
      <c r="R116" s="58">
        <f t="shared" si="14"/>
        <v>0.79255185438501252</v>
      </c>
      <c r="S116" s="58">
        <f t="shared" si="15"/>
        <v>0.5</v>
      </c>
      <c r="T116" s="58">
        <f t="shared" si="16"/>
        <v>0</v>
      </c>
      <c r="U116" s="58">
        <f t="shared" si="17"/>
        <v>1</v>
      </c>
    </row>
    <row r="117" spans="2:21" x14ac:dyDescent="0.2">
      <c r="B117">
        <v>102</v>
      </c>
      <c r="C117" s="5">
        <f>EXP(-'Debt-Dividend Analysis'!$D$8*(B117-0.5))</f>
        <v>2.7837373841885476E-6</v>
      </c>
      <c r="D117" s="61">
        <f t="shared" si="10"/>
        <v>1.0880970685478628</v>
      </c>
      <c r="E117" s="61">
        <f t="shared" si="11"/>
        <v>-3.0289849191067475E-6</v>
      </c>
      <c r="H117">
        <v>102</v>
      </c>
      <c r="I117" s="58">
        <f>Parameters!$C$40*EXP(Parameters!$D$40*H117)</f>
        <v>0.33048459880519127</v>
      </c>
      <c r="J117" s="5">
        <f t="shared" si="12"/>
        <v>0.72849977333977101</v>
      </c>
      <c r="K117" s="5">
        <f t="shared" si="13"/>
        <v>-0.35960032419301091</v>
      </c>
      <c r="N117">
        <v>102</v>
      </c>
      <c r="O117" s="58"/>
      <c r="P117" s="58">
        <f>'Debt-Dividend Analysis'!D117*'GHG Analysis'!$E$40</f>
        <v>0.46788173947558098</v>
      </c>
      <c r="Q117" s="58">
        <f>'Debt-Dividend Analysis'!J117*'GHG Analysis'!$E$41</f>
        <v>0.41524487080366951</v>
      </c>
      <c r="R117" s="58">
        <f t="shared" si="14"/>
        <v>0.79502651274646863</v>
      </c>
      <c r="S117" s="58">
        <f t="shared" si="15"/>
        <v>0.5</v>
      </c>
      <c r="T117" s="58">
        <f t="shared" si="16"/>
        <v>0</v>
      </c>
      <c r="U117" s="58">
        <f t="shared" si="17"/>
        <v>1</v>
      </c>
    </row>
    <row r="118" spans="2:21" x14ac:dyDescent="0.2">
      <c r="B118">
        <v>103</v>
      </c>
      <c r="C118" s="5">
        <f>EXP(-'Debt-Dividend Analysis'!$D$8*(B118-0.5))</f>
        <v>2.4541185341061223E-6</v>
      </c>
      <c r="D118" s="61">
        <f t="shared" si="10"/>
        <v>1.0880974272061656</v>
      </c>
      <c r="E118" s="61">
        <f t="shared" si="11"/>
        <v>-2.6703266162719785E-6</v>
      </c>
      <c r="H118">
        <v>103</v>
      </c>
      <c r="I118" s="58">
        <f>Parameters!$C$40*EXP(Parameters!$D$40*H118)</f>
        <v>0.3265424836159333</v>
      </c>
      <c r="J118" s="5">
        <f t="shared" si="12"/>
        <v>0.73278918926168801</v>
      </c>
      <c r="K118" s="5">
        <f t="shared" si="13"/>
        <v>-0.35531090827109391</v>
      </c>
      <c r="N118">
        <v>103</v>
      </c>
      <c r="O118" s="58"/>
      <c r="P118" s="58">
        <f>'Debt-Dividend Analysis'!D118*'GHG Analysis'!$E$40</f>
        <v>0.46788189369865124</v>
      </c>
      <c r="Q118" s="58">
        <f>'Debt-Dividend Analysis'!J118*'GHG Analysis'!$E$41</f>
        <v>0.4176898378791622</v>
      </c>
      <c r="R118" s="58">
        <f t="shared" si="14"/>
        <v>0.79747163404503152</v>
      </c>
      <c r="S118" s="58">
        <f t="shared" si="15"/>
        <v>0.5</v>
      </c>
      <c r="T118" s="58">
        <f t="shared" si="16"/>
        <v>0</v>
      </c>
      <c r="U118" s="58">
        <f t="shared" si="17"/>
        <v>1</v>
      </c>
    </row>
    <row r="119" spans="2:21" x14ac:dyDescent="0.2">
      <c r="B119">
        <v>104</v>
      </c>
      <c r="C119" s="5">
        <f>EXP(-'Debt-Dividend Analysis'!$D$8*(B119-0.5))</f>
        <v>2.1635294383916113E-6</v>
      </c>
      <c r="D119" s="61">
        <f t="shared" si="10"/>
        <v>1.0880977433961889</v>
      </c>
      <c r="E119" s="61">
        <f t="shared" si="11"/>
        <v>-2.3541365929968805E-6</v>
      </c>
      <c r="H119">
        <v>104</v>
      </c>
      <c r="I119" s="58">
        <f>Parameters!$C$40*EXP(Parameters!$D$40*H119)</f>
        <v>0.32264739110858409</v>
      </c>
      <c r="J119" s="5">
        <f t="shared" si="12"/>
        <v>0.73702743979883389</v>
      </c>
      <c r="K119" s="5">
        <f t="shared" si="13"/>
        <v>-0.35107265773394802</v>
      </c>
      <c r="N119">
        <v>104</v>
      </c>
      <c r="O119" s="58"/>
      <c r="P119" s="58">
        <f>'Debt-Dividend Analysis'!D119*'GHG Analysis'!$E$40</f>
        <v>0.46788202966036124</v>
      </c>
      <c r="Q119" s="58">
        <f>'Debt-Dividend Analysis'!J119*'GHG Analysis'!$E$41</f>
        <v>0.42010564068533535</v>
      </c>
      <c r="R119" s="58">
        <f t="shared" si="14"/>
        <v>0.79988757281291467</v>
      </c>
      <c r="S119" s="58">
        <f t="shared" si="15"/>
        <v>0.5</v>
      </c>
      <c r="T119" s="58">
        <f t="shared" si="16"/>
        <v>0</v>
      </c>
      <c r="U119" s="58">
        <f t="shared" si="17"/>
        <v>1</v>
      </c>
    </row>
    <row r="120" spans="2:21" x14ac:dyDescent="0.2">
      <c r="B120">
        <v>105</v>
      </c>
      <c r="C120" s="5">
        <f>EXP(-'Debt-Dividend Analysis'!$D$8*(B120-0.5))</f>
        <v>1.9073486328125E-6</v>
      </c>
      <c r="D120" s="61">
        <f t="shared" si="10"/>
        <v>1.0880980221465486</v>
      </c>
      <c r="E120" s="61">
        <f t="shared" si="11"/>
        <v>-2.075386233313381E-6</v>
      </c>
      <c r="H120">
        <v>105</v>
      </c>
      <c r="I120" s="58">
        <f>Parameters!$C$40*EXP(Parameters!$D$40*H120)</f>
        <v>0.31879876038309191</v>
      </c>
      <c r="J120" s="5">
        <f t="shared" si="12"/>
        <v>0.74121513526660954</v>
      </c>
      <c r="K120" s="5">
        <f t="shared" si="13"/>
        <v>-0.34688496226617238</v>
      </c>
      <c r="N120">
        <v>105</v>
      </c>
      <c r="O120" s="58"/>
      <c r="P120" s="58">
        <f>'Debt-Dividend Analysis'!D120*'GHG Analysis'!$E$40</f>
        <v>0.46788214952301588</v>
      </c>
      <c r="Q120" s="58">
        <f>'Debt-Dividend Analysis'!J120*'GHG Analysis'!$E$41</f>
        <v>0.4224926271019675</v>
      </c>
      <c r="R120" s="58">
        <f t="shared" si="14"/>
        <v>0.80227467909220151</v>
      </c>
      <c r="S120" s="58">
        <f t="shared" si="15"/>
        <v>0.5</v>
      </c>
      <c r="T120" s="58">
        <f t="shared" si="16"/>
        <v>0</v>
      </c>
      <c r="U120" s="58">
        <f t="shared" si="17"/>
        <v>1</v>
      </c>
    </row>
    <row r="121" spans="2:21" x14ac:dyDescent="0.2">
      <c r="B121">
        <v>106</v>
      </c>
      <c r="C121" s="5">
        <f>EXP(-'Debt-Dividend Analysis'!$D$8*(B121-0.5))</f>
        <v>1.6815018749161167E-6</v>
      </c>
      <c r="D121" s="61">
        <f t="shared" si="10"/>
        <v>1.0880982678904279</v>
      </c>
      <c r="E121" s="61">
        <f t="shared" si="11"/>
        <v>-1.8296423540675733E-6</v>
      </c>
      <c r="H121">
        <v>106</v>
      </c>
      <c r="I121" s="58">
        <f>Parameters!$C$40*EXP(Parameters!$D$40*H121)</f>
        <v>0.31499603722998182</v>
      </c>
      <c r="J121" s="5">
        <f t="shared" si="12"/>
        <v>0.7453528787003989</v>
      </c>
      <c r="K121" s="5">
        <f t="shared" si="13"/>
        <v>-0.34274721883238302</v>
      </c>
      <c r="N121">
        <v>106</v>
      </c>
      <c r="O121" s="58"/>
      <c r="P121" s="58">
        <f>'Debt-Dividend Analysis'!D121*'GHG Analysis'!$E$40</f>
        <v>0.46788225519288396</v>
      </c>
      <c r="Q121" s="58">
        <f>'Debt-Dividend Analysis'!J121*'GHG Analysis'!$E$41</f>
        <v>0.42485114085922743</v>
      </c>
      <c r="R121" s="58">
        <f t="shared" si="14"/>
        <v>0.80463329851932941</v>
      </c>
      <c r="S121" s="58">
        <f t="shared" si="15"/>
        <v>0.5</v>
      </c>
      <c r="T121" s="58">
        <f t="shared" si="16"/>
        <v>0</v>
      </c>
      <c r="U121" s="58">
        <f t="shared" si="17"/>
        <v>1</v>
      </c>
    </row>
    <row r="122" spans="2:21" x14ac:dyDescent="0.2">
      <c r="B122">
        <v>107</v>
      </c>
      <c r="C122" s="5">
        <f>EXP(-'Debt-Dividend Analysis'!$D$8*(B122-0.5))</f>
        <v>1.4823973481854614E-6</v>
      </c>
      <c r="D122" s="61">
        <f t="shared" si="10"/>
        <v>1.0880984845360828</v>
      </c>
      <c r="E122" s="61">
        <f t="shared" si="11"/>
        <v>-1.612996699096314E-6</v>
      </c>
      <c r="H122">
        <v>107</v>
      </c>
      <c r="I122" s="58">
        <f>Parameters!$C$40*EXP(Parameters!$D$40*H122)</f>
        <v>0.3112386740505485</v>
      </c>
      <c r="J122" s="5">
        <f t="shared" si="12"/>
        <v>0.74944126594240634</v>
      </c>
      <c r="K122" s="5">
        <f t="shared" si="13"/>
        <v>-0.33865883159037558</v>
      </c>
      <c r="N122">
        <v>107</v>
      </c>
      <c r="O122" s="58"/>
      <c r="P122" s="58">
        <f>'Debt-Dividend Analysis'!D122*'GHG Analysis'!$E$40</f>
        <v>0.46788234835051562</v>
      </c>
      <c r="Q122" s="58">
        <f>'Debt-Dividend Analysis'!J122*'GHG Analysis'!$E$41</f>
        <v>0.42718152158717165</v>
      </c>
      <c r="R122" s="58">
        <f t="shared" si="14"/>
        <v>0.80696377240490536</v>
      </c>
      <c r="S122" s="58">
        <f t="shared" si="15"/>
        <v>0.5</v>
      </c>
      <c r="T122" s="58">
        <f t="shared" si="16"/>
        <v>0</v>
      </c>
      <c r="U122" s="58">
        <f t="shared" si="17"/>
        <v>1</v>
      </c>
    </row>
    <row r="123" spans="2:21" x14ac:dyDescent="0.2">
      <c r="B123">
        <v>108</v>
      </c>
      <c r="C123" s="5">
        <f>EXP(-'Debt-Dividend Analysis'!$D$8*(B123-0.5))</f>
        <v>1.3068685385895944E-6</v>
      </c>
      <c r="D123" s="61">
        <f t="shared" si="10"/>
        <v>1.0880986755289976</v>
      </c>
      <c r="E123" s="61">
        <f t="shared" si="11"/>
        <v>-1.4220037842793687E-6</v>
      </c>
      <c r="H123">
        <v>108</v>
      </c>
      <c r="I123" s="58">
        <f>Parameters!$C$40*EXP(Parameters!$D$40*H123)</f>
        <v>0.30752612977800159</v>
      </c>
      <c r="J123" s="5">
        <f t="shared" si="12"/>
        <v>0.75348088572745942</v>
      </c>
      <c r="K123" s="5">
        <f t="shared" si="13"/>
        <v>-0.3346192118053225</v>
      </c>
      <c r="N123">
        <v>108</v>
      </c>
      <c r="O123" s="58"/>
      <c r="P123" s="58">
        <f>'Debt-Dividend Analysis'!D123*'GHG Analysis'!$E$40</f>
        <v>0.46788243047746897</v>
      </c>
      <c r="Q123" s="58">
        <f>'Debt-Dividend Analysis'!J123*'GHG Analysis'!$E$41</f>
        <v>0.42948410486465194</v>
      </c>
      <c r="R123" s="58">
        <f t="shared" si="14"/>
        <v>0.80926643780933905</v>
      </c>
      <c r="S123" s="58">
        <f t="shared" si="15"/>
        <v>0.5</v>
      </c>
      <c r="T123" s="58">
        <f t="shared" si="16"/>
        <v>0</v>
      </c>
      <c r="U123" s="58">
        <f t="shared" si="17"/>
        <v>1</v>
      </c>
    </row>
    <row r="124" spans="2:21" x14ac:dyDescent="0.2">
      <c r="B124">
        <v>109</v>
      </c>
      <c r="C124" s="5">
        <f>EXP(-'Debt-Dividend Analysis'!$D$8*(B124-0.5))</f>
        <v>1.1521238750500163E-6</v>
      </c>
      <c r="D124" s="61">
        <f t="shared" si="10"/>
        <v>1.088098843906681</v>
      </c>
      <c r="E124" s="61">
        <f t="shared" si="11"/>
        <v>-1.2536261009277183E-6</v>
      </c>
      <c r="H124">
        <v>109</v>
      </c>
      <c r="I124" s="58">
        <f>Parameters!$C$40*EXP(Parameters!$D$40*H124)</f>
        <v>0.30385786979955037</v>
      </c>
      <c r="J124" s="5">
        <f t="shared" si="12"/>
        <v>0.75747231976778773</v>
      </c>
      <c r="K124" s="5">
        <f t="shared" si="13"/>
        <v>-0.33062777776499419</v>
      </c>
      <c r="N124">
        <v>109</v>
      </c>
      <c r="O124" s="58"/>
      <c r="P124" s="58">
        <f>'Debt-Dividend Analysis'!D124*'GHG Analysis'!$E$40</f>
        <v>0.46788250287987282</v>
      </c>
      <c r="Q124" s="58">
        <f>'Debt-Dividend Analysis'!J124*'GHG Analysis'!$E$41</f>
        <v>0.43175922226763908</v>
      </c>
      <c r="R124" s="58">
        <f t="shared" si="14"/>
        <v>0.81154162761473003</v>
      </c>
      <c r="S124" s="58">
        <f t="shared" si="15"/>
        <v>0.5</v>
      </c>
      <c r="T124" s="58">
        <f t="shared" si="16"/>
        <v>0</v>
      </c>
      <c r="U124" s="58">
        <f t="shared" si="17"/>
        <v>1</v>
      </c>
    </row>
    <row r="125" spans="2:21" x14ac:dyDescent="0.2">
      <c r="B125">
        <v>110</v>
      </c>
      <c r="C125" s="5">
        <f>EXP(-'Debt-Dividend Analysis'!$D$8*(B125-0.5))</f>
        <v>1.0157023329162244E-6</v>
      </c>
      <c r="D125" s="61">
        <f t="shared" si="10"/>
        <v>1.0880989923469744</v>
      </c>
      <c r="E125" s="61">
        <f t="shared" si="11"/>
        <v>-1.1051858075372678E-6</v>
      </c>
      <c r="H125">
        <v>110</v>
      </c>
      <c r="I125" s="58">
        <f>Parameters!$C$40*EXP(Parameters!$D$40*H125)</f>
        <v>0.30023336587941918</v>
      </c>
      <c r="J125" s="5">
        <f t="shared" si="12"/>
        <v>0.76141614283679049</v>
      </c>
      <c r="K125" s="5">
        <f t="shared" si="13"/>
        <v>-0.32668395469599143</v>
      </c>
      <c r="N125">
        <v>110</v>
      </c>
      <c r="O125" s="58"/>
      <c r="P125" s="58">
        <f>'Debt-Dividend Analysis'!D125*'GHG Analysis'!$E$40</f>
        <v>0.46788256670919898</v>
      </c>
      <c r="Q125" s="58">
        <f>'Debt-Dividend Analysis'!J125*'GHG Analysis'!$E$41</f>
        <v>0.43400720141697063</v>
      </c>
      <c r="R125" s="58">
        <f t="shared" si="14"/>
        <v>0.81378967059338769</v>
      </c>
      <c r="S125" s="58">
        <f t="shared" si="15"/>
        <v>0.5</v>
      </c>
      <c r="T125" s="58">
        <f t="shared" si="16"/>
        <v>0</v>
      </c>
      <c r="U125" s="58">
        <f t="shared" si="17"/>
        <v>1</v>
      </c>
    </row>
    <row r="126" spans="2:21" x14ac:dyDescent="0.2">
      <c r="B126">
        <v>111</v>
      </c>
      <c r="C126" s="5">
        <f>EXP(-'Debt-Dividend Analysis'!$D$8*(B126-0.5))</f>
        <v>8.9543429437800045E-7</v>
      </c>
      <c r="D126" s="61">
        <f t="shared" si="10"/>
        <v>1.088099123210639</v>
      </c>
      <c r="E126" s="61">
        <f t="shared" si="11"/>
        <v>-9.7432214296588882E-7</v>
      </c>
      <c r="H126">
        <v>111</v>
      </c>
      <c r="I126" s="58">
        <f>Parameters!$C$40*EXP(Parameters!$D$40*H126)</f>
        <v>0.29665209608278043</v>
      </c>
      <c r="J126" s="5">
        <f t="shared" si="12"/>
        <v>0.7653129228518043</v>
      </c>
      <c r="K126" s="5">
        <f t="shared" si="13"/>
        <v>-0.32278717468097762</v>
      </c>
      <c r="N126">
        <v>111</v>
      </c>
      <c r="O126" s="58"/>
      <c r="P126" s="58">
        <f>'Debt-Dividend Analysis'!D126*'GHG Analysis'!$E$40</f>
        <v>0.46788262298057476</v>
      </c>
      <c r="Q126" s="58">
        <f>'Debt-Dividend Analysis'!J126*'GHG Analysis'!$E$41</f>
        <v>0.4362283660255285</v>
      </c>
      <c r="R126" s="58">
        <f t="shared" si="14"/>
        <v>0.81601089147332129</v>
      </c>
      <c r="S126" s="58">
        <f t="shared" si="15"/>
        <v>0.5</v>
      </c>
      <c r="T126" s="58">
        <f t="shared" si="16"/>
        <v>0</v>
      </c>
      <c r="U126" s="58">
        <f t="shared" si="17"/>
        <v>1</v>
      </c>
    </row>
    <row r="127" spans="2:21" x14ac:dyDescent="0.2">
      <c r="B127">
        <v>112</v>
      </c>
      <c r="C127" s="5">
        <f>EXP(-'Debt-Dividend Analysis'!$D$8*(B127-0.5))</f>
        <v>7.8940704334717789E-7</v>
      </c>
      <c r="D127" s="61">
        <f t="shared" si="10"/>
        <v>1.088099238578901</v>
      </c>
      <c r="E127" s="61">
        <f t="shared" si="11"/>
        <v>-8.5895388091117297E-7</v>
      </c>
      <c r="H127">
        <v>112</v>
      </c>
      <c r="I127" s="58">
        <f>Parameters!$C$40*EXP(Parameters!$D$40*H127)</f>
        <v>0.29311354470059486</v>
      </c>
      <c r="J127" s="5">
        <f t="shared" si="12"/>
        <v>0.7691632209558853</v>
      </c>
      <c r="K127" s="5">
        <f t="shared" si="13"/>
        <v>-0.31893687657689662</v>
      </c>
      <c r="N127">
        <v>112</v>
      </c>
      <c r="O127" s="58"/>
      <c r="P127" s="58">
        <f>'Debt-Dividend Analysis'!D127*'GHG Analysis'!$E$40</f>
        <v>0.46788267258892741</v>
      </c>
      <c r="Q127" s="58">
        <f>'Debt-Dividend Analysis'!J127*'GHG Analysis'!$E$41</f>
        <v>0.43842303594485466</v>
      </c>
      <c r="R127" s="58">
        <f t="shared" si="14"/>
        <v>0.81820561100100009</v>
      </c>
      <c r="S127" s="58">
        <f t="shared" si="15"/>
        <v>0.5</v>
      </c>
      <c r="T127" s="58">
        <f t="shared" si="16"/>
        <v>0</v>
      </c>
      <c r="U127" s="58">
        <f t="shared" si="17"/>
        <v>1</v>
      </c>
    </row>
    <row r="128" spans="2:21" x14ac:dyDescent="0.2">
      <c r="B128">
        <v>113</v>
      </c>
      <c r="C128" s="5">
        <f>EXP(-'Debt-Dividend Analysis'!$D$8*(B128-0.5))</f>
        <v>6.959343460471368E-7</v>
      </c>
      <c r="D128" s="61">
        <f t="shared" si="10"/>
        <v>1.0880993402865522</v>
      </c>
      <c r="E128" s="61">
        <f t="shared" si="11"/>
        <v>-7.5724622972117572E-7</v>
      </c>
      <c r="H128">
        <v>113</v>
      </c>
      <c r="I128" s="58">
        <f>Parameters!$C$40*EXP(Parameters!$D$40*H128)</f>
        <v>0.28961720217534875</v>
      </c>
      <c r="J128" s="5">
        <f t="shared" si="12"/>
        <v>0.77296759159861361</v>
      </c>
      <c r="K128" s="5">
        <f t="shared" si="13"/>
        <v>-0.31513250593416831</v>
      </c>
      <c r="N128">
        <v>113</v>
      </c>
      <c r="O128" s="58"/>
      <c r="P128" s="58">
        <f>'Debt-Dividend Analysis'!D128*'GHG Analysis'!$E$40</f>
        <v>0.46788271632321743</v>
      </c>
      <c r="Q128" s="58">
        <f>'Debt-Dividend Analysis'!J128*'GHG Analysis'!$E$41</f>
        <v>0.44059152721120981</v>
      </c>
      <c r="R128" s="58">
        <f t="shared" si="14"/>
        <v>0.82037414600164538</v>
      </c>
      <c r="S128" s="58">
        <f t="shared" si="15"/>
        <v>0.5</v>
      </c>
      <c r="T128" s="58">
        <f t="shared" si="16"/>
        <v>0</v>
      </c>
      <c r="U128" s="58">
        <f t="shared" si="17"/>
        <v>1</v>
      </c>
    </row>
    <row r="129" spans="2:21" x14ac:dyDescent="0.2">
      <c r="B129">
        <v>114</v>
      </c>
      <c r="C129" s="5">
        <f>EXP(-'Debt-Dividend Analysis'!$D$8*(B129-0.5))</f>
        <v>6.1352963352653035E-7</v>
      </c>
      <c r="D129" s="61">
        <f t="shared" si="10"/>
        <v>1.0880994299511277</v>
      </c>
      <c r="E129" s="61">
        <f t="shared" si="11"/>
        <v>-6.6758165417901694E-7</v>
      </c>
      <c r="H129">
        <v>114</v>
      </c>
      <c r="I129" s="58">
        <f>Parameters!$C$40*EXP(Parameters!$D$40*H129)</f>
        <v>0.2861625650276769</v>
      </c>
      <c r="J129" s="5">
        <f t="shared" si="12"/>
        <v>0.77672658261593563</v>
      </c>
      <c r="K129" s="5">
        <f t="shared" si="13"/>
        <v>-0.31137351491684628</v>
      </c>
      <c r="N129">
        <v>114</v>
      </c>
      <c r="O129" s="58"/>
      <c r="P129" s="58">
        <f>'Debt-Dividend Analysis'!D129*'GHG Analysis'!$E$40</f>
        <v>0.4678827548789849</v>
      </c>
      <c r="Q129" s="58">
        <f>'Debt-Dividend Analysis'!J129*'GHG Analysis'!$E$41</f>
        <v>0.44273415209108335</v>
      </c>
      <c r="R129" s="58">
        <f t="shared" si="14"/>
        <v>0.82251680943728633</v>
      </c>
      <c r="S129" s="58">
        <f t="shared" si="15"/>
        <v>0.5</v>
      </c>
      <c r="T129" s="58">
        <f t="shared" si="16"/>
        <v>0</v>
      </c>
      <c r="U129" s="58">
        <f t="shared" si="17"/>
        <v>1</v>
      </c>
    </row>
    <row r="130" spans="2:21" x14ac:dyDescent="0.2">
      <c r="B130">
        <v>115</v>
      </c>
      <c r="C130" s="5">
        <f>EXP(-'Debt-Dividend Analysis'!$D$8*(B130-0.5))</f>
        <v>5.4088235959790271E-7</v>
      </c>
      <c r="D130" s="61">
        <f t="shared" ref="D130:D193" si="18">-$D$11*(1-C130)</f>
        <v>1.0880995089986336</v>
      </c>
      <c r="E130" s="61">
        <f t="shared" ref="E130:E193" si="19">$D$11+D130</f>
        <v>-5.8853414830473127E-7</v>
      </c>
      <c r="H130">
        <v>115</v>
      </c>
      <c r="I130" s="58">
        <f>Parameters!$C$40*EXP(Parameters!$D$40*H130)</f>
        <v>0.28274913578386024</v>
      </c>
      <c r="J130" s="5">
        <f t="shared" si="12"/>
        <v>0.78044073530905378</v>
      </c>
      <c r="K130" s="5">
        <f t="shared" si="13"/>
        <v>-0.30765936222372814</v>
      </c>
      <c r="N130">
        <v>115</v>
      </c>
      <c r="O130" s="58"/>
      <c r="P130" s="58">
        <f>'Debt-Dividend Analysis'!D130*'GHG Analysis'!$E$40</f>
        <v>0.46788278886941242</v>
      </c>
      <c r="Q130" s="58">
        <f>'Debt-Dividend Analysis'!J130*'GHG Analysis'!$E$41</f>
        <v>0.44485121912616071</v>
      </c>
      <c r="R130" s="58">
        <f t="shared" si="14"/>
        <v>0.82463391046279122</v>
      </c>
      <c r="S130" s="58">
        <f t="shared" si="15"/>
        <v>0.5</v>
      </c>
      <c r="T130" s="58">
        <f t="shared" si="16"/>
        <v>0</v>
      </c>
      <c r="U130" s="58">
        <f t="shared" si="17"/>
        <v>1</v>
      </c>
    </row>
    <row r="131" spans="2:21" x14ac:dyDescent="0.2">
      <c r="B131">
        <v>116</v>
      </c>
      <c r="C131" s="5">
        <f>EXP(-'Debt-Dividend Analysis'!$D$8*(B131-0.5))</f>
        <v>4.7683715820312495E-7</v>
      </c>
      <c r="D131" s="61">
        <f t="shared" si="18"/>
        <v>1.0880995786862235</v>
      </c>
      <c r="E131" s="61">
        <f t="shared" si="19"/>
        <v>-5.188465583838564E-7</v>
      </c>
      <c r="H131">
        <v>116</v>
      </c>
      <c r="I131" s="58">
        <f>Parameters!$C$40*EXP(Parameters!$D$40*H131)</f>
        <v>0.2793764229041894</v>
      </c>
      <c r="J131" s="5">
        <f t="shared" si="12"/>
        <v>0.7841105845223737</v>
      </c>
      <c r="K131" s="5">
        <f t="shared" si="13"/>
        <v>-0.30398951301040822</v>
      </c>
      <c r="N131">
        <v>116</v>
      </c>
      <c r="O131" s="58"/>
      <c r="P131" s="58">
        <f>'Debt-Dividend Analysis'!D131*'GHG Analysis'!$E$40</f>
        <v>0.4678828188350761</v>
      </c>
      <c r="Q131" s="58">
        <f>'Debt-Dividend Analysis'!J131*'GHG Analysis'!$E$41</f>
        <v>0.44694303317775308</v>
      </c>
      <c r="R131" s="58">
        <f t="shared" si="14"/>
        <v>0.82672575448004726</v>
      </c>
      <c r="S131" s="58">
        <f t="shared" si="15"/>
        <v>0.5</v>
      </c>
      <c r="T131" s="58">
        <f t="shared" si="16"/>
        <v>0</v>
      </c>
      <c r="U131" s="58">
        <f t="shared" si="17"/>
        <v>1</v>
      </c>
    </row>
    <row r="132" spans="2:21" x14ac:dyDescent="0.2">
      <c r="B132">
        <v>117</v>
      </c>
      <c r="C132" s="5">
        <f>EXP(-'Debt-Dividend Analysis'!$D$8*(B132-0.5))</f>
        <v>4.2037546872902912E-7</v>
      </c>
      <c r="D132" s="61">
        <f t="shared" si="18"/>
        <v>1.0880996401221934</v>
      </c>
      <c r="E132" s="61">
        <f t="shared" si="19"/>
        <v>-4.5741058851689331E-7</v>
      </c>
      <c r="H132">
        <v>117</v>
      </c>
      <c r="I132" s="58">
        <f>Parameters!$C$40*EXP(Parameters!$D$40*H132)</f>
        <v>0.27604394071218152</v>
      </c>
      <c r="J132" s="5">
        <f t="shared" si="12"/>
        <v>0.78773665872052379</v>
      </c>
      <c r="K132" s="5">
        <f t="shared" si="13"/>
        <v>-0.30036343881225813</v>
      </c>
      <c r="N132">
        <v>117</v>
      </c>
      <c r="O132" s="58"/>
      <c r="P132" s="58">
        <f>'Debt-Dividend Analysis'!D132*'GHG Analysis'!$E$40</f>
        <v>0.46788284525254314</v>
      </c>
      <c r="Q132" s="58">
        <f>'Debt-Dividend Analysis'!J132*'GHG Analysis'!$E$41</f>
        <v>0.44900989547069858</v>
      </c>
      <c r="R132" s="58">
        <f t="shared" si="14"/>
        <v>0.82879264319045975</v>
      </c>
      <c r="S132" s="58">
        <f t="shared" si="15"/>
        <v>0.5</v>
      </c>
      <c r="T132" s="58">
        <f t="shared" si="16"/>
        <v>0</v>
      </c>
      <c r="U132" s="58">
        <f t="shared" si="17"/>
        <v>1</v>
      </c>
    </row>
    <row r="133" spans="2:21" x14ac:dyDescent="0.2">
      <c r="B133">
        <v>118</v>
      </c>
      <c r="C133" s="5">
        <f>EXP(-'Debt-Dividend Analysis'!$D$8*(B133-0.5))</f>
        <v>3.7059933704636529E-7</v>
      </c>
      <c r="D133" s="61">
        <f t="shared" si="18"/>
        <v>1.0880996942836072</v>
      </c>
      <c r="E133" s="61">
        <f t="shared" si="19"/>
        <v>-4.0324917471856736E-7</v>
      </c>
      <c r="H133">
        <v>118</v>
      </c>
      <c r="I133" s="58">
        <f>Parameters!$C$40*EXP(Parameters!$D$40*H133)</f>
        <v>0.27275120932464242</v>
      </c>
      <c r="J133" s="5">
        <f t="shared" si="12"/>
        <v>0.79131948006445418</v>
      </c>
      <c r="K133" s="5">
        <f t="shared" si="13"/>
        <v>-0.29678061746832773</v>
      </c>
      <c r="N133">
        <v>118</v>
      </c>
      <c r="O133" s="58"/>
      <c r="P133" s="58">
        <f>'Debt-Dividend Analysis'!D133*'GHG Analysis'!$E$40</f>
        <v>0.4678828685419511</v>
      </c>
      <c r="Q133" s="58">
        <f>'Debt-Dividend Analysis'!J133*'GHG Analysis'!$E$41</f>
        <v>0.45105210363673892</v>
      </c>
      <c r="R133" s="58">
        <f t="shared" si="14"/>
        <v>0.83083487464590811</v>
      </c>
      <c r="S133" s="58">
        <f t="shared" si="15"/>
        <v>0.5</v>
      </c>
      <c r="T133" s="58">
        <f t="shared" si="16"/>
        <v>0</v>
      </c>
      <c r="U133" s="58">
        <f t="shared" si="17"/>
        <v>1</v>
      </c>
    </row>
    <row r="134" spans="2:21" x14ac:dyDescent="0.2">
      <c r="B134">
        <v>119</v>
      </c>
      <c r="C134" s="5">
        <f>EXP(-'Debt-Dividend Analysis'!$D$8*(B134-0.5))</f>
        <v>3.2671713464739854E-7</v>
      </c>
      <c r="D134" s="61">
        <f t="shared" si="18"/>
        <v>1.0880997420318359</v>
      </c>
      <c r="E134" s="61">
        <f t="shared" si="19"/>
        <v>-3.5550094601433102E-7</v>
      </c>
      <c r="H134">
        <v>119</v>
      </c>
      <c r="I134" s="58">
        <f>Parameters!$C$40*EXP(Parameters!$D$40*H134)</f>
        <v>0.26949775458256242</v>
      </c>
      <c r="J134" s="5">
        <f t="shared" si="12"/>
        <v>0.79485956448662998</v>
      </c>
      <c r="K134" s="5">
        <f t="shared" si="13"/>
        <v>-0.29324053304615194</v>
      </c>
      <c r="N134">
        <v>119</v>
      </c>
      <c r="O134" s="58"/>
      <c r="P134" s="58">
        <f>'Debt-Dividend Analysis'!D134*'GHG Analysis'!$E$40</f>
        <v>0.46788288907368941</v>
      </c>
      <c r="Q134" s="58">
        <f>'Debt-Dividend Analysis'!J134*'GHG Analysis'!$E$41</f>
        <v>0.45306995175737913</v>
      </c>
      <c r="R134" s="58">
        <f t="shared" si="14"/>
        <v>0.83285274329828662</v>
      </c>
      <c r="S134" s="58">
        <f t="shared" si="15"/>
        <v>0.5</v>
      </c>
      <c r="T134" s="58">
        <f t="shared" si="16"/>
        <v>0</v>
      </c>
      <c r="U134" s="58">
        <f t="shared" si="17"/>
        <v>1</v>
      </c>
    </row>
    <row r="135" spans="2:21" x14ac:dyDescent="0.2">
      <c r="B135">
        <v>120</v>
      </c>
      <c r="C135" s="5">
        <f>EXP(-'Debt-Dividend Analysis'!$D$8*(B135-0.5))</f>
        <v>2.8803096876250402E-7</v>
      </c>
      <c r="D135" s="61">
        <f t="shared" si="18"/>
        <v>1.0880997841262567</v>
      </c>
      <c r="E135" s="61">
        <f t="shared" si="19"/>
        <v>-3.1340652517641843E-7</v>
      </c>
      <c r="H135">
        <v>120</v>
      </c>
      <c r="I135" s="58">
        <f>Parameters!$C$40*EXP(Parameters!$D$40*H135)</f>
        <v>0.26628310798283661</v>
      </c>
      <c r="J135" s="5">
        <f t="shared" si="12"/>
        <v>0.79835742176532509</v>
      </c>
      <c r="K135" s="5">
        <f t="shared" si="13"/>
        <v>-0.28974267576745683</v>
      </c>
      <c r="N135">
        <v>120</v>
      </c>
      <c r="O135" s="58"/>
      <c r="P135" s="58">
        <f>'Debt-Dividend Analysis'!D135*'GHG Analysis'!$E$40</f>
        <v>0.46788290717429037</v>
      </c>
      <c r="Q135" s="58">
        <f>'Debt-Dividend Analysis'!J135*'GHG Analysis'!$E$41</f>
        <v>0.45506373040623538</v>
      </c>
      <c r="R135" s="58">
        <f t="shared" si="14"/>
        <v>0.83484654004774383</v>
      </c>
      <c r="S135" s="58">
        <f t="shared" si="15"/>
        <v>0.5</v>
      </c>
      <c r="T135" s="58">
        <f t="shared" si="16"/>
        <v>0</v>
      </c>
      <c r="U135" s="58">
        <f t="shared" si="17"/>
        <v>1</v>
      </c>
    </row>
    <row r="136" spans="2:21" x14ac:dyDescent="0.2">
      <c r="B136">
        <v>121</v>
      </c>
      <c r="C136" s="5">
        <f>EXP(-'Debt-Dividend Analysis'!$D$8*(B136-0.5))</f>
        <v>2.5392558322905604E-7</v>
      </c>
      <c r="D136" s="61">
        <f t="shared" si="18"/>
        <v>1.08809982123633</v>
      </c>
      <c r="E136" s="61">
        <f t="shared" si="19"/>
        <v>-2.762964519398281E-7</v>
      </c>
      <c r="H136">
        <v>121</v>
      </c>
      <c r="I136" s="58">
        <f>Parameters!$C$40*EXP(Parameters!$D$40*H136)</f>
        <v>0.26310680661079977</v>
      </c>
      <c r="J136" s="5">
        <f t="shared" si="12"/>
        <v>0.80181355559803191</v>
      </c>
      <c r="K136" s="5">
        <f t="shared" si="13"/>
        <v>-0.28628654193475001</v>
      </c>
      <c r="N136">
        <v>121</v>
      </c>
      <c r="O136" s="58"/>
      <c r="P136" s="58">
        <f>'Debt-Dividend Analysis'!D136*'GHG Analysis'!$E$40</f>
        <v>0.46788292313162189</v>
      </c>
      <c r="Q136" s="58">
        <f>'Debt-Dividend Analysis'!J136*'GHG Analysis'!$E$41</f>
        <v>0.45703372669087822</v>
      </c>
      <c r="R136" s="58">
        <f t="shared" si="14"/>
        <v>0.83681655228971819</v>
      </c>
      <c r="S136" s="58">
        <f t="shared" si="15"/>
        <v>0.5</v>
      </c>
      <c r="T136" s="58">
        <f t="shared" si="16"/>
        <v>0</v>
      </c>
      <c r="U136" s="58">
        <f t="shared" si="17"/>
        <v>1</v>
      </c>
    </row>
    <row r="137" spans="2:21" x14ac:dyDescent="0.2">
      <c r="B137">
        <v>122</v>
      </c>
      <c r="C137" s="5">
        <f>EXP(-'Debt-Dividend Analysis'!$D$8*(B137-0.5))</f>
        <v>2.2385857359450009E-7</v>
      </c>
      <c r="D137" s="61">
        <f t="shared" si="18"/>
        <v>1.0880998539522462</v>
      </c>
      <c r="E137" s="61">
        <f t="shared" si="19"/>
        <v>-2.435805357414722E-7</v>
      </c>
      <c r="H137">
        <v>122</v>
      </c>
      <c r="I137" s="58">
        <f>Parameters!$C$40*EXP(Parameters!$D$40*H137)</f>
        <v>0.25996839307356567</v>
      </c>
      <c r="J137" s="5">
        <f t="shared" si="12"/>
        <v>0.80522846367399448</v>
      </c>
      <c r="K137" s="5">
        <f t="shared" si="13"/>
        <v>-0.28287163385878744</v>
      </c>
      <c r="N137">
        <v>122</v>
      </c>
      <c r="O137" s="58"/>
      <c r="P137" s="58">
        <f>'Debt-Dividend Analysis'!D137*'GHG Analysis'!$E$40</f>
        <v>0.46788293719946583</v>
      </c>
      <c r="Q137" s="58">
        <f>'Debt-Dividend Analysis'!J137*'GHG Analysis'!$E$41</f>
        <v>0.4589802242941769</v>
      </c>
      <c r="R137" s="58">
        <f t="shared" si="14"/>
        <v>0.83876306396086076</v>
      </c>
      <c r="S137" s="58">
        <f t="shared" si="15"/>
        <v>0.5</v>
      </c>
      <c r="T137" s="58">
        <f t="shared" si="16"/>
        <v>0</v>
      </c>
      <c r="U137" s="58">
        <f t="shared" si="17"/>
        <v>1</v>
      </c>
    </row>
    <row r="138" spans="2:21" x14ac:dyDescent="0.2">
      <c r="B138">
        <v>123</v>
      </c>
      <c r="C138" s="5">
        <f>EXP(-'Debt-Dividend Analysis'!$D$8*(B138-0.5))</f>
        <v>1.9735176083679442E-7</v>
      </c>
      <c r="D138" s="61">
        <f t="shared" si="18"/>
        <v>1.0880998827943118</v>
      </c>
      <c r="E138" s="61">
        <f t="shared" si="19"/>
        <v>-2.1473847011677094E-7</v>
      </c>
      <c r="H138">
        <v>123</v>
      </c>
      <c r="I138" s="58">
        <f>Parameters!$C$40*EXP(Parameters!$D$40*H138)</f>
        <v>0.25686741543416164</v>
      </c>
      <c r="J138" s="5">
        <f t="shared" si="12"/>
        <v>0.80860263774587693</v>
      </c>
      <c r="K138" s="5">
        <f t="shared" si="13"/>
        <v>-0.27949745978690499</v>
      </c>
      <c r="N138">
        <v>123</v>
      </c>
      <c r="O138" s="58"/>
      <c r="P138" s="58">
        <f>'Debt-Dividend Analysis'!D138*'GHG Analysis'!$E$40</f>
        <v>0.46788294960155408</v>
      </c>
      <c r="Q138" s="58">
        <f>'Debt-Dividend Analysis'!J138*'GHG Analysis'!$E$41</f>
        <v>0.46090350351514991</v>
      </c>
      <c r="R138" s="58">
        <f t="shared" si="14"/>
        <v>0.84068635558392213</v>
      </c>
      <c r="S138" s="58">
        <f t="shared" si="15"/>
        <v>0.5</v>
      </c>
      <c r="T138" s="58">
        <f t="shared" si="16"/>
        <v>0</v>
      </c>
      <c r="U138" s="58">
        <f t="shared" si="17"/>
        <v>1</v>
      </c>
    </row>
    <row r="139" spans="2:21" x14ac:dyDescent="0.2">
      <c r="B139">
        <v>124</v>
      </c>
      <c r="C139" s="5">
        <f>EXP(-'Debt-Dividend Analysis'!$D$8*(B139-0.5))</f>
        <v>1.7398358651178417E-7</v>
      </c>
      <c r="D139" s="61">
        <f t="shared" si="18"/>
        <v>1.0880999082212244</v>
      </c>
      <c r="E139" s="61">
        <f t="shared" si="19"/>
        <v>-1.8931155754131623E-7</v>
      </c>
      <c r="H139">
        <v>124</v>
      </c>
      <c r="I139" s="58">
        <f>Parameters!$C$40*EXP(Parameters!$D$40*H139)</f>
        <v>0.25380342714644921</v>
      </c>
      <c r="J139" s="5">
        <f t="shared" si="12"/>
        <v>0.81193656370057621</v>
      </c>
      <c r="K139" s="5">
        <f t="shared" si="13"/>
        <v>-0.27616353383220571</v>
      </c>
      <c r="N139">
        <v>124</v>
      </c>
      <c r="O139" s="58"/>
      <c r="P139" s="58">
        <f>'Debt-Dividend Analysis'!D139*'GHG Analysis'!$E$40</f>
        <v>0.46788296053512646</v>
      </c>
      <c r="Q139" s="58">
        <f>'Debt-Dividend Analysis'!J139*'GHG Analysis'!$E$41</f>
        <v>0.4628038413093285</v>
      </c>
      <c r="R139" s="58">
        <f t="shared" si="14"/>
        <v>0.84258670431167304</v>
      </c>
      <c r="S139" s="58">
        <f t="shared" si="15"/>
        <v>0.5</v>
      </c>
      <c r="T139" s="58">
        <f t="shared" si="16"/>
        <v>0</v>
      </c>
      <c r="U139" s="58">
        <f t="shared" si="17"/>
        <v>1</v>
      </c>
    </row>
    <row r="140" spans="2:21" x14ac:dyDescent="0.2">
      <c r="B140">
        <v>125</v>
      </c>
      <c r="C140" s="5">
        <f>EXP(-'Debt-Dividend Analysis'!$D$8*(B140-0.5))</f>
        <v>1.5338240838163256E-7</v>
      </c>
      <c r="D140" s="61">
        <f t="shared" si="18"/>
        <v>1.0880999306373684</v>
      </c>
      <c r="E140" s="61">
        <f t="shared" si="19"/>
        <v>-1.6689541348924308E-7</v>
      </c>
      <c r="H140">
        <v>125</v>
      </c>
      <c r="I140" s="58">
        <f>Parameters!$C$40*EXP(Parameters!$D$40*H140)</f>
        <v>0.25077598699082027</v>
      </c>
      <c r="J140" s="5">
        <f t="shared" si="12"/>
        <v>0.81523072162919075</v>
      </c>
      <c r="K140" s="5">
        <f t="shared" si="13"/>
        <v>-0.27286937590359117</v>
      </c>
      <c r="N140">
        <v>125</v>
      </c>
      <c r="O140" s="58"/>
      <c r="P140" s="58">
        <f>'Debt-Dividend Analysis'!D140*'GHG Analysis'!$E$40</f>
        <v>0.46788297017406844</v>
      </c>
      <c r="Q140" s="58">
        <f>'Debt-Dividend Analysis'!J140*'GHG Analysis'!$E$41</f>
        <v>0.46468151132863877</v>
      </c>
      <c r="R140" s="58">
        <f t="shared" si="14"/>
        <v>0.84446438396992529</v>
      </c>
      <c r="S140" s="58">
        <f t="shared" si="15"/>
        <v>0.5</v>
      </c>
      <c r="T140" s="58">
        <f t="shared" si="16"/>
        <v>0</v>
      </c>
      <c r="U140" s="58">
        <f t="shared" si="17"/>
        <v>1</v>
      </c>
    </row>
    <row r="141" spans="2:21" x14ac:dyDescent="0.2">
      <c r="B141">
        <v>126</v>
      </c>
      <c r="C141" s="5">
        <f>EXP(-'Debt-Dividend Analysis'!$D$8*(B141-0.5))</f>
        <v>1.3522058989947589E-7</v>
      </c>
      <c r="D141" s="61">
        <f t="shared" si="18"/>
        <v>1.0880999503992448</v>
      </c>
      <c r="E141" s="61">
        <f t="shared" si="19"/>
        <v>-1.4713353713169397E-7</v>
      </c>
      <c r="H141">
        <v>126</v>
      </c>
      <c r="I141" s="58">
        <f>Parameters!$C$40*EXP(Parameters!$D$40*H141)</f>
        <v>0.24778465901066099</v>
      </c>
      <c r="J141" s="5">
        <f t="shared" si="12"/>
        <v>0.81848558589615461</v>
      </c>
      <c r="K141" s="5">
        <f t="shared" si="13"/>
        <v>-0.26961451163662731</v>
      </c>
      <c r="N141">
        <v>126</v>
      </c>
      <c r="O141" s="58"/>
      <c r="P141" s="58">
        <f>'Debt-Dividend Analysis'!D141*'GHG Analysis'!$E$40</f>
        <v>0.46788297867167528</v>
      </c>
      <c r="Q141" s="58">
        <f>'Debt-Dividend Analysis'!J141*'GHG Analysis'!$E$41</f>
        <v>0.46653678396080817</v>
      </c>
      <c r="R141" s="58">
        <f t="shared" si="14"/>
        <v>0.84631966509970158</v>
      </c>
      <c r="S141" s="58">
        <f t="shared" si="15"/>
        <v>0.5</v>
      </c>
      <c r="T141" s="58">
        <f t="shared" si="16"/>
        <v>0</v>
      </c>
      <c r="U141" s="58">
        <f t="shared" si="17"/>
        <v>1</v>
      </c>
    </row>
    <row r="142" spans="2:21" x14ac:dyDescent="0.2">
      <c r="B142">
        <v>127</v>
      </c>
      <c r="C142" s="5">
        <f>EXP(-'Debt-Dividend Analysis'!$D$8*(B142-0.5))</f>
        <v>1.1920928955078122E-7</v>
      </c>
      <c r="D142" s="61">
        <f t="shared" si="18"/>
        <v>1.0880999678211423</v>
      </c>
      <c r="E142" s="61">
        <f t="shared" si="19"/>
        <v>-1.2971163965147525E-7</v>
      </c>
      <c r="H142">
        <v>127</v>
      </c>
      <c r="I142" s="58">
        <f>Parameters!$C$40*EXP(Parameters!$D$40*H142)</f>
        <v>0.24482901244957317</v>
      </c>
      <c r="J142" s="5">
        <f t="shared" si="12"/>
        <v>0.82170162520754675</v>
      </c>
      <c r="K142" s="5">
        <f t="shared" si="13"/>
        <v>-0.26639847232523517</v>
      </c>
      <c r="N142">
        <v>127</v>
      </c>
      <c r="O142" s="58"/>
      <c r="P142" s="58">
        <f>'Debt-Dividend Analysis'!D142*'GHG Analysis'!$E$40</f>
        <v>0.46788298616309115</v>
      </c>
      <c r="Q142" s="58">
        <f>'Debt-Dividend Analysis'!J142*'GHG Analysis'!$E$41</f>
        <v>0.46836992636830171</v>
      </c>
      <c r="R142" s="58">
        <f t="shared" si="14"/>
        <v>0.84815281499861095</v>
      </c>
      <c r="S142" s="58">
        <f t="shared" si="15"/>
        <v>0.5</v>
      </c>
      <c r="T142" s="58">
        <f t="shared" si="16"/>
        <v>0</v>
      </c>
      <c r="U142" s="58">
        <f t="shared" si="17"/>
        <v>1</v>
      </c>
    </row>
    <row r="143" spans="2:21" x14ac:dyDescent="0.2">
      <c r="B143">
        <v>128</v>
      </c>
      <c r="C143" s="5">
        <f>EXP(-'Debt-Dividend Analysis'!$D$8*(B143-0.5))</f>
        <v>1.0509386718225725E-7</v>
      </c>
      <c r="D143" s="61">
        <f t="shared" si="18"/>
        <v>1.0880999831801348</v>
      </c>
      <c r="E143" s="61">
        <f t="shared" si="19"/>
        <v>-1.1435264712922333E-7</v>
      </c>
      <c r="H143">
        <v>128</v>
      </c>
      <c r="I143" s="58">
        <f>Parameters!$C$40*EXP(Parameters!$D$40*H143)</f>
        <v>0.24190862168934468</v>
      </c>
      <c r="J143" s="5">
        <f t="shared" si="12"/>
        <v>0.82487930267858511</v>
      </c>
      <c r="K143" s="5">
        <f t="shared" si="13"/>
        <v>-0.2632207948541968</v>
      </c>
      <c r="N143">
        <v>128</v>
      </c>
      <c r="O143" s="58"/>
      <c r="P143" s="58">
        <f>'Debt-Dividend Analysis'!D143*'GHG Analysis'!$E$40</f>
        <v>0.46788299276745793</v>
      </c>
      <c r="Q143" s="58">
        <f>'Debt-Dividend Analysis'!J143*'GHG Analysis'!$E$41</f>
        <v>0.47018120252679357</v>
      </c>
      <c r="R143" s="58">
        <f t="shared" si="14"/>
        <v>0.84996409776146953</v>
      </c>
      <c r="S143" s="58">
        <f t="shared" si="15"/>
        <v>0.5</v>
      </c>
      <c r="T143" s="58">
        <f t="shared" si="16"/>
        <v>0</v>
      </c>
      <c r="U143" s="58">
        <f t="shared" si="17"/>
        <v>1</v>
      </c>
    </row>
    <row r="144" spans="2:21" x14ac:dyDescent="0.2">
      <c r="B144">
        <v>129</v>
      </c>
      <c r="C144" s="5">
        <f>EXP(-'Debt-Dividend Analysis'!$D$8*(B144-0.5))</f>
        <v>9.2649834261591308E-8</v>
      </c>
      <c r="D144" s="61">
        <f t="shared" si="18"/>
        <v>1.0880999967204883</v>
      </c>
      <c r="E144" s="61">
        <f t="shared" si="19"/>
        <v>-1.0081229362413069E-7</v>
      </c>
      <c r="H144">
        <v>129</v>
      </c>
      <c r="I144" s="58">
        <f>Parameters!$C$40*EXP(Parameters!$D$40*H144)</f>
        <v>0.23902306618865957</v>
      </c>
      <c r="J144" s="5">
        <f t="shared" ref="J144:J207" si="20">-$J$11*(1-I144)</f>
        <v>0.82801907590031687</v>
      </c>
      <c r="K144" s="5">
        <f t="shared" ref="K144:K207" si="21">$J$11+J144</f>
        <v>-0.26008102163246505</v>
      </c>
      <c r="N144">
        <v>129</v>
      </c>
      <c r="O144" s="58"/>
      <c r="P144" s="58">
        <f>'Debt-Dividend Analysis'!D144*'GHG Analysis'!$E$40</f>
        <v>0.46788299858980997</v>
      </c>
      <c r="Q144" s="58">
        <f>'Debt-Dividend Analysis'!J144*'GHG Analysis'!$E$41</f>
        <v>0.47197087326318066</v>
      </c>
      <c r="R144" s="58">
        <f t="shared" ref="R144:R207" si="22">$O$16+P144+Q144</f>
        <v>0.85175377432020871</v>
      </c>
      <c r="S144" s="58">
        <f t="shared" si="15"/>
        <v>0.5</v>
      </c>
      <c r="T144" s="58">
        <f t="shared" si="16"/>
        <v>0</v>
      </c>
      <c r="U144" s="58">
        <f t="shared" si="17"/>
        <v>1</v>
      </c>
    </row>
    <row r="145" spans="2:21" x14ac:dyDescent="0.2">
      <c r="B145">
        <v>130</v>
      </c>
      <c r="C145" s="5">
        <f>EXP(-'Debt-Dividend Analysis'!$D$8*(B145-0.5))</f>
        <v>8.1679283661849622E-8</v>
      </c>
      <c r="D145" s="61">
        <f t="shared" si="18"/>
        <v>1.0881000086575454</v>
      </c>
      <c r="E145" s="61">
        <f t="shared" si="19"/>
        <v>-8.8875236503582755E-8</v>
      </c>
      <c r="H145">
        <v>130</v>
      </c>
      <c r="I145" s="58">
        <f>Parameters!$C$40*EXP(Parameters!$D$40*H145)</f>
        <v>0.23617193042253945</v>
      </c>
      <c r="J145" s="5">
        <f t="shared" si="20"/>
        <v>0.83112139700551135</v>
      </c>
      <c r="K145" s="5">
        <f t="shared" si="21"/>
        <v>-0.25697870052727056</v>
      </c>
      <c r="N145">
        <v>130</v>
      </c>
      <c r="O145" s="58"/>
      <c r="P145" s="58">
        <f>'Debt-Dividend Analysis'!D145*'GHG Analysis'!$E$40</f>
        <v>0.46788300372274449</v>
      </c>
      <c r="Q145" s="58">
        <f>'Debt-Dividend Analysis'!J145*'GHG Analysis'!$E$41</f>
        <v>0.47373919629314154</v>
      </c>
      <c r="R145" s="58">
        <f t="shared" si="22"/>
        <v>0.85352210248310412</v>
      </c>
      <c r="S145" s="58">
        <f t="shared" ref="S145:S208" si="23">$S$15</f>
        <v>0.5</v>
      </c>
      <c r="T145" s="58">
        <f t="shared" ref="T145:T208" si="24">$T$15</f>
        <v>0</v>
      </c>
      <c r="U145" s="58">
        <f t="shared" ref="U145:U208" si="25">$U$15</f>
        <v>1</v>
      </c>
    </row>
    <row r="146" spans="2:21" x14ac:dyDescent="0.2">
      <c r="B146">
        <v>131</v>
      </c>
      <c r="C146" s="5">
        <f>EXP(-'Debt-Dividend Analysis'!$D$8*(B146-0.5))</f>
        <v>7.2007742190625991E-8</v>
      </c>
      <c r="D146" s="61">
        <f t="shared" si="18"/>
        <v>1.0881000191811505</v>
      </c>
      <c r="E146" s="61">
        <f t="shared" si="19"/>
        <v>-7.8351631405126909E-8</v>
      </c>
      <c r="H146">
        <v>131</v>
      </c>
      <c r="I146" s="58">
        <f>Parameters!$C$40*EXP(Parameters!$D$40*H146)</f>
        <v>0.23335480382250726</v>
      </c>
      <c r="J146" s="5">
        <f t="shared" si="20"/>
        <v>0.83418671273376854</v>
      </c>
      <c r="K146" s="5">
        <f t="shared" si="21"/>
        <v>-0.25391338479901338</v>
      </c>
      <c r="N146">
        <v>131</v>
      </c>
      <c r="O146" s="58"/>
      <c r="P146" s="58">
        <f>'Debt-Dividend Analysis'!D146*'GHG Analysis'!$E$40</f>
        <v>0.46788300824789469</v>
      </c>
      <c r="Q146" s="58">
        <f>'Debt-Dividend Analysis'!J146*'GHG Analysis'!$E$41</f>
        <v>0.47548642625824811</v>
      </c>
      <c r="R146" s="58">
        <f t="shared" si="22"/>
        <v>0.85526933697336083</v>
      </c>
      <c r="S146" s="58">
        <f t="shared" si="23"/>
        <v>0.5</v>
      </c>
      <c r="T146" s="58">
        <f t="shared" si="24"/>
        <v>0</v>
      </c>
      <c r="U146" s="58">
        <f t="shared" si="25"/>
        <v>1</v>
      </c>
    </row>
    <row r="147" spans="2:21" x14ac:dyDescent="0.2">
      <c r="B147">
        <v>132</v>
      </c>
      <c r="C147" s="5">
        <f>EXP(-'Debt-Dividend Analysis'!$D$8*(B147-0.5))</f>
        <v>6.3481395807263891E-8</v>
      </c>
      <c r="D147" s="61">
        <f t="shared" si="18"/>
        <v>1.088100028458669</v>
      </c>
      <c r="E147" s="61">
        <f t="shared" si="19"/>
        <v>-6.9074112873934723E-8</v>
      </c>
      <c r="H147">
        <v>132</v>
      </c>
      <c r="I147" s="58">
        <f>Parameters!$C$40*EXP(Parameters!$D$40*H147)</f>
        <v>0.23057128071746449</v>
      </c>
      <c r="J147" s="5">
        <f t="shared" si="20"/>
        <v>0.83721546449585038</v>
      </c>
      <c r="K147" s="5">
        <f t="shared" si="21"/>
        <v>-0.25088463303693154</v>
      </c>
      <c r="N147">
        <v>132</v>
      </c>
      <c r="O147" s="58"/>
      <c r="P147" s="58">
        <f>'Debt-Dividend Analysis'!D147*'GHG Analysis'!$E$40</f>
        <v>0.46788301223722767</v>
      </c>
      <c r="Q147" s="58">
        <f>'Debt-Dividend Analysis'!J147*'GHG Analysis'!$E$41</f>
        <v>0.47721281476263477</v>
      </c>
      <c r="R147" s="58">
        <f t="shared" si="22"/>
        <v>0.85699572946708047</v>
      </c>
      <c r="S147" s="58">
        <f t="shared" si="23"/>
        <v>0.5</v>
      </c>
      <c r="T147" s="58">
        <f t="shared" si="24"/>
        <v>0</v>
      </c>
      <c r="U147" s="58">
        <f t="shared" si="25"/>
        <v>1</v>
      </c>
    </row>
    <row r="148" spans="2:21" x14ac:dyDescent="0.2">
      <c r="B148">
        <v>133</v>
      </c>
      <c r="C148" s="5">
        <f>EXP(-'Debt-Dividend Analysis'!$D$8*(B148-0.5))</f>
        <v>5.5964643398624909E-8</v>
      </c>
      <c r="D148" s="61">
        <f t="shared" si="18"/>
        <v>1.0881000366376481</v>
      </c>
      <c r="E148" s="61">
        <f t="shared" si="19"/>
        <v>-6.0895133824345749E-8</v>
      </c>
      <c r="H148">
        <v>133</v>
      </c>
      <c r="I148" s="58">
        <f>Parameters!$C$40*EXP(Parameters!$D$40*H148)</f>
        <v>0.22782096027527415</v>
      </c>
      <c r="J148" s="5">
        <f t="shared" si="20"/>
        <v>0.84020808843724415</v>
      </c>
      <c r="K148" s="5">
        <f t="shared" si="21"/>
        <v>-0.24789200909553777</v>
      </c>
      <c r="N148">
        <v>133</v>
      </c>
      <c r="O148" s="58"/>
      <c r="P148" s="58">
        <f>'Debt-Dividend Analysis'!D148*'GHG Analysis'!$E$40</f>
        <v>0.46788301575418867</v>
      </c>
      <c r="Q148" s="58">
        <f>'Debt-Dividend Analysis'!J148*'GHG Analysis'!$E$41</f>
        <v>0.47891861040922923</v>
      </c>
      <c r="R148" s="58">
        <f t="shared" si="22"/>
        <v>0.85870152863063598</v>
      </c>
      <c r="S148" s="58">
        <f t="shared" si="23"/>
        <v>0.5</v>
      </c>
      <c r="T148" s="58">
        <f t="shared" si="24"/>
        <v>0</v>
      </c>
      <c r="U148" s="58">
        <f t="shared" si="25"/>
        <v>1</v>
      </c>
    </row>
    <row r="149" spans="2:21" x14ac:dyDescent="0.2">
      <c r="B149">
        <v>134</v>
      </c>
      <c r="C149" s="5">
        <f>EXP(-'Debt-Dividend Analysis'!$D$8*(B149-0.5))</f>
        <v>4.9337940209198684E-8</v>
      </c>
      <c r="D149" s="61">
        <f t="shared" si="18"/>
        <v>1.0881000438481645</v>
      </c>
      <c r="E149" s="61">
        <f t="shared" si="19"/>
        <v>-5.3684617418170433E-8</v>
      </c>
      <c r="H149">
        <v>134</v>
      </c>
      <c r="I149" s="58">
        <f>Parameters!$C$40*EXP(Parameters!$D$40*H149)</f>
        <v>0.22510344644503996</v>
      </c>
      <c r="J149" s="5">
        <f t="shared" si="20"/>
        <v>0.84316501550096856</v>
      </c>
      <c r="K149" s="5">
        <f t="shared" si="21"/>
        <v>-0.24493508203181336</v>
      </c>
      <c r="N149">
        <v>134</v>
      </c>
      <c r="O149" s="58"/>
      <c r="P149" s="58">
        <f>'Debt-Dividend Analysis'!D149*'GHG Analysis'!$E$40</f>
        <v>0.46788301885471073</v>
      </c>
      <c r="Q149" s="58">
        <f>'Debt-Dividend Analysis'!J149*'GHG Analysis'!$E$41</f>
        <v>0.48060405883555213</v>
      </c>
      <c r="R149" s="58">
        <f t="shared" si="22"/>
        <v>0.86038698015748094</v>
      </c>
      <c r="S149" s="58">
        <f t="shared" si="23"/>
        <v>0.5</v>
      </c>
      <c r="T149" s="58">
        <f t="shared" si="24"/>
        <v>0</v>
      </c>
      <c r="U149" s="58">
        <f t="shared" si="25"/>
        <v>1</v>
      </c>
    </row>
    <row r="150" spans="2:21" x14ac:dyDescent="0.2">
      <c r="B150">
        <v>135</v>
      </c>
      <c r="C150" s="5">
        <f>EXP(-'Debt-Dividend Analysis'!$D$8*(B150-0.5))</f>
        <v>4.349589662794611E-8</v>
      </c>
      <c r="D150" s="61">
        <f t="shared" si="18"/>
        <v>1.0881000502048925</v>
      </c>
      <c r="E150" s="61">
        <f t="shared" si="19"/>
        <v>-4.7327889385329058E-8</v>
      </c>
      <c r="H150">
        <v>135</v>
      </c>
      <c r="I150" s="58">
        <f>Parameters!$C$40*EXP(Parameters!$D$40*H150)</f>
        <v>0.2224183479000745</v>
      </c>
      <c r="J150" s="5">
        <f t="shared" si="20"/>
        <v>0.84608667148963057</v>
      </c>
      <c r="K150" s="5">
        <f t="shared" si="21"/>
        <v>-0.24201342604315135</v>
      </c>
      <c r="N150">
        <v>135</v>
      </c>
      <c r="O150" s="58"/>
      <c r="P150" s="58">
        <f>'Debt-Dividend Analysis'!D150*'GHG Analysis'!$E$40</f>
        <v>0.4678830215881038</v>
      </c>
      <c r="Q150" s="58">
        <f>'Debt-Dividend Analysis'!J150*'GHG Analysis'!$E$41</f>
        <v>0.48226940274908947</v>
      </c>
      <c r="R150" s="58">
        <f t="shared" si="22"/>
        <v>0.86205232680441135</v>
      </c>
      <c r="S150" s="58">
        <f t="shared" si="23"/>
        <v>0.5</v>
      </c>
      <c r="T150" s="58">
        <f t="shared" si="24"/>
        <v>0</v>
      </c>
      <c r="U150" s="58">
        <f t="shared" si="25"/>
        <v>1</v>
      </c>
    </row>
    <row r="151" spans="2:21" x14ac:dyDescent="0.2">
      <c r="B151">
        <v>136</v>
      </c>
      <c r="C151" s="5">
        <f>EXP(-'Debt-Dividend Analysis'!$D$8*(B151-0.5))</f>
        <v>3.8345602095408207E-8</v>
      </c>
      <c r="D151" s="61">
        <f t="shared" si="18"/>
        <v>1.0881000558089284</v>
      </c>
      <c r="E151" s="61">
        <f t="shared" si="19"/>
        <v>-4.1723853483333073E-8</v>
      </c>
      <c r="H151">
        <v>136</v>
      </c>
      <c r="I151" s="58">
        <f>Parameters!$C$40*EXP(Parameters!$D$40*H151)</f>
        <v>0.21976527798154738</v>
      </c>
      <c r="J151" s="5">
        <f t="shared" si="20"/>
        <v>0.84897347712674132</v>
      </c>
      <c r="K151" s="5">
        <f t="shared" si="21"/>
        <v>-0.2391266204060406</v>
      </c>
      <c r="N151">
        <v>136</v>
      </c>
      <c r="O151" s="58"/>
      <c r="P151" s="58">
        <f>'Debt-Dividend Analysis'!D151*'GHG Analysis'!$E$40</f>
        <v>0.46788302399783921</v>
      </c>
      <c r="Q151" s="58">
        <f>'Debt-Dividend Analysis'!J151*'GHG Analysis'!$E$41</f>
        <v>0.48391488196224258</v>
      </c>
      <c r="R151" s="58">
        <f t="shared" si="22"/>
        <v>0.86369780842729993</v>
      </c>
      <c r="S151" s="58">
        <f t="shared" si="23"/>
        <v>0.5</v>
      </c>
      <c r="T151" s="58">
        <f t="shared" si="24"/>
        <v>0</v>
      </c>
      <c r="U151" s="58">
        <f t="shared" si="25"/>
        <v>1</v>
      </c>
    </row>
    <row r="152" spans="2:21" x14ac:dyDescent="0.2">
      <c r="B152">
        <v>137</v>
      </c>
      <c r="C152" s="5">
        <f>EXP(-'Debt-Dividend Analysis'!$D$8*(B152-0.5))</f>
        <v>3.3805147474868966E-8</v>
      </c>
      <c r="D152" s="61">
        <f t="shared" si="18"/>
        <v>1.0881000607493976</v>
      </c>
      <c r="E152" s="61">
        <f t="shared" si="19"/>
        <v>-3.6783384338434644E-8</v>
      </c>
      <c r="H152">
        <v>137</v>
      </c>
      <c r="I152" s="58">
        <f>Parameters!$C$40*EXP(Parameters!$D$40*H152)</f>
        <v>0.21714385464280581</v>
      </c>
      <c r="J152" s="5">
        <f t="shared" si="20"/>
        <v>0.85182584811730067</v>
      </c>
      <c r="K152" s="5">
        <f t="shared" si="21"/>
        <v>-0.23627424941548125</v>
      </c>
      <c r="N152">
        <v>137</v>
      </c>
      <c r="O152" s="58"/>
      <c r="P152" s="58">
        <f>'Debt-Dividend Analysis'!D152*'GHG Analysis'!$E$40</f>
        <v>0.46788302612224097</v>
      </c>
      <c r="Q152" s="58">
        <f>'Debt-Dividend Analysis'!J152*'GHG Analysis'!$E$41</f>
        <v>0.48554073342686144</v>
      </c>
      <c r="R152" s="58">
        <f t="shared" si="22"/>
        <v>0.86532366201632049</v>
      </c>
      <c r="S152" s="58">
        <f t="shared" si="23"/>
        <v>0.5</v>
      </c>
      <c r="T152" s="58">
        <f t="shared" si="24"/>
        <v>0</v>
      </c>
      <c r="U152" s="58">
        <f t="shared" si="25"/>
        <v>1</v>
      </c>
    </row>
    <row r="153" spans="2:21" x14ac:dyDescent="0.2">
      <c r="B153">
        <v>138</v>
      </c>
      <c r="C153" s="5">
        <f>EXP(-'Debt-Dividend Analysis'!$D$8*(B153-0.5))</f>
        <v>2.9802322387695299E-8</v>
      </c>
      <c r="D153" s="61">
        <f t="shared" si="18"/>
        <v>1.088100065104872</v>
      </c>
      <c r="E153" s="61">
        <f t="shared" si="19"/>
        <v>-3.2427909912868813E-8</v>
      </c>
      <c r="H153">
        <v>138</v>
      </c>
      <c r="I153" s="58">
        <f>Parameters!$C$40*EXP(Parameters!$D$40*H153)</f>
        <v>0.2145537003943592</v>
      </c>
      <c r="J153" s="5">
        <f t="shared" si="20"/>
        <v>0.85464419520766044</v>
      </c>
      <c r="K153" s="5">
        <f t="shared" si="21"/>
        <v>-0.23345590232512148</v>
      </c>
      <c r="N153">
        <v>138</v>
      </c>
      <c r="O153" s="58"/>
      <c r="P153" s="58">
        <f>'Debt-Dividend Analysis'!D153*'GHG Analysis'!$E$40</f>
        <v>0.46788302799509496</v>
      </c>
      <c r="Q153" s="58">
        <f>'Debt-Dividend Analysis'!J153*'GHG Analysis'!$E$41</f>
        <v>0.48714719126836653</v>
      </c>
      <c r="R153" s="58">
        <f t="shared" si="22"/>
        <v>0.86693012173067951</v>
      </c>
      <c r="S153" s="58">
        <f t="shared" si="23"/>
        <v>0.5</v>
      </c>
      <c r="T153" s="58">
        <f t="shared" si="24"/>
        <v>0</v>
      </c>
      <c r="U153" s="58">
        <f t="shared" si="25"/>
        <v>1</v>
      </c>
    </row>
    <row r="154" spans="2:21" x14ac:dyDescent="0.2">
      <c r="B154">
        <v>139</v>
      </c>
      <c r="C154" s="5">
        <f>EXP(-'Debt-Dividend Analysis'!$D$8*(B154-0.5))</f>
        <v>2.627346679556431E-8</v>
      </c>
      <c r="D154" s="61">
        <f t="shared" si="18"/>
        <v>1.0881000689446201</v>
      </c>
      <c r="E154" s="61">
        <f t="shared" si="19"/>
        <v>-2.8588161837816983E-8</v>
      </c>
      <c r="H154">
        <v>139</v>
      </c>
      <c r="I154" s="58">
        <f>Parameters!$C$40*EXP(Parameters!$D$40*H154)</f>
        <v>0.21199444224952002</v>
      </c>
      <c r="J154" s="5">
        <f t="shared" si="20"/>
        <v>0.85742892424467143</v>
      </c>
      <c r="K154" s="5">
        <f t="shared" si="21"/>
        <v>-0.23067117328811049</v>
      </c>
      <c r="N154">
        <v>139</v>
      </c>
      <c r="O154" s="58"/>
      <c r="P154" s="58">
        <f>'Debt-Dividend Analysis'!D154*'GHG Analysis'!$E$40</f>
        <v>0.46788302964618661</v>
      </c>
      <c r="Q154" s="58">
        <f>'Debt-Dividend Analysis'!J154*'GHG Analysis'!$E$41</f>
        <v>0.48873448681946274</v>
      </c>
      <c r="R154" s="58">
        <f t="shared" si="22"/>
        <v>0.86851741893286749</v>
      </c>
      <c r="S154" s="58">
        <f t="shared" si="23"/>
        <v>0.5</v>
      </c>
      <c r="T154" s="58">
        <f t="shared" si="24"/>
        <v>0</v>
      </c>
      <c r="U154" s="58">
        <f t="shared" si="25"/>
        <v>1</v>
      </c>
    </row>
    <row r="155" spans="2:21" x14ac:dyDescent="0.2">
      <c r="B155">
        <v>140</v>
      </c>
      <c r="C155" s="5">
        <f>EXP(-'Debt-Dividend Analysis'!$D$8*(B155-0.5))</f>
        <v>2.3162458565397824E-8</v>
      </c>
      <c r="D155" s="61">
        <f t="shared" si="18"/>
        <v>1.0881000723297085</v>
      </c>
      <c r="E155" s="61">
        <f t="shared" si="19"/>
        <v>-2.5203073406032672E-8</v>
      </c>
      <c r="H155">
        <v>140</v>
      </c>
      <c r="I155" s="58">
        <f>Parameters!$C$40*EXP(Parameters!$D$40*H155)</f>
        <v>0.20946571167069286</v>
      </c>
      <c r="J155" s="5">
        <f t="shared" si="20"/>
        <v>0.86018043623412743</v>
      </c>
      <c r="K155" s="5">
        <f t="shared" si="21"/>
        <v>-0.22791966129865449</v>
      </c>
      <c r="N155">
        <v>140</v>
      </c>
      <c r="O155" s="58"/>
      <c r="P155" s="58">
        <f>'Debt-Dividend Analysis'!D155*'GHG Analysis'!$E$40</f>
        <v>0.46788303110177465</v>
      </c>
      <c r="Q155" s="58">
        <f>'Debt-Dividend Analysis'!J155*'GHG Analysis'!$E$41</f>
        <v>0.49030284865345269</v>
      </c>
      <c r="R155" s="58">
        <f t="shared" si="22"/>
        <v>0.87008578222244548</v>
      </c>
      <c r="S155" s="58">
        <f t="shared" si="23"/>
        <v>0.5</v>
      </c>
      <c r="T155" s="58">
        <f t="shared" si="24"/>
        <v>0</v>
      </c>
      <c r="U155" s="58">
        <f t="shared" si="25"/>
        <v>1</v>
      </c>
    </row>
    <row r="156" spans="2:21" x14ac:dyDescent="0.2">
      <c r="B156">
        <v>141</v>
      </c>
      <c r="C156" s="5">
        <f>EXP(-'Debt-Dividend Analysis'!$D$8*(B156-0.5))</f>
        <v>2.0419820915462399E-8</v>
      </c>
      <c r="D156" s="61">
        <f t="shared" si="18"/>
        <v>1.0881000753139727</v>
      </c>
      <c r="E156" s="61">
        <f t="shared" si="19"/>
        <v>-2.2218809236917991E-8</v>
      </c>
      <c r="H156">
        <v>141</v>
      </c>
      <c r="I156" s="58">
        <f>Parameters!$C$40*EXP(Parameters!$D$40*H156)</f>
        <v>0.20696714451630477</v>
      </c>
      <c r="J156" s="5">
        <f t="shared" si="20"/>
        <v>0.86289912739850927</v>
      </c>
      <c r="K156" s="5">
        <f t="shared" si="21"/>
        <v>-0.22520097013427265</v>
      </c>
      <c r="N156">
        <v>141</v>
      </c>
      <c r="O156" s="58"/>
      <c r="P156" s="58">
        <f>'Debt-Dividend Analysis'!D156*'GHG Analysis'!$E$40</f>
        <v>0.46788303238500822</v>
      </c>
      <c r="Q156" s="58">
        <f>'Debt-Dividend Analysis'!J156*'GHG Analysis'!$E$41</f>
        <v>0.49185250261715036</v>
      </c>
      <c r="R156" s="58">
        <f t="shared" si="22"/>
        <v>0.87163543746937666</v>
      </c>
      <c r="S156" s="58">
        <f t="shared" si="23"/>
        <v>0.5</v>
      </c>
      <c r="T156" s="58">
        <f t="shared" si="24"/>
        <v>0</v>
      </c>
      <c r="U156" s="58">
        <f t="shared" si="25"/>
        <v>1</v>
      </c>
    </row>
    <row r="157" spans="2:21" x14ac:dyDescent="0.2">
      <c r="B157">
        <v>142</v>
      </c>
      <c r="C157" s="5">
        <f>EXP(-'Debt-Dividend Analysis'!$D$8*(B157-0.5))</f>
        <v>1.8001935547656495E-8</v>
      </c>
      <c r="D157" s="61">
        <f t="shared" si="18"/>
        <v>1.0881000779448742</v>
      </c>
      <c r="E157" s="61">
        <f t="shared" si="19"/>
        <v>-1.9587907740259425E-8</v>
      </c>
      <c r="H157">
        <v>142</v>
      </c>
      <c r="I157" s="58">
        <f>Parameters!$C$40*EXP(Parameters!$D$40*H157)</f>
        <v>0.20449838098836795</v>
      </c>
      <c r="J157" s="5">
        <f t="shared" si="20"/>
        <v>0.86558538923404282</v>
      </c>
      <c r="K157" s="5">
        <f t="shared" si="21"/>
        <v>-0.22251470829873909</v>
      </c>
      <c r="N157">
        <v>142</v>
      </c>
      <c r="O157" s="58"/>
      <c r="P157" s="58">
        <f>'Debt-Dividend Analysis'!D157*'GHG Analysis'!$E$40</f>
        <v>0.4678830335162959</v>
      </c>
      <c r="Q157" s="58">
        <f>'Debt-Dividend Analysis'!J157*'GHG Analysis'!$E$41</f>
        <v>0.49338367186340448</v>
      </c>
      <c r="R157" s="58">
        <f t="shared" si="22"/>
        <v>0.87316660784691846</v>
      </c>
      <c r="S157" s="58">
        <f t="shared" si="23"/>
        <v>0.5</v>
      </c>
      <c r="T157" s="58">
        <f t="shared" si="24"/>
        <v>0</v>
      </c>
      <c r="U157" s="58">
        <f t="shared" si="25"/>
        <v>1</v>
      </c>
    </row>
    <row r="158" spans="2:21" x14ac:dyDescent="0.2">
      <c r="B158">
        <v>143</v>
      </c>
      <c r="C158" s="5">
        <f>EXP(-'Debt-Dividend Analysis'!$D$8*(B158-0.5))</f>
        <v>1.587034895181597E-8</v>
      </c>
      <c r="D158" s="61">
        <f t="shared" si="18"/>
        <v>1.0881000802642538</v>
      </c>
      <c r="E158" s="61">
        <f t="shared" si="19"/>
        <v>-1.726852816297253E-8</v>
      </c>
      <c r="H158">
        <v>143</v>
      </c>
      <c r="I158" s="58">
        <f>Parameters!$C$40*EXP(Parameters!$D$40*H158)</f>
        <v>0.20205906558066836</v>
      </c>
      <c r="J158" s="5">
        <f t="shared" si="20"/>
        <v>0.86823960856707394</v>
      </c>
      <c r="K158" s="5">
        <f t="shared" si="21"/>
        <v>-0.21986048896570798</v>
      </c>
      <c r="N158">
        <v>143</v>
      </c>
      <c r="O158" s="58"/>
      <c r="P158" s="58">
        <f>'Debt-Dividend Analysis'!D158*'GHG Analysis'!$E$40</f>
        <v>0.46788303451362911</v>
      </c>
      <c r="Q158" s="58">
        <f>'Debt-Dividend Analysis'!J158*'GHG Analysis'!$E$41</f>
        <v>0.49489657688323219</v>
      </c>
      <c r="R158" s="58">
        <f t="shared" si="22"/>
        <v>0.87467951386407938</v>
      </c>
      <c r="S158" s="58">
        <f t="shared" si="23"/>
        <v>0.5</v>
      </c>
      <c r="T158" s="58">
        <f t="shared" si="24"/>
        <v>0</v>
      </c>
      <c r="U158" s="58">
        <f t="shared" si="25"/>
        <v>1</v>
      </c>
    </row>
    <row r="159" spans="2:21" x14ac:dyDescent="0.2">
      <c r="B159">
        <v>144</v>
      </c>
      <c r="C159" s="5">
        <f>EXP(-'Debt-Dividend Analysis'!$D$8*(B159-0.5))</f>
        <v>1.3991160849656226E-8</v>
      </c>
      <c r="D159" s="61">
        <f t="shared" si="18"/>
        <v>1.0881000823089984</v>
      </c>
      <c r="E159" s="61">
        <f t="shared" si="19"/>
        <v>-1.522378356710874E-8</v>
      </c>
      <c r="H159">
        <v>144</v>
      </c>
      <c r="I159" s="58">
        <f>Parameters!$C$40*EXP(Parameters!$D$40*H159)</f>
        <v>0.19964884702757216</v>
      </c>
      <c r="J159" s="5">
        <f t="shared" si="20"/>
        <v>0.8708621676097732</v>
      </c>
      <c r="K159" s="5">
        <f t="shared" si="21"/>
        <v>-0.21723792992300872</v>
      </c>
      <c r="N159">
        <v>144</v>
      </c>
      <c r="O159" s="58"/>
      <c r="P159" s="58">
        <f>'Debt-Dividend Analysis'!D159*'GHG Analysis'!$E$40</f>
        <v>0.4678830353928693</v>
      </c>
      <c r="Q159" s="58">
        <f>'Debt-Dividend Analysis'!J159*'GHG Analysis'!$E$41</f>
        <v>0.49639143553757076</v>
      </c>
      <c r="R159" s="58">
        <f t="shared" si="22"/>
        <v>0.87617437339765813</v>
      </c>
      <c r="S159" s="58">
        <f t="shared" si="23"/>
        <v>0.5</v>
      </c>
      <c r="T159" s="58">
        <f t="shared" si="24"/>
        <v>0</v>
      </c>
      <c r="U159" s="58">
        <f t="shared" si="25"/>
        <v>1</v>
      </c>
    </row>
    <row r="160" spans="2:21" x14ac:dyDescent="0.2">
      <c r="B160">
        <v>145</v>
      </c>
      <c r="C160" s="5">
        <f>EXP(-'Debt-Dividend Analysis'!$D$8*(B160-0.5))</f>
        <v>1.2334485052299669E-8</v>
      </c>
      <c r="D160" s="61">
        <f t="shared" si="18"/>
        <v>1.0881000841116275</v>
      </c>
      <c r="E160" s="61">
        <f t="shared" si="19"/>
        <v>-1.3421154410053759E-8</v>
      </c>
      <c r="H160">
        <v>145</v>
      </c>
      <c r="I160" s="58">
        <f>Parameters!$C$40*EXP(Parameters!$D$40*H160)</f>
        <v>0.19726737825344276</v>
      </c>
      <c r="J160" s="5">
        <f t="shared" si="20"/>
        <v>0.87345344401517466</v>
      </c>
      <c r="K160" s="5">
        <f t="shared" si="21"/>
        <v>-0.21464665351760726</v>
      </c>
      <c r="N160">
        <v>145</v>
      </c>
      <c r="O160" s="58"/>
      <c r="P160" s="58">
        <f>'Debt-Dividend Analysis'!D160*'GHG Analysis'!$E$40</f>
        <v>0.46788303616799981</v>
      </c>
      <c r="Q160" s="58">
        <f>'Debt-Dividend Analysis'!J160*'GHG Analysis'!$E$41</f>
        <v>0.49786846308864963</v>
      </c>
      <c r="R160" s="58">
        <f t="shared" si="22"/>
        <v>0.87765140172386746</v>
      </c>
      <c r="S160" s="58">
        <f t="shared" si="23"/>
        <v>0.5</v>
      </c>
      <c r="T160" s="58">
        <f t="shared" si="24"/>
        <v>0</v>
      </c>
      <c r="U160" s="58">
        <f t="shared" si="25"/>
        <v>1</v>
      </c>
    </row>
    <row r="161" spans="2:21" x14ac:dyDescent="0.2">
      <c r="B161">
        <v>146</v>
      </c>
      <c r="C161" s="5">
        <f>EXP(-'Debt-Dividend Analysis'!$D$8*(B161-0.5))</f>
        <v>1.0873974156986526E-8</v>
      </c>
      <c r="D161" s="61">
        <f t="shared" si="18"/>
        <v>1.0881000857008096</v>
      </c>
      <c r="E161" s="61">
        <f t="shared" si="19"/>
        <v>-1.1831972290821113E-8</v>
      </c>
      <c r="H161">
        <v>146</v>
      </c>
      <c r="I161" s="58">
        <f>Parameters!$C$40*EXP(Parameters!$D$40*H161)</f>
        <v>0.19491431632266154</v>
      </c>
      <c r="J161" s="5">
        <f t="shared" si="20"/>
        <v>0.87601381093155839</v>
      </c>
      <c r="K161" s="5">
        <f t="shared" si="21"/>
        <v>-0.21208628660122353</v>
      </c>
      <c r="N161">
        <v>146</v>
      </c>
      <c r="O161" s="58"/>
      <c r="P161" s="58">
        <f>'Debt-Dividend Analysis'!D161*'GHG Analysis'!$E$40</f>
        <v>0.46788303685134813</v>
      </c>
      <c r="Q161" s="58">
        <f>'Debt-Dividend Analysis'!J161*'GHG Analysis'!$E$41</f>
        <v>0.49932787223098835</v>
      </c>
      <c r="R161" s="58">
        <f t="shared" si="22"/>
        <v>0.87911081154955451</v>
      </c>
      <c r="S161" s="58">
        <f t="shared" si="23"/>
        <v>0.5</v>
      </c>
      <c r="T161" s="58">
        <f t="shared" si="24"/>
        <v>0</v>
      </c>
      <c r="U161" s="58">
        <f t="shared" si="25"/>
        <v>1</v>
      </c>
    </row>
    <row r="162" spans="2:21" x14ac:dyDescent="0.2">
      <c r="B162">
        <v>147</v>
      </c>
      <c r="C162" s="5">
        <f>EXP(-'Debt-Dividend Analysis'!$D$8*(B162-0.5))</f>
        <v>9.58640052385205E-9</v>
      </c>
      <c r="D162" s="61">
        <f t="shared" si="18"/>
        <v>1.0881000871018185</v>
      </c>
      <c r="E162" s="61">
        <f t="shared" si="19"/>
        <v>-1.043096342634442E-8</v>
      </c>
      <c r="H162">
        <v>147</v>
      </c>
      <c r="I162" s="58">
        <f>Parameters!$C$40*EXP(Parameters!$D$40*H162)</f>
        <v>0.19258932239024432</v>
      </c>
      <c r="J162" s="5">
        <f t="shared" si="20"/>
        <v>0.87854363705618477</v>
      </c>
      <c r="K162" s="5">
        <f t="shared" si="21"/>
        <v>-0.20955646047659715</v>
      </c>
      <c r="N162">
        <v>147</v>
      </c>
      <c r="O162" s="58"/>
      <c r="P162" s="58">
        <f>'Debt-Dividend Analysis'!D162*'GHG Analysis'!$E$40</f>
        <v>0.46788303745378196</v>
      </c>
      <c r="Q162" s="58">
        <f>'Debt-Dividend Analysis'!J162*'GHG Analysis'!$E$41</f>
        <v>0.50076987312202537</v>
      </c>
      <c r="R162" s="58">
        <f t="shared" si="22"/>
        <v>0.88055281304302535</v>
      </c>
      <c r="S162" s="58">
        <f t="shared" si="23"/>
        <v>0.5</v>
      </c>
      <c r="T162" s="58">
        <f t="shared" si="24"/>
        <v>0</v>
      </c>
      <c r="U162" s="58">
        <f t="shared" si="25"/>
        <v>1</v>
      </c>
    </row>
    <row r="163" spans="2:21" x14ac:dyDescent="0.2">
      <c r="B163">
        <v>148</v>
      </c>
      <c r="C163" s="5">
        <f>EXP(-'Debt-Dividend Analysis'!$D$8*(B163-0.5))</f>
        <v>8.4512868687172397E-9</v>
      </c>
      <c r="D163" s="61">
        <f t="shared" si="18"/>
        <v>1.0881000883369358</v>
      </c>
      <c r="E163" s="61">
        <f t="shared" si="19"/>
        <v>-9.1958460846086609E-9</v>
      </c>
      <c r="H163">
        <v>148</v>
      </c>
      <c r="I163" s="58">
        <f>Parameters!$C$40*EXP(Parameters!$D$40*H163)</f>
        <v>0.19029206165304727</v>
      </c>
      <c r="J163" s="5">
        <f t="shared" si="20"/>
        <v>0.88104328668838705</v>
      </c>
      <c r="K163" s="5">
        <f t="shared" si="21"/>
        <v>-0.20705681084439487</v>
      </c>
      <c r="N163">
        <v>148</v>
      </c>
      <c r="O163" s="58"/>
      <c r="P163" s="58">
        <f>'Debt-Dividend Analysis'!D163*'GHG Analysis'!$E$40</f>
        <v>0.4678830379848824</v>
      </c>
      <c r="Q163" s="58">
        <f>'Debt-Dividend Analysis'!J163*'GHG Analysis'!$E$41</f>
        <v>0.50219467341238067</v>
      </c>
      <c r="R163" s="58">
        <f t="shared" si="22"/>
        <v>0.88197761386448115</v>
      </c>
      <c r="S163" s="58">
        <f t="shared" si="23"/>
        <v>0.5</v>
      </c>
      <c r="T163" s="58">
        <f t="shared" si="24"/>
        <v>0</v>
      </c>
      <c r="U163" s="58">
        <f t="shared" si="25"/>
        <v>1</v>
      </c>
    </row>
    <row r="164" spans="2:21" x14ac:dyDescent="0.2">
      <c r="B164">
        <v>149</v>
      </c>
      <c r="C164" s="5">
        <f>EXP(-'Debt-Dividend Analysis'!$D$8*(B164-0.5))</f>
        <v>7.450580596923824E-9</v>
      </c>
      <c r="D164" s="61">
        <f t="shared" si="18"/>
        <v>1.0881000894258044</v>
      </c>
      <c r="E164" s="61">
        <f t="shared" si="19"/>
        <v>-8.1069775337283545E-9</v>
      </c>
      <c r="H164">
        <v>149</v>
      </c>
      <c r="I164" s="58">
        <f>Parameters!$C$40*EXP(Parameters!$D$40*H164)</f>
        <v>0.1880222033015545</v>
      </c>
      <c r="J164" s="5">
        <f t="shared" si="20"/>
        <v>0.88351311978203195</v>
      </c>
      <c r="K164" s="5">
        <f t="shared" si="21"/>
        <v>-0.20458697775074997</v>
      </c>
      <c r="N164">
        <v>149</v>
      </c>
      <c r="O164" s="58"/>
      <c r="P164" s="58">
        <f>'Debt-Dividend Analysis'!D164*'GHG Analysis'!$E$40</f>
        <v>0.46788303845309587</v>
      </c>
      <c r="Q164" s="58">
        <f>'Debt-Dividend Analysis'!J164*'GHG Analysis'!$E$41</f>
        <v>0.50360247827575821</v>
      </c>
      <c r="R164" s="58">
        <f t="shared" si="22"/>
        <v>0.88338541919607216</v>
      </c>
      <c r="S164" s="58">
        <f t="shared" si="23"/>
        <v>0.5</v>
      </c>
      <c r="T164" s="58">
        <f t="shared" si="24"/>
        <v>0</v>
      </c>
      <c r="U164" s="58">
        <f t="shared" si="25"/>
        <v>1</v>
      </c>
    </row>
    <row r="165" spans="2:21" x14ac:dyDescent="0.2">
      <c r="B165">
        <v>150</v>
      </c>
      <c r="C165" s="5">
        <f>EXP(-'Debt-Dividend Analysis'!$D$8*(B165-0.5))</f>
        <v>6.5683666988910758E-9</v>
      </c>
      <c r="D165" s="61">
        <f t="shared" si="18"/>
        <v>1.0881000903857414</v>
      </c>
      <c r="E165" s="61">
        <f t="shared" si="19"/>
        <v>-7.1470405149653971E-9</v>
      </c>
      <c r="H165">
        <v>150</v>
      </c>
      <c r="I165" s="58">
        <f>Parameters!$C$40*EXP(Parameters!$D$40*H165)</f>
        <v>0.18577942047224108</v>
      </c>
      <c r="J165" s="5">
        <f t="shared" si="20"/>
        <v>0.88595349199735274</v>
      </c>
      <c r="K165" s="5">
        <f t="shared" si="21"/>
        <v>-0.20214660553542918</v>
      </c>
      <c r="N165">
        <v>150</v>
      </c>
      <c r="O165" s="58"/>
      <c r="P165" s="58">
        <f>'Debt-Dividend Analysis'!D165*'GHG Analysis'!$E$40</f>
        <v>0.46788303886586879</v>
      </c>
      <c r="Q165" s="58">
        <f>'Debt-Dividend Analysis'!J165*'GHG Analysis'!$E$41</f>
        <v>0.50499349043849107</v>
      </c>
      <c r="R165" s="58">
        <f t="shared" si="22"/>
        <v>0.88477643177157794</v>
      </c>
      <c r="S165" s="58">
        <f t="shared" si="23"/>
        <v>0.5</v>
      </c>
      <c r="T165" s="58">
        <f t="shared" si="24"/>
        <v>0</v>
      </c>
      <c r="U165" s="58">
        <f t="shared" si="25"/>
        <v>1</v>
      </c>
    </row>
    <row r="166" spans="2:21" x14ac:dyDescent="0.2">
      <c r="B166">
        <v>151</v>
      </c>
      <c r="C166" s="5">
        <f>EXP(-'Debt-Dividend Analysis'!$D$8*(B166-0.5))</f>
        <v>5.7906146413494551E-9</v>
      </c>
      <c r="D166" s="61">
        <f t="shared" si="18"/>
        <v>1.0881000912320136</v>
      </c>
      <c r="E166" s="61">
        <f t="shared" si="19"/>
        <v>-6.3007683515081681E-9</v>
      </c>
      <c r="H166">
        <v>151</v>
      </c>
      <c r="I166" s="58">
        <f>Parameters!$C$40*EXP(Parameters!$D$40*H166)</f>
        <v>0.18356339020050405</v>
      </c>
      <c r="J166" s="5">
        <f t="shared" si="20"/>
        <v>0.88836475475216536</v>
      </c>
      <c r="K166" s="5">
        <f t="shared" si="21"/>
        <v>-0.19973534278061655</v>
      </c>
      <c r="N166">
        <v>151</v>
      </c>
      <c r="O166" s="58"/>
      <c r="P166" s="58">
        <f>'Debt-Dividend Analysis'!D166*'GHG Analysis'!$E$40</f>
        <v>0.46788303922976582</v>
      </c>
      <c r="Q166" s="58">
        <f>'Debt-Dividend Analysis'!J166*'GHG Analysis'!$E$41</f>
        <v>0.50636791020873428</v>
      </c>
      <c r="R166" s="58">
        <f t="shared" si="22"/>
        <v>0.88615085190571818</v>
      </c>
      <c r="S166" s="58">
        <f t="shared" si="23"/>
        <v>0.5</v>
      </c>
      <c r="T166" s="58">
        <f t="shared" si="24"/>
        <v>0</v>
      </c>
      <c r="U166" s="58">
        <f t="shared" si="25"/>
        <v>1</v>
      </c>
    </row>
    <row r="167" spans="2:21" x14ac:dyDescent="0.2">
      <c r="B167">
        <v>152</v>
      </c>
      <c r="C167" s="5">
        <f>EXP(-'Debt-Dividend Analysis'!$D$8*(B167-0.5))</f>
        <v>5.1049552288655989E-9</v>
      </c>
      <c r="D167" s="61">
        <f t="shared" si="18"/>
        <v>1.0881000919780797</v>
      </c>
      <c r="E167" s="61">
        <f t="shared" si="19"/>
        <v>-5.5547022537183466E-9</v>
      </c>
      <c r="H167">
        <v>152</v>
      </c>
      <c r="I167" s="58">
        <f>Parameters!$C$40*EXP(Parameters!$D$40*H167)</f>
        <v>0.18137379337415496</v>
      </c>
      <c r="J167" s="5">
        <f t="shared" si="20"/>
        <v>0.89074725527247334</v>
      </c>
      <c r="K167" s="5">
        <f t="shared" si="21"/>
        <v>-0.19735284226030858</v>
      </c>
      <c r="N167">
        <v>152</v>
      </c>
      <c r="O167" s="58"/>
      <c r="P167" s="58">
        <f>'Debt-Dividend Analysis'!D167*'GHG Analysis'!$E$40</f>
        <v>0.46788303955057425</v>
      </c>
      <c r="Q167" s="58">
        <f>'Debt-Dividend Analysis'!J167*'GHG Analysis'!$E$41</f>
        <v>0.50772593550530987</v>
      </c>
      <c r="R167" s="58">
        <f t="shared" si="22"/>
        <v>0.88750887752310215</v>
      </c>
      <c r="S167" s="58">
        <f t="shared" si="23"/>
        <v>0.5</v>
      </c>
      <c r="T167" s="58">
        <f t="shared" si="24"/>
        <v>0</v>
      </c>
      <c r="U167" s="58">
        <f t="shared" si="25"/>
        <v>1</v>
      </c>
    </row>
    <row r="168" spans="2:21" x14ac:dyDescent="0.2">
      <c r="B168">
        <v>153</v>
      </c>
      <c r="C168" s="5">
        <f>EXP(-'Debt-Dividend Analysis'!$D$8*(B168-0.5))</f>
        <v>4.5004838869141228E-9</v>
      </c>
      <c r="D168" s="61">
        <f t="shared" si="18"/>
        <v>1.0881000926358049</v>
      </c>
      <c r="E168" s="61">
        <f t="shared" si="19"/>
        <v>-4.8969770460871587E-9</v>
      </c>
      <c r="H168">
        <v>153</v>
      </c>
      <c r="I168" s="58">
        <f>Parameters!$C$40*EXP(Parameters!$D$40*H168)</f>
        <v>0.17921031468746715</v>
      </c>
      <c r="J168" s="5">
        <f t="shared" si="20"/>
        <v>0.89310133664246838</v>
      </c>
      <c r="K168" s="5">
        <f t="shared" si="21"/>
        <v>-0.19499876089031354</v>
      </c>
      <c r="N168">
        <v>153</v>
      </c>
      <c r="O168" s="58"/>
      <c r="P168" s="58">
        <f>'Debt-Dividend Analysis'!D168*'GHG Analysis'!$E$40</f>
        <v>0.46788303983339607</v>
      </c>
      <c r="Q168" s="58">
        <f>'Debt-Dividend Analysis'!J168*'GHG Analysis'!$E$41</f>
        <v>0.50906776188620706</v>
      </c>
      <c r="R168" s="58">
        <f t="shared" si="22"/>
        <v>0.88885070418682122</v>
      </c>
      <c r="S168" s="58">
        <f t="shared" si="23"/>
        <v>0.5</v>
      </c>
      <c r="T168" s="58">
        <f t="shared" si="24"/>
        <v>0</v>
      </c>
      <c r="U168" s="58">
        <f t="shared" si="25"/>
        <v>1</v>
      </c>
    </row>
    <row r="169" spans="2:21" x14ac:dyDescent="0.2">
      <c r="B169">
        <v>154</v>
      </c>
      <c r="C169" s="5">
        <f>EXP(-'Debt-Dividend Analysis'!$D$8*(B169-0.5))</f>
        <v>3.9675872379539916E-9</v>
      </c>
      <c r="D169" s="61">
        <f t="shared" si="18"/>
        <v>1.0881000932156499</v>
      </c>
      <c r="E169" s="61">
        <f t="shared" si="19"/>
        <v>-4.3171319852319812E-9</v>
      </c>
      <c r="H169">
        <v>154</v>
      </c>
      <c r="I169" s="58">
        <f>Parameters!$C$40*EXP(Parameters!$D$40*H169)</f>
        <v>0.17707264259577127</v>
      </c>
      <c r="J169" s="5">
        <f t="shared" si="20"/>
        <v>0.8954273378539358</v>
      </c>
      <c r="K169" s="5">
        <f t="shared" si="21"/>
        <v>-0.19267275967884612</v>
      </c>
      <c r="N169">
        <v>154</v>
      </c>
      <c r="O169" s="58"/>
      <c r="P169" s="58">
        <f>'Debt-Dividend Analysis'!D169*'GHG Analysis'!$E$40</f>
        <v>0.46788304008272946</v>
      </c>
      <c r="Q169" s="58">
        <f>'Debt-Dividend Analysis'!J169*'GHG Analysis'!$E$41</f>
        <v>0.5103935825767435</v>
      </c>
      <c r="R169" s="58">
        <f t="shared" si="22"/>
        <v>0.8901765251266911</v>
      </c>
      <c r="S169" s="58">
        <f t="shared" si="23"/>
        <v>0.5</v>
      </c>
      <c r="T169" s="58">
        <f t="shared" si="24"/>
        <v>0</v>
      </c>
      <c r="U169" s="58">
        <f t="shared" si="25"/>
        <v>1</v>
      </c>
    </row>
    <row r="170" spans="2:21" x14ac:dyDescent="0.2">
      <c r="B170">
        <v>155</v>
      </c>
      <c r="C170" s="5">
        <f>EXP(-'Debt-Dividend Analysis'!$D$8*(B170-0.5))</f>
        <v>3.4977902124140556E-9</v>
      </c>
      <c r="D170" s="61">
        <f t="shared" si="18"/>
        <v>1.0881000937268361</v>
      </c>
      <c r="E170" s="61">
        <f t="shared" si="19"/>
        <v>-3.8059457807548824E-9</v>
      </c>
      <c r="H170">
        <v>155</v>
      </c>
      <c r="I170" s="58">
        <f>Parameters!$C$40*EXP(Parameters!$D$40*H170)</f>
        <v>0.17496046927059217</v>
      </c>
      <c r="J170" s="5">
        <f t="shared" si="20"/>
        <v>0.89772559385506934</v>
      </c>
      <c r="K170" s="5">
        <f t="shared" si="21"/>
        <v>-0.19037450367771258</v>
      </c>
      <c r="N170">
        <v>155</v>
      </c>
      <c r="O170" s="58"/>
      <c r="P170" s="58">
        <f>'Debt-Dividend Analysis'!D170*'GHG Analysis'!$E$40</f>
        <v>0.46788304030253952</v>
      </c>
      <c r="Q170" s="58">
        <f>'Debt-Dividend Analysis'!J170*'GHG Analysis'!$E$41</f>
        <v>0.51170358849738962</v>
      </c>
      <c r="R170" s="58">
        <f t="shared" si="22"/>
        <v>0.89148653126714716</v>
      </c>
      <c r="S170" s="58">
        <f t="shared" si="23"/>
        <v>0.5</v>
      </c>
      <c r="T170" s="58">
        <f t="shared" si="24"/>
        <v>0</v>
      </c>
      <c r="U170" s="58">
        <f t="shared" si="25"/>
        <v>1</v>
      </c>
    </row>
    <row r="171" spans="2:21" x14ac:dyDescent="0.2">
      <c r="B171">
        <v>156</v>
      </c>
      <c r="C171" s="5">
        <f>EXP(-'Debt-Dividend Analysis'!$D$8*(B171-0.5))</f>
        <v>3.0836212630749169E-9</v>
      </c>
      <c r="D171" s="61">
        <f t="shared" si="18"/>
        <v>1.0881000941774934</v>
      </c>
      <c r="E171" s="61">
        <f t="shared" si="19"/>
        <v>-3.3552884914911374E-9</v>
      </c>
      <c r="H171">
        <v>156</v>
      </c>
      <c r="I171" s="58">
        <f>Parameters!$C$40*EXP(Parameters!$D$40*H171)</f>
        <v>0.17287349055532114</v>
      </c>
      <c r="J171" s="5">
        <f t="shared" si="20"/>
        <v>0.89999643559870457</v>
      </c>
      <c r="K171" s="5">
        <f t="shared" si="21"/>
        <v>-0.18810366193407735</v>
      </c>
      <c r="N171">
        <v>156</v>
      </c>
      <c r="O171" s="58"/>
      <c r="P171" s="58">
        <f>'Debt-Dividend Analysis'!D171*'GHG Analysis'!$E$40</f>
        <v>0.46788304049632218</v>
      </c>
      <c r="Q171" s="58">
        <f>'Debt-Dividend Analysis'!J171*'GHG Analysis'!$E$41</f>
        <v>0.51299796829126165</v>
      </c>
      <c r="R171" s="58">
        <f t="shared" si="22"/>
        <v>0.89278091125480197</v>
      </c>
      <c r="S171" s="58">
        <f t="shared" si="23"/>
        <v>0.5</v>
      </c>
      <c r="T171" s="58">
        <f t="shared" si="24"/>
        <v>0</v>
      </c>
      <c r="U171" s="58">
        <f t="shared" si="25"/>
        <v>1</v>
      </c>
    </row>
    <row r="172" spans="2:21" x14ac:dyDescent="0.2">
      <c r="B172">
        <v>157</v>
      </c>
      <c r="C172" s="5">
        <f>EXP(-'Debt-Dividend Analysis'!$D$8*(B172-0.5))</f>
        <v>2.718493539246631E-9</v>
      </c>
      <c r="D172" s="61">
        <f t="shared" si="18"/>
        <v>1.0881000945747887</v>
      </c>
      <c r="E172" s="61">
        <f t="shared" si="19"/>
        <v>-2.9579931837275808E-9</v>
      </c>
      <c r="H172">
        <v>157</v>
      </c>
      <c r="I172" s="58">
        <f>Parameters!$C$40*EXP(Parameters!$D$40*H172)</f>
        <v>0.17081140592141694</v>
      </c>
      <c r="J172" s="5">
        <f t="shared" si="20"/>
        <v>0.90224019008997647</v>
      </c>
      <c r="K172" s="5">
        <f t="shared" si="21"/>
        <v>-0.18585990744280545</v>
      </c>
      <c r="N172">
        <v>157</v>
      </c>
      <c r="O172" s="58"/>
      <c r="P172" s="58">
        <f>'Debt-Dividend Analysis'!D172*'GHG Analysis'!$E$40</f>
        <v>0.46788304066715913</v>
      </c>
      <c r="Q172" s="58">
        <f>'Debt-Dividend Analysis'!J172*'GHG Analysis'!$E$41</f>
        <v>0.51427690835128659</v>
      </c>
      <c r="R172" s="58">
        <f t="shared" si="22"/>
        <v>0.8940598514856638</v>
      </c>
      <c r="S172" s="58">
        <f t="shared" si="23"/>
        <v>0.5</v>
      </c>
      <c r="T172" s="58">
        <f t="shared" si="24"/>
        <v>0</v>
      </c>
      <c r="U172" s="58">
        <f t="shared" si="25"/>
        <v>1</v>
      </c>
    </row>
    <row r="173" spans="2:21" x14ac:dyDescent="0.2">
      <c r="B173">
        <v>158</v>
      </c>
      <c r="C173" s="5">
        <f>EXP(-'Debt-Dividend Analysis'!$D$8*(B173-0.5))</f>
        <v>2.3966001309630121E-9</v>
      </c>
      <c r="D173" s="61">
        <f t="shared" si="18"/>
        <v>1.088100094925041</v>
      </c>
      <c r="E173" s="61">
        <f t="shared" si="19"/>
        <v>-2.6077409120972561E-9</v>
      </c>
      <c r="H173">
        <v>158</v>
      </c>
      <c r="I173" s="58">
        <f>Parameters!$C$40*EXP(Parameters!$D$40*H173)</f>
        <v>0.16877391842512893</v>
      </c>
      <c r="J173" s="5">
        <f t="shared" si="20"/>
        <v>0.90445718043340939</v>
      </c>
      <c r="K173" s="5">
        <f t="shared" si="21"/>
        <v>-0.18364291709937253</v>
      </c>
      <c r="N173">
        <v>158</v>
      </c>
      <c r="O173" s="58"/>
      <c r="P173" s="58">
        <f>'Debt-Dividend Analysis'!D173*'GHG Analysis'!$E$40</f>
        <v>0.4678830408177676</v>
      </c>
      <c r="Q173" s="58">
        <f>'Debt-Dividend Analysis'!J173*'GHG Analysis'!$E$41</f>
        <v>0.51554059284704346</v>
      </c>
      <c r="R173" s="58">
        <f t="shared" si="22"/>
        <v>0.89532353613202909</v>
      </c>
      <c r="S173" s="58">
        <f t="shared" si="23"/>
        <v>0.5</v>
      </c>
      <c r="T173" s="58">
        <f t="shared" si="24"/>
        <v>0</v>
      </c>
      <c r="U173" s="58">
        <f t="shared" si="25"/>
        <v>1</v>
      </c>
    </row>
    <row r="174" spans="2:21" x14ac:dyDescent="0.2">
      <c r="B174">
        <v>159</v>
      </c>
      <c r="C174" s="5">
        <f>EXP(-'Debt-Dividend Analysis'!$D$8*(B174-0.5))</f>
        <v>2.1128217171793099E-9</v>
      </c>
      <c r="D174" s="61">
        <f t="shared" si="18"/>
        <v>1.0881000952338205</v>
      </c>
      <c r="E174" s="61">
        <f t="shared" si="19"/>
        <v>-2.298961465641014E-9</v>
      </c>
      <c r="H174">
        <v>159</v>
      </c>
      <c r="I174" s="58">
        <f>Parameters!$C$40*EXP(Parameters!$D$40*H174)</f>
        <v>0.16676073466473687</v>
      </c>
      <c r="J174" s="5">
        <f t="shared" si="20"/>
        <v>0.90664772587944342</v>
      </c>
      <c r="K174" s="5">
        <f t="shared" si="21"/>
        <v>-0.1814523716533385</v>
      </c>
      <c r="N174">
        <v>159</v>
      </c>
      <c r="O174" s="58"/>
      <c r="P174" s="58">
        <f>'Debt-Dividend Analysis'!D174*'GHG Analysis'!$E$40</f>
        <v>0.46788304095054278</v>
      </c>
      <c r="Q174" s="58">
        <f>'Debt-Dividend Analysis'!J174*'GHG Analysis'!$E$41</f>
        <v>0.51678920375128279</v>
      </c>
      <c r="R174" s="58">
        <f t="shared" si="22"/>
        <v>0.89657214716904365</v>
      </c>
      <c r="S174" s="58">
        <f t="shared" si="23"/>
        <v>0.5</v>
      </c>
      <c r="T174" s="58">
        <f t="shared" si="24"/>
        <v>0</v>
      </c>
      <c r="U174" s="58">
        <f t="shared" si="25"/>
        <v>1</v>
      </c>
    </row>
    <row r="175" spans="2:21" x14ac:dyDescent="0.2">
      <c r="B175">
        <v>160</v>
      </c>
      <c r="C175" s="5">
        <f>EXP(-'Debt-Dividend Analysis'!$D$8*(B175-0.5))</f>
        <v>1.8626451492309556E-9</v>
      </c>
      <c r="D175" s="61">
        <f t="shared" si="18"/>
        <v>1.0881000955060376</v>
      </c>
      <c r="E175" s="61">
        <f t="shared" si="19"/>
        <v>-2.0267443279209374E-9</v>
      </c>
      <c r="H175">
        <v>160</v>
      </c>
      <c r="I175" s="58">
        <f>Parameters!$C$40*EXP(Parameters!$D$40*H175)</f>
        <v>0.16477156473830051</v>
      </c>
      <c r="J175" s="5">
        <f t="shared" si="20"/>
        <v>0.90881214187040793</v>
      </c>
      <c r="K175" s="5">
        <f t="shared" si="21"/>
        <v>-0.17928795566237399</v>
      </c>
      <c r="N175">
        <v>160</v>
      </c>
      <c r="O175" s="58"/>
      <c r="P175" s="58">
        <f>'Debt-Dividend Analysis'!D175*'GHG Analysis'!$E$40</f>
        <v>0.46788304106759615</v>
      </c>
      <c r="Q175" s="58">
        <f>'Debt-Dividend Analysis'!J175*'GHG Analysis'!$E$41</f>
        <v>0.51802292086613255</v>
      </c>
      <c r="R175" s="58">
        <f t="shared" si="22"/>
        <v>0.89780586440094678</v>
      </c>
      <c r="S175" s="58">
        <f t="shared" si="23"/>
        <v>0.5</v>
      </c>
      <c r="T175" s="58">
        <f t="shared" si="24"/>
        <v>0</v>
      </c>
      <c r="U175" s="58">
        <f t="shared" si="25"/>
        <v>1</v>
      </c>
    </row>
    <row r="176" spans="2:21" x14ac:dyDescent="0.2">
      <c r="B176">
        <v>161</v>
      </c>
      <c r="C176" s="5">
        <f>EXP(-'Debt-Dividend Analysis'!$D$8*(B176-0.5))</f>
        <v>1.6420916747227687E-9</v>
      </c>
      <c r="D176" s="61">
        <f t="shared" si="18"/>
        <v>1.0881000957460218</v>
      </c>
      <c r="E176" s="61">
        <f t="shared" si="19"/>
        <v>-1.786760073230198E-9</v>
      </c>
      <c r="H176">
        <v>161</v>
      </c>
      <c r="I176" s="58">
        <f>Parameters!$C$40*EXP(Parameters!$D$40*H176)</f>
        <v>0.16280612220191307</v>
      </c>
      <c r="J176" s="5">
        <f t="shared" si="20"/>
        <v>0.91095074008594634</v>
      </c>
      <c r="K176" s="5">
        <f t="shared" si="21"/>
        <v>-0.17714935744683558</v>
      </c>
      <c r="N176">
        <v>161</v>
      </c>
      <c r="O176" s="58"/>
      <c r="P176" s="58">
        <f>'Debt-Dividend Analysis'!D176*'GHG Analysis'!$E$40</f>
        <v>0.46788304117078938</v>
      </c>
      <c r="Q176" s="58">
        <f>'Debt-Dividend Analysis'!J176*'GHG Analysis'!$E$41</f>
        <v>0.51924192184898943</v>
      </c>
      <c r="R176" s="58">
        <f t="shared" si="22"/>
        <v>0.89902486548699689</v>
      </c>
      <c r="S176" s="58">
        <f t="shared" si="23"/>
        <v>0.5</v>
      </c>
      <c r="T176" s="58">
        <f t="shared" si="24"/>
        <v>0</v>
      </c>
      <c r="U176" s="58">
        <f t="shared" si="25"/>
        <v>1</v>
      </c>
    </row>
    <row r="177" spans="2:21" x14ac:dyDescent="0.2">
      <c r="B177">
        <v>162</v>
      </c>
      <c r="C177" s="5">
        <f>EXP(-'Debt-Dividend Analysis'!$D$8*(B177-0.5))</f>
        <v>1.4476536603373634E-9</v>
      </c>
      <c r="D177" s="61">
        <f t="shared" si="18"/>
        <v>1.0881000959575897</v>
      </c>
      <c r="E177" s="61">
        <f t="shared" si="19"/>
        <v>-1.5751921988993445E-9</v>
      </c>
      <c r="H177">
        <v>162</v>
      </c>
      <c r="I177" s="58">
        <f>Parameters!$C$40*EXP(Parameters!$D$40*H177)</f>
        <v>0.16086412402845301</v>
      </c>
      <c r="J177" s="5">
        <f t="shared" si="20"/>
        <v>0.91306382848789669</v>
      </c>
      <c r="K177" s="5">
        <f t="shared" si="21"/>
        <v>-0.17503626904488523</v>
      </c>
      <c r="N177">
        <v>162</v>
      </c>
      <c r="O177" s="58"/>
      <c r="P177" s="58">
        <f>'Debt-Dividend Analysis'!D177*'GHG Analysis'!$E$40</f>
        <v>0.46788304126176355</v>
      </c>
      <c r="Q177" s="58">
        <f>'Debt-Dividend Analysis'!J177*'GHG Analysis'!$E$41</f>
        <v>0.52044638223810114</v>
      </c>
      <c r="R177" s="58">
        <f t="shared" si="22"/>
        <v>0.90022932596708283</v>
      </c>
      <c r="S177" s="58">
        <f t="shared" si="23"/>
        <v>0.5</v>
      </c>
      <c r="T177" s="58">
        <f t="shared" si="24"/>
        <v>0</v>
      </c>
      <c r="U177" s="58">
        <f t="shared" si="25"/>
        <v>1</v>
      </c>
    </row>
    <row r="178" spans="2:21" x14ac:dyDescent="0.2">
      <c r="B178">
        <v>163</v>
      </c>
      <c r="C178" s="5">
        <f>EXP(-'Debt-Dividend Analysis'!$D$8*(B178-0.5))</f>
        <v>1.2762388072163995E-9</v>
      </c>
      <c r="D178" s="61">
        <f t="shared" si="18"/>
        <v>1.0881000961441063</v>
      </c>
      <c r="E178" s="61">
        <f t="shared" si="19"/>
        <v>-1.3886756189407379E-9</v>
      </c>
      <c r="H178">
        <v>163</v>
      </c>
      <c r="I178" s="58">
        <f>Parameters!$C$40*EXP(Parameters!$D$40*H178)</f>
        <v>0.15894529056682763</v>
      </c>
      <c r="J178" s="5">
        <f t="shared" si="20"/>
        <v>0.91515171136464046</v>
      </c>
      <c r="K178" s="5">
        <f t="shared" si="21"/>
        <v>-0.17294838616814145</v>
      </c>
      <c r="N178">
        <v>163</v>
      </c>
      <c r="O178" s="58"/>
      <c r="P178" s="58">
        <f>'Debt-Dividend Analysis'!D178*'GHG Analysis'!$E$40</f>
        <v>0.46788304134196568</v>
      </c>
      <c r="Q178" s="58">
        <f>'Debt-Dividend Analysis'!J178*'GHG Analysis'!$E$41</f>
        <v>0.52163647547784509</v>
      </c>
      <c r="R178" s="58">
        <f t="shared" si="22"/>
        <v>0.90141941928702884</v>
      </c>
      <c r="S178" s="58">
        <f t="shared" si="23"/>
        <v>0.5</v>
      </c>
      <c r="T178" s="58">
        <f t="shared" si="24"/>
        <v>0</v>
      </c>
      <c r="U178" s="58">
        <f t="shared" si="25"/>
        <v>1</v>
      </c>
    </row>
    <row r="179" spans="2:21" x14ac:dyDescent="0.2">
      <c r="B179">
        <v>164</v>
      </c>
      <c r="C179" s="5">
        <f>EXP(-'Debt-Dividend Analysis'!$D$8*(B179-0.5))</f>
        <v>1.1251209717285305E-9</v>
      </c>
      <c r="D179" s="61">
        <f t="shared" si="18"/>
        <v>1.0881000963085377</v>
      </c>
      <c r="E179" s="61">
        <f t="shared" si="19"/>
        <v>-1.2242442615217897E-9</v>
      </c>
      <c r="H179">
        <v>164</v>
      </c>
      <c r="I179" s="58">
        <f>Parameters!$C$40*EXP(Parameters!$D$40*H179)</f>
        <v>0.1570493455017026</v>
      </c>
      <c r="J179" s="5">
        <f t="shared" si="20"/>
        <v>0.91721468937491979</v>
      </c>
      <c r="K179" s="5">
        <f t="shared" si="21"/>
        <v>-0.17088540815786213</v>
      </c>
      <c r="N179">
        <v>164</v>
      </c>
      <c r="O179" s="58"/>
      <c r="P179" s="58">
        <f>'Debt-Dividend Analysis'!D179*'GHG Analysis'!$E$40</f>
        <v>0.46788304141267117</v>
      </c>
      <c r="Q179" s="58">
        <f>'Debt-Dividend Analysis'!J179*'GHG Analysis'!$E$41</f>
        <v>0.52281237294370431</v>
      </c>
      <c r="R179" s="58">
        <f t="shared" si="22"/>
        <v>0.90259531682359362</v>
      </c>
      <c r="S179" s="58">
        <f t="shared" si="23"/>
        <v>0.5</v>
      </c>
      <c r="T179" s="58">
        <f t="shared" si="24"/>
        <v>0</v>
      </c>
      <c r="U179" s="58">
        <f t="shared" si="25"/>
        <v>1</v>
      </c>
    </row>
    <row r="180" spans="2:21" x14ac:dyDescent="0.2">
      <c r="B180">
        <v>165</v>
      </c>
      <c r="C180" s="5">
        <f>EXP(-'Debt-Dividend Analysis'!$D$8*(B180-0.5))</f>
        <v>9.9189680948849768E-10</v>
      </c>
      <c r="D180" s="61">
        <f t="shared" si="18"/>
        <v>1.088100096453499</v>
      </c>
      <c r="E180" s="61">
        <f t="shared" si="19"/>
        <v>-1.0792828852856928E-9</v>
      </c>
      <c r="H180">
        <v>165</v>
      </c>
      <c r="I180" s="58">
        <f>Parameters!$C$40*EXP(Parameters!$D$40*H180)</f>
        <v>0.15517601581371243</v>
      </c>
      <c r="J180" s="5">
        <f t="shared" si="20"/>
        <v>0.9192530595911329</v>
      </c>
      <c r="K180" s="5">
        <f t="shared" si="21"/>
        <v>-0.16884703794164901</v>
      </c>
      <c r="N180">
        <v>165</v>
      </c>
      <c r="O180" s="58"/>
      <c r="P180" s="58">
        <f>'Debt-Dividend Analysis'!D180*'GHG Analysis'!$E$40</f>
        <v>0.46788304147500459</v>
      </c>
      <c r="Q180" s="58">
        <f>'Debt-Dividend Analysis'!J180*'GHG Analysis'!$E$41</f>
        <v>0.52397424396694581</v>
      </c>
      <c r="R180" s="58">
        <f t="shared" si="22"/>
        <v>0.90375718790916848</v>
      </c>
      <c r="S180" s="58">
        <f t="shared" si="23"/>
        <v>0.5</v>
      </c>
      <c r="T180" s="58">
        <f t="shared" si="24"/>
        <v>0</v>
      </c>
      <c r="U180" s="58">
        <f t="shared" si="25"/>
        <v>1</v>
      </c>
    </row>
    <row r="181" spans="2:21" x14ac:dyDescent="0.2">
      <c r="B181">
        <v>166</v>
      </c>
      <c r="C181" s="5">
        <f>EXP(-'Debt-Dividend Analysis'!$D$8*(B181-0.5))</f>
        <v>8.7444755310351689E-10</v>
      </c>
      <c r="D181" s="61">
        <f t="shared" si="18"/>
        <v>1.0881000965812955</v>
      </c>
      <c r="E181" s="61">
        <f t="shared" si="19"/>
        <v>-9.5148644518872061E-10</v>
      </c>
      <c r="H181">
        <v>166</v>
      </c>
      <c r="I181" s="58">
        <f>Parameters!$C$40*EXP(Parameters!$D$40*H181)</f>
        <v>0.15332503174014486</v>
      </c>
      <c r="J181" s="5">
        <f t="shared" si="20"/>
        <v>0.92126711554211338</v>
      </c>
      <c r="K181" s="5">
        <f t="shared" si="21"/>
        <v>-0.16683298199066854</v>
      </c>
      <c r="N181">
        <v>166</v>
      </c>
      <c r="O181" s="58"/>
      <c r="P181" s="58">
        <f>'Debt-Dividend Analysis'!D181*'GHG Analysis'!$E$40</f>
        <v>0.46788304152995702</v>
      </c>
      <c r="Q181" s="58">
        <f>'Debt-Dividend Analysis'!J181*'GHG Analysis'!$E$41</f>
        <v>0.52512225585900474</v>
      </c>
      <c r="R181" s="58">
        <f t="shared" si="22"/>
        <v>0.9049051998561799</v>
      </c>
      <c r="S181" s="58">
        <f t="shared" si="23"/>
        <v>0.5</v>
      </c>
      <c r="T181" s="58">
        <f t="shared" si="24"/>
        <v>0</v>
      </c>
      <c r="U181" s="58">
        <f t="shared" si="25"/>
        <v>1</v>
      </c>
    </row>
    <row r="182" spans="2:21" x14ac:dyDescent="0.2">
      <c r="B182">
        <v>167</v>
      </c>
      <c r="C182" s="5">
        <f>EXP(-'Debt-Dividend Analysis'!$D$8*(B182-0.5))</f>
        <v>7.7090531576872903E-10</v>
      </c>
      <c r="D182" s="61">
        <f t="shared" si="18"/>
        <v>1.0881000966939598</v>
      </c>
      <c r="E182" s="61">
        <f t="shared" si="19"/>
        <v>-8.3882212287278435E-10</v>
      </c>
      <c r="H182">
        <v>167</v>
      </c>
      <c r="I182" s="58">
        <f>Parameters!$C$40*EXP(Parameters!$D$40*H182)</f>
        <v>0.15149612673609478</v>
      </c>
      <c r="J182" s="5">
        <f t="shared" si="20"/>
        <v>0.92325714725539842</v>
      </c>
      <c r="K182" s="5">
        <f t="shared" si="21"/>
        <v>-0.16484295027738349</v>
      </c>
      <c r="N182">
        <v>167</v>
      </c>
      <c r="O182" s="58"/>
      <c r="P182" s="58">
        <f>'Debt-Dividend Analysis'!D182*'GHG Analysis'!$E$40</f>
        <v>0.46788304157840271</v>
      </c>
      <c r="Q182" s="58">
        <f>'Debt-Dividend Analysis'!J182*'GHG Analysis'!$E$41</f>
        <v>0.52625657393557712</v>
      </c>
      <c r="R182" s="58">
        <f t="shared" si="22"/>
        <v>0.90603951798119797</v>
      </c>
      <c r="S182" s="58">
        <f t="shared" si="23"/>
        <v>0.5</v>
      </c>
      <c r="T182" s="58">
        <f t="shared" si="24"/>
        <v>0</v>
      </c>
      <c r="U182" s="58">
        <f t="shared" si="25"/>
        <v>1</v>
      </c>
    </row>
    <row r="183" spans="2:21" x14ac:dyDescent="0.2">
      <c r="B183">
        <v>168</v>
      </c>
      <c r="C183" s="5">
        <f>EXP(-'Debt-Dividend Analysis'!$D$8*(B183-0.5))</f>
        <v>6.7962338481165765E-10</v>
      </c>
      <c r="D183" s="61">
        <f t="shared" si="18"/>
        <v>1.0881000967932837</v>
      </c>
      <c r="E183" s="61">
        <f t="shared" si="19"/>
        <v>-7.3949824042074397E-10</v>
      </c>
      <c r="H183">
        <v>168</v>
      </c>
      <c r="I183" s="58">
        <f>Parameters!$C$40*EXP(Parameters!$D$40*H183)</f>
        <v>0.14968903743608128</v>
      </c>
      <c r="J183" s="5">
        <f t="shared" si="20"/>
        <v>0.92522344129899359</v>
      </c>
      <c r="K183" s="5">
        <f t="shared" si="21"/>
        <v>-0.16287665623378833</v>
      </c>
      <c r="N183">
        <v>168</v>
      </c>
      <c r="O183" s="58"/>
      <c r="P183" s="58">
        <f>'Debt-Dividend Analysis'!D183*'GHG Analysis'!$E$40</f>
        <v>0.46788304162111199</v>
      </c>
      <c r="Q183" s="58">
        <f>'Debt-Dividend Analysis'!J183*'GHG Analysis'!$E$41</f>
        <v>0.52737736154042636</v>
      </c>
      <c r="R183" s="58">
        <f t="shared" si="22"/>
        <v>0.90716030562875649</v>
      </c>
      <c r="S183" s="58">
        <f t="shared" si="23"/>
        <v>0.5</v>
      </c>
      <c r="T183" s="58">
        <f t="shared" si="24"/>
        <v>0</v>
      </c>
      <c r="U183" s="58">
        <f t="shared" si="25"/>
        <v>1</v>
      </c>
    </row>
    <row r="184" spans="2:21" x14ac:dyDescent="0.2">
      <c r="B184">
        <v>169</v>
      </c>
      <c r="C184" s="5">
        <f>EXP(-'Debt-Dividend Analysis'!$D$8*(B184-0.5))</f>
        <v>5.9915003274075292E-10</v>
      </c>
      <c r="D184" s="61">
        <f t="shared" si="18"/>
        <v>1.0881000968808467</v>
      </c>
      <c r="E184" s="61">
        <f t="shared" si="19"/>
        <v>-6.519351725131628E-10</v>
      </c>
      <c r="H184">
        <v>169</v>
      </c>
      <c r="I184" s="58">
        <f>Parameters!$C$40*EXP(Parameters!$D$40*H184)</f>
        <v>0.14790350361612248</v>
      </c>
      <c r="J184" s="5">
        <f t="shared" si="20"/>
        <v>0.92716628082263886</v>
      </c>
      <c r="K184" s="5">
        <f t="shared" si="21"/>
        <v>-0.16093381671014306</v>
      </c>
      <c r="N184">
        <v>169</v>
      </c>
      <c r="O184" s="58"/>
      <c r="P184" s="58">
        <f>'Debt-Dividend Analysis'!D184*'GHG Analysis'!$E$40</f>
        <v>0.4678830416587641</v>
      </c>
      <c r="Q184" s="58">
        <f>'Debt-Dividend Analysis'!J184*'GHG Analysis'!$E$41</f>
        <v>0.5284847800689042</v>
      </c>
      <c r="R184" s="58">
        <f t="shared" si="22"/>
        <v>0.90826772419488644</v>
      </c>
      <c r="S184" s="58">
        <f t="shared" si="23"/>
        <v>0.5</v>
      </c>
      <c r="T184" s="58">
        <f t="shared" si="24"/>
        <v>0</v>
      </c>
      <c r="U184" s="58">
        <f t="shared" si="25"/>
        <v>1</v>
      </c>
    </row>
    <row r="185" spans="2:21" x14ac:dyDescent="0.2">
      <c r="B185">
        <v>170</v>
      </c>
      <c r="C185" s="5">
        <f>EXP(-'Debt-Dividend Analysis'!$D$8*(B185-0.5))</f>
        <v>5.2820542929482738E-10</v>
      </c>
      <c r="D185" s="61">
        <f t="shared" si="18"/>
        <v>1.0881000969580414</v>
      </c>
      <c r="E185" s="61">
        <f t="shared" si="19"/>
        <v>-5.7474047743255596E-10</v>
      </c>
      <c r="H185">
        <v>170</v>
      </c>
      <c r="I185" s="58">
        <f>Parameters!$C$40*EXP(Parameters!$D$40*H185)</f>
        <v>0.14613926815626285</v>
      </c>
      <c r="J185" s="5">
        <f t="shared" si="20"/>
        <v>0.92908594559858293</v>
      </c>
      <c r="K185" s="5">
        <f t="shared" si="21"/>
        <v>-0.15901415193419899</v>
      </c>
      <c r="N185">
        <v>170</v>
      </c>
      <c r="O185" s="58"/>
      <c r="P185" s="58">
        <f>'Debt-Dividend Analysis'!D185*'GHG Analysis'!$E$40</f>
        <v>0.46788304169195782</v>
      </c>
      <c r="Q185" s="58">
        <f>'Debt-Dividend Analysis'!J185*'GHG Analysis'!$E$41</f>
        <v>0.52957898899119238</v>
      </c>
      <c r="R185" s="58">
        <f t="shared" si="22"/>
        <v>0.90936193315036828</v>
      </c>
      <c r="S185" s="58">
        <f t="shared" si="23"/>
        <v>0.5</v>
      </c>
      <c r="T185" s="58">
        <f t="shared" si="24"/>
        <v>0</v>
      </c>
      <c r="U185" s="58">
        <f t="shared" si="25"/>
        <v>1</v>
      </c>
    </row>
    <row r="186" spans="2:21" x14ac:dyDescent="0.2">
      <c r="B186">
        <v>171</v>
      </c>
      <c r="C186" s="5">
        <f>EXP(-'Debt-Dividend Analysis'!$D$8*(B186-0.5))</f>
        <v>4.6566128730773879E-10</v>
      </c>
      <c r="D186" s="61">
        <f t="shared" si="18"/>
        <v>1.0881000970260959</v>
      </c>
      <c r="E186" s="61">
        <f t="shared" si="19"/>
        <v>-5.0668602646908312E-10</v>
      </c>
      <c r="H186">
        <v>171</v>
      </c>
      <c r="I186" s="58">
        <f>Parameters!$C$40*EXP(Parameters!$D$40*H186)</f>
        <v>0.14439607700354762</v>
      </c>
      <c r="J186" s="5">
        <f t="shared" si="20"/>
        <v>0.93098271206187067</v>
      </c>
      <c r="K186" s="5">
        <f t="shared" si="21"/>
        <v>-0.15711738547091125</v>
      </c>
      <c r="N186">
        <v>171</v>
      </c>
      <c r="O186" s="58"/>
      <c r="P186" s="58">
        <f>'Debt-Dividend Analysis'!D186*'GHG Analysis'!$E$40</f>
        <v>0.46788304172122125</v>
      </c>
      <c r="Q186" s="58">
        <f>'Debt-Dividend Analysis'!J186*'GHG Analysis'!$E$41</f>
        <v>0.53066014587526633</v>
      </c>
      <c r="R186" s="58">
        <f t="shared" si="22"/>
        <v>0.91044309006370572</v>
      </c>
      <c r="S186" s="58">
        <f t="shared" si="23"/>
        <v>0.5</v>
      </c>
      <c r="T186" s="58">
        <f t="shared" si="24"/>
        <v>0</v>
      </c>
      <c r="U186" s="58">
        <f t="shared" si="25"/>
        <v>1</v>
      </c>
    </row>
    <row r="187" spans="2:21" x14ac:dyDescent="0.2">
      <c r="B187">
        <v>172</v>
      </c>
      <c r="C187" s="5">
        <f>EXP(-'Debt-Dividend Analysis'!$D$8*(B187-0.5))</f>
        <v>4.1052291868069213E-10</v>
      </c>
      <c r="D187" s="61">
        <f t="shared" si="18"/>
        <v>1.0881000970860919</v>
      </c>
      <c r="E187" s="61">
        <f t="shared" si="19"/>
        <v>-4.4669001830754951E-10</v>
      </c>
      <c r="H187">
        <v>172</v>
      </c>
      <c r="I187" s="58">
        <f>Parameters!$C$40*EXP(Parameters!$D$40*H187)</f>
        <v>0.14267367913543852</v>
      </c>
      <c r="J187" s="5">
        <f t="shared" si="20"/>
        <v>0.93285685335015045</v>
      </c>
      <c r="K187" s="5">
        <f t="shared" si="21"/>
        <v>-0.15524324418263147</v>
      </c>
      <c r="N187">
        <v>172</v>
      </c>
      <c r="O187" s="58"/>
      <c r="P187" s="58">
        <f>'Debt-Dividend Analysis'!D187*'GHG Analysis'!$E$40</f>
        <v>0.4678830417470195</v>
      </c>
      <c r="Q187" s="58">
        <f>'Debt-Dividend Analysis'!J187*'GHG Analysis'!$E$41</f>
        <v>0.53172840640958585</v>
      </c>
      <c r="R187" s="58">
        <f t="shared" si="22"/>
        <v>0.91151135062382349</v>
      </c>
      <c r="S187" s="58">
        <f t="shared" si="23"/>
        <v>0.5</v>
      </c>
      <c r="T187" s="58">
        <f t="shared" si="24"/>
        <v>0</v>
      </c>
      <c r="U187" s="58">
        <f t="shared" si="25"/>
        <v>1</v>
      </c>
    </row>
    <row r="188" spans="2:21" x14ac:dyDescent="0.2">
      <c r="B188">
        <v>173</v>
      </c>
      <c r="C188" s="5">
        <f>EXP(-'Debt-Dividend Analysis'!$D$8*(B188-0.5))</f>
        <v>3.6191341508434079E-10</v>
      </c>
      <c r="D188" s="61">
        <f t="shared" si="18"/>
        <v>1.088100097138984</v>
      </c>
      <c r="E188" s="61">
        <f t="shared" si="19"/>
        <v>-3.9379788319138243E-10</v>
      </c>
      <c r="H188">
        <v>173</v>
      </c>
      <c r="I188" s="58">
        <f>Parameters!$C$40*EXP(Parameters!$D$40*H188)</f>
        <v>0.14097182652366622</v>
      </c>
      <c r="J188" s="5">
        <f t="shared" si="20"/>
        <v>0.9347086393430063</v>
      </c>
      <c r="K188" s="5">
        <f t="shared" si="21"/>
        <v>-0.15339145818977562</v>
      </c>
      <c r="N188">
        <v>173</v>
      </c>
      <c r="O188" s="58"/>
      <c r="P188" s="58">
        <f>'Debt-Dividend Analysis'!D188*'GHG Analysis'!$E$40</f>
        <v>0.46788304176976314</v>
      </c>
      <c r="Q188" s="58">
        <f>'Debt-Dividend Analysis'!J188*'GHG Analysis'!$E$41</f>
        <v>0.5327839244255137</v>
      </c>
      <c r="R188" s="58">
        <f t="shared" si="22"/>
        <v>0.91256686866249492</v>
      </c>
      <c r="S188" s="58">
        <f t="shared" si="23"/>
        <v>0.5</v>
      </c>
      <c r="T188" s="58">
        <f t="shared" si="24"/>
        <v>0</v>
      </c>
      <c r="U188" s="58">
        <f t="shared" si="25"/>
        <v>1</v>
      </c>
    </row>
    <row r="189" spans="2:21" x14ac:dyDescent="0.2">
      <c r="B189">
        <v>174</v>
      </c>
      <c r="C189" s="5">
        <f>EXP(-'Debt-Dividend Analysis'!$D$8*(B189-0.5))</f>
        <v>3.1905970180409983E-10</v>
      </c>
      <c r="D189" s="61">
        <f t="shared" si="18"/>
        <v>1.088100097185613</v>
      </c>
      <c r="E189" s="61">
        <f t="shared" si="19"/>
        <v>-3.471689602463357E-10</v>
      </c>
      <c r="H189">
        <v>174</v>
      </c>
      <c r="I189" s="58">
        <f>Parameters!$C$40*EXP(Parameters!$D$40*H189)</f>
        <v>0.13929027409851383</v>
      </c>
      <c r="J189" s="5">
        <f t="shared" si="20"/>
        <v>0.93653833670082109</v>
      </c>
      <c r="K189" s="5">
        <f t="shared" si="21"/>
        <v>-0.15156176083196082</v>
      </c>
      <c r="N189">
        <v>174</v>
      </c>
      <c r="O189" s="58"/>
      <c r="P189" s="58">
        <f>'Debt-Dividend Analysis'!D189*'GHG Analysis'!$E$40</f>
        <v>0.46788304178981355</v>
      </c>
      <c r="Q189" s="58">
        <f>'Debt-Dividend Analysis'!J189*'GHG Analysis'!$E$41</f>
        <v>0.5338268519194681</v>
      </c>
      <c r="R189" s="58">
        <f t="shared" si="22"/>
        <v>0.91360979617649973</v>
      </c>
      <c r="S189" s="58">
        <f t="shared" si="23"/>
        <v>0.5</v>
      </c>
      <c r="T189" s="58">
        <f t="shared" si="24"/>
        <v>0</v>
      </c>
      <c r="U189" s="58">
        <f t="shared" si="25"/>
        <v>1</v>
      </c>
    </row>
    <row r="190" spans="2:21" x14ac:dyDescent="0.2">
      <c r="B190">
        <v>175</v>
      </c>
      <c r="C190" s="5">
        <f>EXP(-'Debt-Dividend Analysis'!$D$8*(B190-0.5))</f>
        <v>2.8128024293213257E-10</v>
      </c>
      <c r="D190" s="61">
        <f t="shared" si="18"/>
        <v>1.088100097226721</v>
      </c>
      <c r="E190" s="61">
        <f t="shared" si="19"/>
        <v>-3.0606095435814495E-10</v>
      </c>
      <c r="H190">
        <v>175</v>
      </c>
      <c r="I190" s="58">
        <f>Parameters!$C$40*EXP(Parameters!$D$40*H190)</f>
        <v>0.13762877971352636</v>
      </c>
      <c r="J190" s="5">
        <f t="shared" si="20"/>
        <v>0.9383462089031761</v>
      </c>
      <c r="K190" s="5">
        <f t="shared" si="21"/>
        <v>-0.14975388862960581</v>
      </c>
      <c r="N190">
        <v>175</v>
      </c>
      <c r="O190" s="58"/>
      <c r="P190" s="58">
        <f>'Debt-Dividend Analysis'!D190*'GHG Analysis'!$E$40</f>
        <v>0.46788304180749002</v>
      </c>
      <c r="Q190" s="58">
        <f>'Debt-Dividend Analysis'!J190*'GHG Analysis'!$E$41</f>
        <v>0.53485733907481048</v>
      </c>
      <c r="R190" s="58">
        <f t="shared" si="22"/>
        <v>0.91464028334951863</v>
      </c>
      <c r="S190" s="58">
        <f t="shared" si="23"/>
        <v>0.5</v>
      </c>
      <c r="T190" s="58">
        <f t="shared" si="24"/>
        <v>0</v>
      </c>
      <c r="U190" s="58">
        <f t="shared" si="25"/>
        <v>1</v>
      </c>
    </row>
    <row r="191" spans="2:21" x14ac:dyDescent="0.2">
      <c r="B191">
        <v>176</v>
      </c>
      <c r="C191" s="5">
        <f>EXP(-'Debt-Dividend Analysis'!$D$8*(B191-0.5))</f>
        <v>2.4797420237212437E-10</v>
      </c>
      <c r="D191" s="61">
        <f t="shared" si="18"/>
        <v>1.0881000972629611</v>
      </c>
      <c r="E191" s="61">
        <f t="shared" si="19"/>
        <v>-2.6982083234372567E-10</v>
      </c>
      <c r="H191">
        <v>176</v>
      </c>
      <c r="I191" s="58">
        <f>Parameters!$C$40*EXP(Parameters!$D$40*H191)</f>
        <v>0.1359871041106413</v>
      </c>
      <c r="J191" s="5">
        <f t="shared" si="20"/>
        <v>0.94013251628679251</v>
      </c>
      <c r="K191" s="5">
        <f t="shared" si="21"/>
        <v>-0.14796758124598941</v>
      </c>
      <c r="N191">
        <v>176</v>
      </c>
      <c r="O191" s="58"/>
      <c r="P191" s="58">
        <f>'Debt-Dividend Analysis'!D191*'GHG Analysis'!$E$40</f>
        <v>0.46788304182307328</v>
      </c>
      <c r="Q191" s="58">
        <f>'Debt-Dividend Analysis'!J191*'GHG Analysis'!$E$41</f>
        <v>0.53587553428347179</v>
      </c>
      <c r="R191" s="58">
        <f t="shared" si="22"/>
        <v>0.91565847857376315</v>
      </c>
      <c r="S191" s="58">
        <f t="shared" si="23"/>
        <v>0.5</v>
      </c>
      <c r="T191" s="58">
        <f t="shared" si="24"/>
        <v>0</v>
      </c>
      <c r="U191" s="58">
        <f t="shared" si="25"/>
        <v>1</v>
      </c>
    </row>
    <row r="192" spans="2:21" x14ac:dyDescent="0.2">
      <c r="B192">
        <v>177</v>
      </c>
      <c r="C192" s="5">
        <f>EXP(-'Debt-Dividend Analysis'!$D$8*(B192-0.5))</f>
        <v>2.1861188827587917E-10</v>
      </c>
      <c r="D192" s="61">
        <f t="shared" si="18"/>
        <v>1.0881000972949102</v>
      </c>
      <c r="E192" s="61">
        <f t="shared" si="19"/>
        <v>-2.3787172231948261E-10</v>
      </c>
      <c r="H192">
        <v>177</v>
      </c>
      <c r="I192" s="58">
        <f>Parameters!$C$40*EXP(Parameters!$D$40*H192)</f>
        <v>0.13436501088573502</v>
      </c>
      <c r="J192" s="5">
        <f t="shared" si="20"/>
        <v>0.9418975160830203</v>
      </c>
      <c r="K192" s="5">
        <f t="shared" si="21"/>
        <v>-0.14620258144976161</v>
      </c>
      <c r="N192">
        <v>177</v>
      </c>
      <c r="O192" s="58"/>
      <c r="P192" s="58">
        <f>'Debt-Dividend Analysis'!D192*'GHG Analysis'!$E$40</f>
        <v>0.4678830418368114</v>
      </c>
      <c r="Q192" s="58">
        <f>'Debt-Dividend Analysis'!J192*'GHG Analysis'!$E$41</f>
        <v>0.53688158416732168</v>
      </c>
      <c r="R192" s="58">
        <f t="shared" si="22"/>
        <v>0.91666452847135116</v>
      </c>
      <c r="S192" s="58">
        <f t="shared" si="23"/>
        <v>0.5</v>
      </c>
      <c r="T192" s="58">
        <f t="shared" si="24"/>
        <v>0</v>
      </c>
      <c r="U192" s="58">
        <f t="shared" si="25"/>
        <v>1</v>
      </c>
    </row>
    <row r="193" spans="2:21" x14ac:dyDescent="0.2">
      <c r="B193">
        <v>178</v>
      </c>
      <c r="C193" s="5">
        <f>EXP(-'Debt-Dividend Analysis'!$D$8*(B193-0.5))</f>
        <v>1.9272632894218223E-10</v>
      </c>
      <c r="D193" s="61">
        <f t="shared" si="18"/>
        <v>1.0881000973230763</v>
      </c>
      <c r="E193" s="61">
        <f t="shared" si="19"/>
        <v>-2.0970558622934732E-10</v>
      </c>
      <c r="H193">
        <v>178</v>
      </c>
      <c r="I193" s="58">
        <f>Parameters!$C$40*EXP(Parameters!$D$40*H193)</f>
        <v>0.13276226645458014</v>
      </c>
      <c r="J193" s="5">
        <f t="shared" si="20"/>
        <v>0.94364146245488012</v>
      </c>
      <c r="K193" s="5">
        <f t="shared" si="21"/>
        <v>-0.1444586350779018</v>
      </c>
      <c r="N193">
        <v>178</v>
      </c>
      <c r="O193" s="58"/>
      <c r="P193" s="58">
        <f>'Debt-Dividend Analysis'!D193*'GHG Analysis'!$E$40</f>
        <v>0.46788304184892282</v>
      </c>
      <c r="Q193" s="58">
        <f>'Debt-Dividend Analysis'!J193*'GHG Analysis'!$E$41</f>
        <v>0.5378756335992817</v>
      </c>
      <c r="R193" s="58">
        <f t="shared" si="22"/>
        <v>0.9176585779154226</v>
      </c>
      <c r="S193" s="58">
        <f t="shared" si="23"/>
        <v>0.5</v>
      </c>
      <c r="T193" s="58">
        <f t="shared" si="24"/>
        <v>0</v>
      </c>
      <c r="U193" s="58">
        <f t="shared" si="25"/>
        <v>1</v>
      </c>
    </row>
    <row r="194" spans="2:21" x14ac:dyDescent="0.2">
      <c r="B194">
        <v>179</v>
      </c>
      <c r="C194" s="5">
        <f>EXP(-'Debt-Dividend Analysis'!$D$8*(B194-0.5))</f>
        <v>1.6990584620291439E-10</v>
      </c>
      <c r="D194" s="61">
        <f t="shared" ref="D194:D257" si="26">-$D$11*(1-C194)</f>
        <v>1.0881000973479074</v>
      </c>
      <c r="E194" s="61">
        <f t="shared" ref="E194:E257" si="27">$D$11+D194</f>
        <v>-1.8487456010518599E-10</v>
      </c>
      <c r="H194">
        <v>179</v>
      </c>
      <c r="I194" s="58">
        <f>Parameters!$C$40*EXP(Parameters!$D$40*H194)</f>
        <v>0.13117864001920901</v>
      </c>
      <c r="J194" s="5">
        <f t="shared" si="20"/>
        <v>0.94536460653366294</v>
      </c>
      <c r="K194" s="5">
        <f t="shared" si="21"/>
        <v>-0.14273549099911897</v>
      </c>
      <c r="N194">
        <v>179</v>
      </c>
      <c r="O194" s="58"/>
      <c r="P194" s="58">
        <f>'Debt-Dividend Analysis'!D194*'GHG Analysis'!$E$40</f>
        <v>0.46788304185960017</v>
      </c>
      <c r="Q194" s="58">
        <f>'Debt-Dividend Analysis'!J194*'GHG Analysis'!$E$41</f>
        <v>0.53885782572418794</v>
      </c>
      <c r="R194" s="58">
        <f t="shared" si="22"/>
        <v>0.91864077005100619</v>
      </c>
      <c r="S194" s="58">
        <f t="shared" si="23"/>
        <v>0.5</v>
      </c>
      <c r="T194" s="58">
        <f t="shared" si="24"/>
        <v>0</v>
      </c>
      <c r="U194" s="58">
        <f t="shared" si="25"/>
        <v>1</v>
      </c>
    </row>
    <row r="195" spans="2:21" x14ac:dyDescent="0.2">
      <c r="B195">
        <v>180</v>
      </c>
      <c r="C195" s="5">
        <f>EXP(-'Debt-Dividend Analysis'!$D$8*(B195-0.5))</f>
        <v>1.497875081851882E-10</v>
      </c>
      <c r="D195" s="61">
        <f t="shared" si="26"/>
        <v>1.0881000973697981</v>
      </c>
      <c r="E195" s="61">
        <f t="shared" si="27"/>
        <v>-1.6298384863944193E-10</v>
      </c>
      <c r="H195">
        <v>180</v>
      </c>
      <c r="I195" s="58">
        <f>Parameters!$C$40*EXP(Parameters!$D$40*H195)</f>
        <v>0.12961390353467844</v>
      </c>
      <c r="J195" s="5">
        <f t="shared" si="20"/>
        <v>0.94706719645509374</v>
      </c>
      <c r="K195" s="5">
        <f t="shared" si="21"/>
        <v>-0.14103290107768818</v>
      </c>
      <c r="N195">
        <v>180</v>
      </c>
      <c r="O195" s="58"/>
      <c r="P195" s="58">
        <f>'Debt-Dividend Analysis'!D195*'GHG Analysis'!$E$40</f>
        <v>0.46788304186901314</v>
      </c>
      <c r="Q195" s="58">
        <f>'Debt-Dividend Analysis'!J195*'GHG Analysis'!$E$41</f>
        <v>0.53982830197940346</v>
      </c>
      <c r="R195" s="58">
        <f t="shared" si="22"/>
        <v>0.91961124631563473</v>
      </c>
      <c r="S195" s="58">
        <f t="shared" si="23"/>
        <v>0.5</v>
      </c>
      <c r="T195" s="58">
        <f t="shared" si="24"/>
        <v>0</v>
      </c>
      <c r="U195" s="58">
        <f t="shared" si="25"/>
        <v>1</v>
      </c>
    </row>
    <row r="196" spans="2:21" x14ac:dyDescent="0.2">
      <c r="B196">
        <v>181</v>
      </c>
      <c r="C196" s="5">
        <f>EXP(-'Debt-Dividend Analysis'!$D$8*(B196-0.5))</f>
        <v>1.3205135732370682E-10</v>
      </c>
      <c r="D196" s="61">
        <f t="shared" si="26"/>
        <v>1.0881000973890969</v>
      </c>
      <c r="E196" s="61">
        <f t="shared" si="27"/>
        <v>-1.4368506384698776E-10</v>
      </c>
      <c r="H196">
        <v>181</v>
      </c>
      <c r="I196" s="58">
        <f>Parameters!$C$40*EXP(Parameters!$D$40*H196)</f>
        <v>0.12806783167623076</v>
      </c>
      <c r="J196" s="5">
        <f t="shared" si="20"/>
        <v>0.94874947739506343</v>
      </c>
      <c r="K196" s="5">
        <f t="shared" si="21"/>
        <v>-0.13935062013771848</v>
      </c>
      <c r="N196">
        <v>181</v>
      </c>
      <c r="O196" s="58"/>
      <c r="P196" s="58">
        <f>'Debt-Dividend Analysis'!D196*'GHG Analysis'!$E$40</f>
        <v>0.46788304187731167</v>
      </c>
      <c r="Q196" s="58">
        <f>'Debt-Dividend Analysis'!J196*'GHG Analysis'!$E$41</f>
        <v>0.54078720211518627</v>
      </c>
      <c r="R196" s="58">
        <f t="shared" si="22"/>
        <v>0.92057014645971602</v>
      </c>
      <c r="S196" s="58">
        <f t="shared" si="23"/>
        <v>0.5</v>
      </c>
      <c r="T196" s="58">
        <f t="shared" si="24"/>
        <v>0</v>
      </c>
      <c r="U196" s="58">
        <f t="shared" si="25"/>
        <v>1</v>
      </c>
    </row>
    <row r="197" spans="2:21" x14ac:dyDescent="0.2">
      <c r="B197">
        <v>182</v>
      </c>
      <c r="C197" s="5">
        <f>EXP(-'Debt-Dividend Analysis'!$D$8*(B197-0.5))</f>
        <v>1.1641532182693469E-10</v>
      </c>
      <c r="D197" s="61">
        <f t="shared" si="26"/>
        <v>1.0881000974061104</v>
      </c>
      <c r="E197" s="61">
        <f t="shared" si="27"/>
        <v>-1.2667156212842201E-10</v>
      </c>
      <c r="H197">
        <v>182</v>
      </c>
      <c r="I197" s="58">
        <f>Parameters!$C$40*EXP(Parameters!$D$40*H197)</f>
        <v>0.12654020180684672</v>
      </c>
      <c r="J197" s="5">
        <f t="shared" si="20"/>
        <v>0.95041169160493411</v>
      </c>
      <c r="K197" s="5">
        <f t="shared" si="21"/>
        <v>-0.13768840592784781</v>
      </c>
      <c r="N197">
        <v>182</v>
      </c>
      <c r="O197" s="58"/>
      <c r="P197" s="58">
        <f>'Debt-Dividend Analysis'!D197*'GHG Analysis'!$E$40</f>
        <v>0.46788304188462743</v>
      </c>
      <c r="Q197" s="58">
        <f>'Debt-Dividend Analysis'!J197*'GHG Analysis'!$E$41</f>
        <v>0.54173466421481253</v>
      </c>
      <c r="R197" s="58">
        <f t="shared" si="22"/>
        <v>0.9215176085666581</v>
      </c>
      <c r="S197" s="58">
        <f t="shared" si="23"/>
        <v>0.5</v>
      </c>
      <c r="T197" s="58">
        <f t="shared" si="24"/>
        <v>0</v>
      </c>
      <c r="U197" s="58">
        <f t="shared" si="25"/>
        <v>1</v>
      </c>
    </row>
    <row r="198" spans="2:21" x14ac:dyDescent="0.2">
      <c r="B198">
        <v>183</v>
      </c>
      <c r="C198" s="5">
        <f>EXP(-'Debt-Dividend Analysis'!$D$8*(B198-0.5))</f>
        <v>1.0263072967017301E-10</v>
      </c>
      <c r="D198" s="61">
        <f t="shared" si="26"/>
        <v>1.0881000974211095</v>
      </c>
      <c r="E198" s="61">
        <f t="shared" si="27"/>
        <v>-1.1167244906573615E-10</v>
      </c>
      <c r="H198">
        <v>183</v>
      </c>
      <c r="I198" s="58">
        <f>Parameters!$C$40*EXP(Parameters!$D$40*H198)</f>
        <v>0.1250307939451854</v>
      </c>
      <c r="J198" s="5">
        <f t="shared" si="20"/>
        <v>0.95205407844642453</v>
      </c>
      <c r="K198" s="5">
        <f t="shared" si="21"/>
        <v>-0.13604601908635738</v>
      </c>
      <c r="N198">
        <v>183</v>
      </c>
      <c r="O198" s="58"/>
      <c r="P198" s="58">
        <f>'Debt-Dividend Analysis'!D198*'GHG Analysis'!$E$40</f>
        <v>0.46788304189107705</v>
      </c>
      <c r="Q198" s="58">
        <f>'Debt-Dividend Analysis'!J198*'GHG Analysis'!$E$41</f>
        <v>0.54267082471446204</v>
      </c>
      <c r="R198" s="58">
        <f t="shared" si="22"/>
        <v>0.92245376907275722</v>
      </c>
      <c r="S198" s="58">
        <f t="shared" si="23"/>
        <v>0.5</v>
      </c>
      <c r="T198" s="58">
        <f t="shared" si="24"/>
        <v>0</v>
      </c>
      <c r="U198" s="58">
        <f t="shared" si="25"/>
        <v>1</v>
      </c>
    </row>
    <row r="199" spans="2:21" x14ac:dyDescent="0.2">
      <c r="B199">
        <v>184</v>
      </c>
      <c r="C199" s="5">
        <f>EXP(-'Debt-Dividend Analysis'!$D$8*(B199-0.5))</f>
        <v>9.0478353771085185E-11</v>
      </c>
      <c r="D199" s="61">
        <f t="shared" si="26"/>
        <v>1.0881000974343324</v>
      </c>
      <c r="E199" s="61">
        <f t="shared" si="27"/>
        <v>-9.8449470797845606E-11</v>
      </c>
      <c r="H199">
        <v>184</v>
      </c>
      <c r="I199" s="58">
        <f>Parameters!$C$40*EXP(Parameters!$D$40*H199)</f>
        <v>0.12353939073390643</v>
      </c>
      <c r="J199" s="5">
        <f t="shared" si="20"/>
        <v>0.95367687442607785</v>
      </c>
      <c r="K199" s="5">
        <f t="shared" si="21"/>
        <v>-0.13442322310670407</v>
      </c>
      <c r="N199">
        <v>184</v>
      </c>
      <c r="O199" s="58"/>
      <c r="P199" s="58">
        <f>'Debt-Dividend Analysis'!D199*'GHG Analysis'!$E$40</f>
        <v>0.46788304189676294</v>
      </c>
      <c r="Q199" s="58">
        <f>'Debt-Dividend Analysis'!J199*'GHG Analysis'!$E$41</f>
        <v>0.54359581842286442</v>
      </c>
      <c r="R199" s="58">
        <f t="shared" si="22"/>
        <v>0.9233787627868455</v>
      </c>
      <c r="S199" s="58">
        <f t="shared" si="23"/>
        <v>0.5</v>
      </c>
      <c r="T199" s="58">
        <f t="shared" si="24"/>
        <v>0</v>
      </c>
      <c r="U199" s="58">
        <f t="shared" si="25"/>
        <v>1</v>
      </c>
    </row>
    <row r="200" spans="2:21" x14ac:dyDescent="0.2">
      <c r="B200">
        <v>185</v>
      </c>
      <c r="C200" s="5">
        <f>EXP(-'Debt-Dividend Analysis'!$D$8*(B200-0.5))</f>
        <v>7.9764925451024944E-11</v>
      </c>
      <c r="D200" s="61">
        <f t="shared" si="26"/>
        <v>1.0881000974459896</v>
      </c>
      <c r="E200" s="61">
        <f t="shared" si="27"/>
        <v>-8.6792351083886388E-11</v>
      </c>
      <c r="H200">
        <v>185</v>
      </c>
      <c r="I200" s="58">
        <f>Parameters!$C$40*EXP(Parameters!$D$40*H200)</f>
        <v>0.12206577740837024</v>
      </c>
      <c r="J200" s="5">
        <f t="shared" si="20"/>
        <v>0.95528031322931939</v>
      </c>
      <c r="K200" s="5">
        <f t="shared" si="21"/>
        <v>-0.13281978430346253</v>
      </c>
      <c r="N200">
        <v>185</v>
      </c>
      <c r="O200" s="58"/>
      <c r="P200" s="58">
        <f>'Debt-Dividend Analysis'!D200*'GHG Analysis'!$E$40</f>
        <v>0.46788304190177549</v>
      </c>
      <c r="Q200" s="58">
        <f>'Debt-Dividend Analysis'!J200*'GHG Analysis'!$E$41</f>
        <v>0.54450977854071214</v>
      </c>
      <c r="R200" s="58">
        <f t="shared" si="22"/>
        <v>0.92429272290970577</v>
      </c>
      <c r="S200" s="58">
        <f t="shared" si="23"/>
        <v>0.5</v>
      </c>
      <c r="T200" s="58">
        <f t="shared" si="24"/>
        <v>0</v>
      </c>
      <c r="U200" s="58">
        <f t="shared" si="25"/>
        <v>1</v>
      </c>
    </row>
    <row r="201" spans="2:21" x14ac:dyDescent="0.2">
      <c r="B201">
        <v>186</v>
      </c>
      <c r="C201" s="5">
        <f>EXP(-'Debt-Dividend Analysis'!$D$8*(B201-0.5))</f>
        <v>7.032006073303313E-11</v>
      </c>
      <c r="D201" s="61">
        <f t="shared" si="26"/>
        <v>1.0881000974562667</v>
      </c>
      <c r="E201" s="61">
        <f t="shared" si="27"/>
        <v>-7.6515238589536239E-11</v>
      </c>
      <c r="H201">
        <v>186</v>
      </c>
      <c r="I201" s="58">
        <f>Parameters!$C$40*EXP(Parameters!$D$40*H201)</f>
        <v>0.12060974176571153</v>
      </c>
      <c r="J201" s="5">
        <f t="shared" si="20"/>
        <v>0.95686462575410758</v>
      </c>
      <c r="K201" s="5">
        <f t="shared" si="21"/>
        <v>-0.13123547177867434</v>
      </c>
      <c r="N201">
        <v>186</v>
      </c>
      <c r="O201" s="58"/>
      <c r="P201" s="58">
        <f>'Debt-Dividend Analysis'!D201*'GHG Analysis'!$E$40</f>
        <v>0.46788304190619467</v>
      </c>
      <c r="Q201" s="58">
        <f>'Debt-Dividend Analysis'!J201*'GHG Analysis'!$E$41</f>
        <v>0.54541283667984142</v>
      </c>
      <c r="R201" s="58">
        <f t="shared" si="22"/>
        <v>0.92519578105325417</v>
      </c>
      <c r="S201" s="58">
        <f t="shared" si="23"/>
        <v>0.5</v>
      </c>
      <c r="T201" s="58">
        <f t="shared" si="24"/>
        <v>0</v>
      </c>
      <c r="U201" s="58">
        <f t="shared" si="25"/>
        <v>1</v>
      </c>
    </row>
    <row r="202" spans="2:21" x14ac:dyDescent="0.2">
      <c r="B202">
        <v>187</v>
      </c>
      <c r="C202" s="5">
        <f>EXP(-'Debt-Dividend Analysis'!$D$8*(B202-0.5))</f>
        <v>6.1993550593031092E-11</v>
      </c>
      <c r="D202" s="61">
        <f t="shared" si="26"/>
        <v>1.0881000974653268</v>
      </c>
      <c r="E202" s="61">
        <f t="shared" si="27"/>
        <v>-6.7455152574780186E-11</v>
      </c>
      <c r="H202">
        <v>187</v>
      </c>
      <c r="I202" s="58">
        <f>Parameters!$C$40*EXP(Parameters!$D$40*H202)</f>
        <v>0.11917107413428171</v>
      </c>
      <c r="J202" s="5">
        <f t="shared" si="20"/>
        <v>0.95843004014418354</v>
      </c>
      <c r="K202" s="5">
        <f t="shared" si="21"/>
        <v>-0.12967005738859838</v>
      </c>
      <c r="N202">
        <v>187</v>
      </c>
      <c r="O202" s="58"/>
      <c r="P202" s="58">
        <f>'Debt-Dividend Analysis'!D202*'GHG Analysis'!$E$40</f>
        <v>0.4678830419100905</v>
      </c>
      <c r="Q202" s="58">
        <f>'Debt-Dividend Analysis'!J202*'GHG Analysis'!$E$41</f>
        <v>0.54630512288218469</v>
      </c>
      <c r="R202" s="58">
        <f t="shared" si="22"/>
        <v>0.92608806725949333</v>
      </c>
      <c r="S202" s="58">
        <f t="shared" si="23"/>
        <v>0.5</v>
      </c>
      <c r="T202" s="58">
        <f t="shared" si="24"/>
        <v>0</v>
      </c>
      <c r="U202" s="58">
        <f t="shared" si="25"/>
        <v>1</v>
      </c>
    </row>
    <row r="203" spans="2:21" x14ac:dyDescent="0.2">
      <c r="B203">
        <v>188</v>
      </c>
      <c r="C203" s="5">
        <f>EXP(-'Debt-Dividend Analysis'!$D$8*(B203-0.5))</f>
        <v>5.4652972068969786E-11</v>
      </c>
      <c r="D203" s="61">
        <f t="shared" si="26"/>
        <v>1.0881000974733139</v>
      </c>
      <c r="E203" s="61">
        <f t="shared" si="27"/>
        <v>-5.9467986091021885E-11</v>
      </c>
      <c r="H203">
        <v>188</v>
      </c>
      <c r="I203" s="58">
        <f>Parameters!$C$40*EXP(Parameters!$D$40*H203)</f>
        <v>0.11774956734345583</v>
      </c>
      <c r="J203" s="5">
        <f t="shared" si="20"/>
        <v>0.9599767818219247</v>
      </c>
      <c r="K203" s="5">
        <f t="shared" si="21"/>
        <v>-0.12812331571085722</v>
      </c>
      <c r="N203">
        <v>188</v>
      </c>
      <c r="O203" s="58"/>
      <c r="P203" s="58">
        <f>'Debt-Dividend Analysis'!D203*'GHG Analysis'!$E$40</f>
        <v>0.46788304191352498</v>
      </c>
      <c r="Q203" s="58">
        <f>'Debt-Dividend Analysis'!J203*'GHG Analysis'!$E$41</f>
        <v>0.54718676563849711</v>
      </c>
      <c r="R203" s="58">
        <f t="shared" si="22"/>
        <v>0.92696971001924022</v>
      </c>
      <c r="S203" s="58">
        <f t="shared" si="23"/>
        <v>0.5</v>
      </c>
      <c r="T203" s="58">
        <f t="shared" si="24"/>
        <v>0</v>
      </c>
      <c r="U203" s="58">
        <f t="shared" si="25"/>
        <v>1</v>
      </c>
    </row>
    <row r="204" spans="2:21" x14ac:dyDescent="0.2">
      <c r="B204">
        <v>189</v>
      </c>
      <c r="C204" s="5">
        <f>EXP(-'Debt-Dividend Analysis'!$D$8*(B204-0.5))</f>
        <v>4.8181582235545551E-11</v>
      </c>
      <c r="D204" s="61">
        <f t="shared" si="26"/>
        <v>1.0881000974803556</v>
      </c>
      <c r="E204" s="61">
        <f t="shared" si="27"/>
        <v>-5.2426285535034367E-11</v>
      </c>
      <c r="H204">
        <v>189</v>
      </c>
      <c r="I204" s="58">
        <f>Parameters!$C$40*EXP(Parameters!$D$40*H204)</f>
        <v>0.11634501669379964</v>
      </c>
      <c r="J204" s="5">
        <f t="shared" si="20"/>
        <v>0.96150507352080539</v>
      </c>
      <c r="K204" s="5">
        <f t="shared" si="21"/>
        <v>-0.12659502401197653</v>
      </c>
      <c r="N204">
        <v>189</v>
      </c>
      <c r="O204" s="58"/>
      <c r="P204" s="58">
        <f>'Debt-Dividend Analysis'!D204*'GHG Analysis'!$E$40</f>
        <v>0.46788304191655289</v>
      </c>
      <c r="Q204" s="58">
        <f>'Debt-Dividend Analysis'!J204*'GHG Analysis'!$E$41</f>
        <v>0.54805789190685916</v>
      </c>
      <c r="R204" s="58">
        <f t="shared" si="22"/>
        <v>0.92784083629063008</v>
      </c>
      <c r="S204" s="58">
        <f t="shared" si="23"/>
        <v>0.5</v>
      </c>
      <c r="T204" s="58">
        <f t="shared" si="24"/>
        <v>0</v>
      </c>
      <c r="U204" s="58">
        <f t="shared" si="25"/>
        <v>1</v>
      </c>
    </row>
    <row r="205" spans="2:21" x14ac:dyDescent="0.2">
      <c r="B205">
        <v>190</v>
      </c>
      <c r="C205" s="5">
        <f>EXP(-'Debt-Dividend Analysis'!$D$8*(B205-0.5))</f>
        <v>4.2476461550728584E-11</v>
      </c>
      <c r="D205" s="61">
        <f t="shared" si="26"/>
        <v>1.0881000974865633</v>
      </c>
      <c r="E205" s="61">
        <f t="shared" si="27"/>
        <v>-4.6218584515145267E-11</v>
      </c>
      <c r="H205">
        <v>190</v>
      </c>
      <c r="I205" s="58">
        <f>Parameters!$C$40*EXP(Parameters!$D$40*H205)</f>
        <v>0.11495721992759252</v>
      </c>
      <c r="J205" s="5">
        <f t="shared" si="20"/>
        <v>0.96301513531747096</v>
      </c>
      <c r="K205" s="5">
        <f t="shared" si="21"/>
        <v>-0.12508496221531096</v>
      </c>
      <c r="N205">
        <v>190</v>
      </c>
      <c r="O205" s="58"/>
      <c r="P205" s="58">
        <f>'Debt-Dividend Analysis'!D205*'GHG Analysis'!$E$40</f>
        <v>0.46788304191922225</v>
      </c>
      <c r="Q205" s="58">
        <f>'Debt-Dividend Analysis'!J205*'GHG Analysis'!$E$41</f>
        <v>0.54891862713095851</v>
      </c>
      <c r="R205" s="58">
        <f t="shared" si="22"/>
        <v>0.92870157151739885</v>
      </c>
      <c r="S205" s="58">
        <f t="shared" si="23"/>
        <v>0.5</v>
      </c>
      <c r="T205" s="58">
        <f t="shared" si="24"/>
        <v>0</v>
      </c>
      <c r="U205" s="58">
        <f t="shared" si="25"/>
        <v>1</v>
      </c>
    </row>
    <row r="206" spans="2:21" x14ac:dyDescent="0.2">
      <c r="B206">
        <v>191</v>
      </c>
      <c r="C206" s="5">
        <f>EXP(-'Debt-Dividend Analysis'!$D$8*(B206-0.5))</f>
        <v>3.7446877046297044E-11</v>
      </c>
      <c r="D206" s="61">
        <f t="shared" si="26"/>
        <v>1.0881000974920361</v>
      </c>
      <c r="E206" s="61">
        <f t="shared" si="27"/>
        <v>-4.074585113755802E-11</v>
      </c>
      <c r="H206">
        <v>191</v>
      </c>
      <c r="I206" s="58">
        <f>Parameters!$C$40*EXP(Parameters!$D$40*H206)</f>
        <v>0.113585977199702</v>
      </c>
      <c r="J206" s="5">
        <f t="shared" si="20"/>
        <v>0.96450718466342988</v>
      </c>
      <c r="K206" s="5">
        <f t="shared" si="21"/>
        <v>-0.12359291286935203</v>
      </c>
      <c r="N206">
        <v>191</v>
      </c>
      <c r="O206" s="58"/>
      <c r="P206" s="58">
        <f>'Debt-Dividend Analysis'!D206*'GHG Analysis'!$E$40</f>
        <v>0.46788304192157548</v>
      </c>
      <c r="Q206" s="58">
        <f>'Debt-Dividend Analysis'!J206*'GHG Analysis'!$E$41</f>
        <v>0.54976909525815509</v>
      </c>
      <c r="R206" s="58">
        <f t="shared" si="22"/>
        <v>0.92955203964694866</v>
      </c>
      <c r="S206" s="58">
        <f t="shared" si="23"/>
        <v>0.5</v>
      </c>
      <c r="T206" s="58">
        <f t="shared" si="24"/>
        <v>0</v>
      </c>
      <c r="U206" s="58">
        <f t="shared" si="25"/>
        <v>1</v>
      </c>
    </row>
    <row r="207" spans="2:21" x14ac:dyDescent="0.2">
      <c r="B207">
        <v>192</v>
      </c>
      <c r="C207" s="5">
        <f>EXP(-'Debt-Dividend Analysis'!$D$8*(B207-0.5))</f>
        <v>3.3012839330926698E-11</v>
      </c>
      <c r="D207" s="61">
        <f t="shared" si="26"/>
        <v>1.0881000974968607</v>
      </c>
      <c r="E207" s="61">
        <f t="shared" si="27"/>
        <v>-3.592126596174694E-11</v>
      </c>
      <c r="H207">
        <v>192</v>
      </c>
      <c r="I207" s="58">
        <f>Parameters!$C$40*EXP(Parameters!$D$40*H207)</f>
        <v>0.11223109104880573</v>
      </c>
      <c r="J207" s="5">
        <f t="shared" si="20"/>
        <v>0.96598143641636591</v>
      </c>
      <c r="K207" s="5">
        <f t="shared" si="21"/>
        <v>-0.12211866111641601</v>
      </c>
      <c r="N207">
        <v>192</v>
      </c>
      <c r="O207" s="58"/>
      <c r="P207" s="58">
        <f>'Debt-Dividend Analysis'!D207*'GHG Analysis'!$E$40</f>
        <v>0.4678830419236501</v>
      </c>
      <c r="Q207" s="58">
        <f>'Debt-Dividend Analysis'!J207*'GHG Analysis'!$E$41</f>
        <v>0.55060941875732861</v>
      </c>
      <c r="R207" s="58">
        <f t="shared" si="22"/>
        <v>0.93039236314819673</v>
      </c>
      <c r="S207" s="58">
        <f t="shared" si="23"/>
        <v>0.5</v>
      </c>
      <c r="T207" s="58">
        <f t="shared" si="24"/>
        <v>0</v>
      </c>
      <c r="U207" s="58">
        <f t="shared" si="25"/>
        <v>1</v>
      </c>
    </row>
    <row r="208" spans="2:21" x14ac:dyDescent="0.2">
      <c r="B208">
        <v>193</v>
      </c>
      <c r="C208" s="5">
        <f>EXP(-'Debt-Dividend Analysis'!$D$8*(B208-0.5))</f>
        <v>2.9103830456733665E-11</v>
      </c>
      <c r="D208" s="61">
        <f t="shared" si="26"/>
        <v>1.0881000975011141</v>
      </c>
      <c r="E208" s="61">
        <f t="shared" si="27"/>
        <v>-3.166777950980304E-11</v>
      </c>
      <c r="H208">
        <v>193</v>
      </c>
      <c r="I208" s="58">
        <f>Parameters!$C$40*EXP(Parameters!$D$40*H208)</f>
        <v>0.11089236636895682</v>
      </c>
      <c r="J208" s="5">
        <f t="shared" ref="J208:J271" si="28">-$J$11*(1-I208)</f>
        <v>0.96743810287107901</v>
      </c>
      <c r="K208" s="5">
        <f t="shared" ref="K208:K271" si="29">$J$11+J208</f>
        <v>-0.12066199466170291</v>
      </c>
      <c r="N208">
        <v>193</v>
      </c>
      <c r="O208" s="58"/>
      <c r="P208" s="58">
        <f>'Debt-Dividend Analysis'!D208*'GHG Analysis'!$E$40</f>
        <v>0.46788304192547908</v>
      </c>
      <c r="Q208" s="58">
        <f>'Debt-Dividend Analysis'!J208*'GHG Analysis'!$E$41</f>
        <v>0.55143971863651509</v>
      </c>
      <c r="R208" s="58">
        <f t="shared" ref="R208:R271" si="30">$O$16+P208+Q208</f>
        <v>0.93122266302921219</v>
      </c>
      <c r="S208" s="58">
        <f t="shared" si="23"/>
        <v>0.5</v>
      </c>
      <c r="T208" s="58">
        <f t="shared" si="24"/>
        <v>0</v>
      </c>
      <c r="U208" s="58">
        <f t="shared" si="25"/>
        <v>1</v>
      </c>
    </row>
    <row r="209" spans="2:21" x14ac:dyDescent="0.2">
      <c r="B209">
        <v>194</v>
      </c>
      <c r="C209" s="5">
        <f>EXP(-'Debt-Dividend Analysis'!$D$8*(B209-0.5))</f>
        <v>2.5657682417543249E-11</v>
      </c>
      <c r="D209" s="61">
        <f t="shared" si="26"/>
        <v>1.0881000975048638</v>
      </c>
      <c r="E209" s="61">
        <f t="shared" si="27"/>
        <v>-2.7918112266434036E-11</v>
      </c>
      <c r="H209">
        <v>194</v>
      </c>
      <c r="I209" s="58">
        <f>Parameters!$C$40*EXP(Parameters!$D$40*H209)</f>
        <v>0.10956961038148789</v>
      </c>
      <c r="J209" s="5">
        <f t="shared" si="28"/>
        <v>0.968877393790056</v>
      </c>
      <c r="K209" s="5">
        <f t="shared" si="29"/>
        <v>-0.11922270374272592</v>
      </c>
      <c r="N209">
        <v>194</v>
      </c>
      <c r="O209" s="58"/>
      <c r="P209" s="58">
        <f>'Debt-Dividend Analysis'!D209*'GHG Analysis'!$E$40</f>
        <v>0.4678830419270914</v>
      </c>
      <c r="Q209" s="58">
        <f>'Debt-Dividend Analysis'!J209*'GHG Analysis'!$E$41</f>
        <v>0.55226011446033196</v>
      </c>
      <c r="R209" s="58">
        <f t="shared" si="30"/>
        <v>0.93204305885464145</v>
      </c>
      <c r="S209" s="58">
        <f t="shared" ref="S209:S272" si="31">$S$15</f>
        <v>0.5</v>
      </c>
      <c r="T209" s="58">
        <f t="shared" ref="T209:T272" si="32">$T$15</f>
        <v>0</v>
      </c>
      <c r="U209" s="58">
        <f t="shared" ref="U209:U272" si="33">$U$15</f>
        <v>1</v>
      </c>
    </row>
    <row r="210" spans="2:21" x14ac:dyDescent="0.2">
      <c r="B210">
        <v>195</v>
      </c>
      <c r="C210" s="5">
        <f>EXP(-'Debt-Dividend Analysis'!$D$8*(B210-0.5))</f>
        <v>2.2619588442771293E-11</v>
      </c>
      <c r="D210" s="61">
        <f t="shared" si="26"/>
        <v>1.0881000975081696</v>
      </c>
      <c r="E210" s="61">
        <f t="shared" si="27"/>
        <v>-2.461231218831017E-11</v>
      </c>
      <c r="H210">
        <v>195</v>
      </c>
      <c r="I210" s="58">
        <f>Parameters!$C$40*EXP(Parameters!$D$40*H210)</f>
        <v>0.10826263260725111</v>
      </c>
      <c r="J210" s="5">
        <f t="shared" si="28"/>
        <v>0.97029951643367629</v>
      </c>
      <c r="K210" s="5">
        <f t="shared" si="29"/>
        <v>-0.11780058109910563</v>
      </c>
      <c r="N210">
        <v>195</v>
      </c>
      <c r="O210" s="58"/>
      <c r="P210" s="58">
        <f>'Debt-Dividend Analysis'!D210*'GHG Analysis'!$E$40</f>
        <v>0.46788304192851293</v>
      </c>
      <c r="Q210" s="58">
        <f>'Debt-Dividend Analysis'!J210*'GHG Analysis'!$E$41</f>
        <v>0.55307072436719551</v>
      </c>
      <c r="R210" s="58">
        <f t="shared" si="30"/>
        <v>0.93285366876292652</v>
      </c>
      <c r="S210" s="58">
        <f t="shared" si="31"/>
        <v>0.5</v>
      </c>
      <c r="T210" s="58">
        <f t="shared" si="32"/>
        <v>0</v>
      </c>
      <c r="U210" s="58">
        <f t="shared" si="33"/>
        <v>1</v>
      </c>
    </row>
    <row r="211" spans="2:21" x14ac:dyDescent="0.2">
      <c r="B211">
        <v>196</v>
      </c>
      <c r="C211" s="5">
        <f>EXP(-'Debt-Dividend Analysis'!$D$8*(B211-0.5))</f>
        <v>1.9941231362756233E-11</v>
      </c>
      <c r="D211" s="61">
        <f t="shared" si="26"/>
        <v>1.0881000975110837</v>
      </c>
      <c r="E211" s="61">
        <f t="shared" si="27"/>
        <v>-2.1698198793274059E-11</v>
      </c>
      <c r="H211">
        <v>196</v>
      </c>
      <c r="I211" s="58">
        <f>Parameters!$C$40*EXP(Parameters!$D$40*H211)</f>
        <v>0.10697124483918849</v>
      </c>
      <c r="J211" s="5">
        <f t="shared" si="28"/>
        <v>0.9717046755900578</v>
      </c>
      <c r="K211" s="5">
        <f t="shared" si="29"/>
        <v>-0.11639542194272412</v>
      </c>
      <c r="N211">
        <v>196</v>
      </c>
      <c r="O211" s="58"/>
      <c r="P211" s="58">
        <f>'Debt-Dividend Analysis'!D211*'GHG Analysis'!$E$40</f>
        <v>0.46788304192976599</v>
      </c>
      <c r="Q211" s="58">
        <f>'Debt-Dividend Analysis'!J211*'GHG Analysis'!$E$41</f>
        <v>0.55387166508633301</v>
      </c>
      <c r="R211" s="58">
        <f t="shared" si="30"/>
        <v>0.93365460948331713</v>
      </c>
      <c r="S211" s="58">
        <f t="shared" si="31"/>
        <v>0.5</v>
      </c>
      <c r="T211" s="58">
        <f t="shared" si="32"/>
        <v>0</v>
      </c>
      <c r="U211" s="58">
        <f t="shared" si="33"/>
        <v>1</v>
      </c>
    </row>
    <row r="212" spans="2:21" x14ac:dyDescent="0.2">
      <c r="B212">
        <v>197</v>
      </c>
      <c r="C212" s="5">
        <f>EXP(-'Debt-Dividend Analysis'!$D$8*(B212-0.5))</f>
        <v>1.7580015183258279E-11</v>
      </c>
      <c r="D212" s="61">
        <f t="shared" si="26"/>
        <v>1.088100097513653</v>
      </c>
      <c r="E212" s="61">
        <f t="shared" si="27"/>
        <v>-1.9128920669686522E-11</v>
      </c>
      <c r="H212">
        <v>197</v>
      </c>
      <c r="I212" s="58">
        <f>Parameters!$C$40*EXP(Parameters!$D$40*H212)</f>
        <v>0.10569526111522992</v>
      </c>
      <c r="J212" s="5">
        <f t="shared" si="28"/>
        <v>0.97309307360454733</v>
      </c>
      <c r="K212" s="5">
        <f t="shared" si="29"/>
        <v>-0.11500702392823459</v>
      </c>
      <c r="N212">
        <v>197</v>
      </c>
      <c r="O212" s="58"/>
      <c r="P212" s="58">
        <f>'Debt-Dividend Analysis'!D212*'GHG Analysis'!$E$40</f>
        <v>0.46788304193087077</v>
      </c>
      <c r="Q212" s="58">
        <f>'Debt-Dividend Analysis'!J212*'GHG Analysis'!$E$41</f>
        <v>0.55466305195459209</v>
      </c>
      <c r="R212" s="58">
        <f t="shared" si="30"/>
        <v>0.934445996352681</v>
      </c>
      <c r="S212" s="58">
        <f t="shared" si="31"/>
        <v>0.5</v>
      </c>
      <c r="T212" s="58">
        <f t="shared" si="32"/>
        <v>0</v>
      </c>
      <c r="U212" s="58">
        <f t="shared" si="33"/>
        <v>1</v>
      </c>
    </row>
    <row r="213" spans="2:21" x14ac:dyDescent="0.2">
      <c r="B213">
        <v>198</v>
      </c>
      <c r="C213" s="5">
        <f>EXP(-'Debt-Dividend Analysis'!$D$8*(B213-0.5))</f>
        <v>1.5498387648257825E-11</v>
      </c>
      <c r="D213" s="61">
        <f t="shared" si="26"/>
        <v>1.0881000975159181</v>
      </c>
      <c r="E213" s="61">
        <f t="shared" si="27"/>
        <v>-1.6863843654846278E-11</v>
      </c>
      <c r="H213">
        <v>198</v>
      </c>
      <c r="I213" s="58">
        <f>Parameters!$C$40*EXP(Parameters!$D$40*H213)</f>
        <v>0.10443449769151424</v>
      </c>
      <c r="J213" s="5">
        <f t="shared" si="28"/>
        <v>0.97446491040885819</v>
      </c>
      <c r="K213" s="5">
        <f t="shared" si="29"/>
        <v>-0.11363518712392373</v>
      </c>
      <c r="N213">
        <v>198</v>
      </c>
      <c r="O213" s="58"/>
      <c r="P213" s="58">
        <f>'Debt-Dividend Analysis'!D213*'GHG Analysis'!$E$40</f>
        <v>0.46788304193184477</v>
      </c>
      <c r="Q213" s="58">
        <f>'Debt-Dividend Analysis'!J213*'GHG Analysis'!$E$41</f>
        <v>0.55544499893304922</v>
      </c>
      <c r="R213" s="58">
        <f t="shared" si="30"/>
        <v>0.93522794333211201</v>
      </c>
      <c r="S213" s="58">
        <f t="shared" si="31"/>
        <v>0.5</v>
      </c>
      <c r="T213" s="58">
        <f t="shared" si="32"/>
        <v>0</v>
      </c>
      <c r="U213" s="58">
        <f t="shared" si="33"/>
        <v>1</v>
      </c>
    </row>
    <row r="214" spans="2:21" x14ac:dyDescent="0.2">
      <c r="B214">
        <v>199</v>
      </c>
      <c r="C214" s="5">
        <f>EXP(-'Debt-Dividend Analysis'!$D$8*(B214-0.5))</f>
        <v>1.3663243017242443E-11</v>
      </c>
      <c r="D214" s="61">
        <f t="shared" si="26"/>
        <v>1.0881000975179149</v>
      </c>
      <c r="E214" s="61">
        <f t="shared" si="27"/>
        <v>-1.4866996522755471E-11</v>
      </c>
      <c r="H214">
        <v>199</v>
      </c>
      <c r="I214" s="58">
        <f>Parameters!$C$40*EXP(Parameters!$D$40*H214)</f>
        <v>0.10318877301592981</v>
      </c>
      <c r="J214" s="5">
        <f t="shared" si="28"/>
        <v>0.97582038354986067</v>
      </c>
      <c r="K214" s="5">
        <f t="shared" si="29"/>
        <v>-0.11227971398292125</v>
      </c>
      <c r="N214">
        <v>199</v>
      </c>
      <c r="O214" s="58"/>
      <c r="P214" s="58">
        <f>'Debt-Dividend Analysis'!D214*'GHG Analysis'!$E$40</f>
        <v>0.46788304193270341</v>
      </c>
      <c r="Q214" s="58">
        <f>'Debt-Dividend Analysis'!J214*'GHG Analysis'!$E$41</f>
        <v>0.55621761862342067</v>
      </c>
      <c r="R214" s="58">
        <f t="shared" si="30"/>
        <v>0.93600056302334211</v>
      </c>
      <c r="S214" s="58">
        <f t="shared" si="31"/>
        <v>0.5</v>
      </c>
      <c r="T214" s="58">
        <f t="shared" si="32"/>
        <v>0</v>
      </c>
      <c r="U214" s="58">
        <f t="shared" si="33"/>
        <v>1</v>
      </c>
    </row>
    <row r="215" spans="2:21" x14ac:dyDescent="0.2">
      <c r="B215">
        <v>200</v>
      </c>
      <c r="C215" s="5">
        <f>EXP(-'Debt-Dividend Analysis'!$D$8*(B215-0.5))</f>
        <v>1.2045395558886385E-11</v>
      </c>
      <c r="D215" s="61">
        <f t="shared" si="26"/>
        <v>1.0881000975196753</v>
      </c>
      <c r="E215" s="61">
        <f t="shared" si="27"/>
        <v>-1.3106626894909823E-11</v>
      </c>
      <c r="H215">
        <v>200</v>
      </c>
      <c r="I215" s="58">
        <f>Parameters!$C$40*EXP(Parameters!$D$40*H215)</f>
        <v>0.10195790770197072</v>
      </c>
      <c r="J215" s="5">
        <f t="shared" si="28"/>
        <v>0.97715968821802912</v>
      </c>
      <c r="K215" s="5">
        <f t="shared" si="29"/>
        <v>-0.1109404093147528</v>
      </c>
      <c r="N215">
        <v>200</v>
      </c>
      <c r="O215" s="58"/>
      <c r="P215" s="58">
        <f>'Debt-Dividend Analysis'!D215*'GHG Analysis'!$E$40</f>
        <v>0.46788304193346036</v>
      </c>
      <c r="Q215" s="58">
        <f>'Debt-Dividend Analysis'!J215*'GHG Analysis'!$E$41</f>
        <v>0.55698102228427671</v>
      </c>
      <c r="R215" s="58">
        <f t="shared" si="30"/>
        <v>0.93676396668495521</v>
      </c>
      <c r="S215" s="58">
        <f t="shared" si="31"/>
        <v>0.5</v>
      </c>
      <c r="T215" s="58">
        <f t="shared" si="32"/>
        <v>0</v>
      </c>
      <c r="U215" s="58">
        <f t="shared" si="33"/>
        <v>1</v>
      </c>
    </row>
    <row r="216" spans="2:21" x14ac:dyDescent="0.2">
      <c r="B216">
        <v>201</v>
      </c>
      <c r="C216" s="5">
        <f>EXP(-'Debt-Dividend Analysis'!$D$8*(B216-0.5))</f>
        <v>1.0619115387682144E-11</v>
      </c>
      <c r="D216" s="61">
        <f t="shared" si="26"/>
        <v>1.0881000975212274</v>
      </c>
      <c r="E216" s="61">
        <f t="shared" si="27"/>
        <v>-1.1554535106483854E-11</v>
      </c>
      <c r="H216">
        <v>201</v>
      </c>
      <c r="I216" s="58">
        <f>Parameters!$C$40*EXP(Parameters!$D$40*H216)</f>
        <v>0.10074172450290482</v>
      </c>
      <c r="J216" s="5">
        <f t="shared" si="28"/>
        <v>0.97848301727555054</v>
      </c>
      <c r="K216" s="5">
        <f t="shared" si="29"/>
        <v>-0.10961708025723138</v>
      </c>
      <c r="N216">
        <v>201</v>
      </c>
      <c r="O216" s="58"/>
      <c r="P216" s="58">
        <f>'Debt-Dividend Analysis'!D216*'GHG Analysis'!$E$40</f>
        <v>0.46788304193412777</v>
      </c>
      <c r="Q216" s="58">
        <f>'Debt-Dividend Analysis'!J216*'GHG Analysis'!$E$41</f>
        <v>0.55773531984706382</v>
      </c>
      <c r="R216" s="58">
        <f t="shared" si="30"/>
        <v>0.93751826424840967</v>
      </c>
      <c r="S216" s="58">
        <f t="shared" si="31"/>
        <v>0.5</v>
      </c>
      <c r="T216" s="58">
        <f t="shared" si="32"/>
        <v>0</v>
      </c>
      <c r="U216" s="58">
        <f t="shared" si="33"/>
        <v>1</v>
      </c>
    </row>
    <row r="217" spans="2:21" x14ac:dyDescent="0.2">
      <c r="B217">
        <v>202</v>
      </c>
      <c r="C217" s="5">
        <f>EXP(-'Debt-Dividend Analysis'!$D$8*(B217-0.5))</f>
        <v>9.3617192615742595E-12</v>
      </c>
      <c r="D217" s="61">
        <f t="shared" si="26"/>
        <v>1.0881000975225954</v>
      </c>
      <c r="E217" s="61">
        <f t="shared" si="27"/>
        <v>-1.0186518295540736E-11</v>
      </c>
      <c r="H217">
        <v>202</v>
      </c>
      <c r="I217" s="58">
        <f>Parameters!$C$40*EXP(Parameters!$D$40*H217)</f>
        <v>9.9540048286249891E-2</v>
      </c>
      <c r="J217" s="5">
        <f t="shared" si="28"/>
        <v>0.97979056128409558</v>
      </c>
      <c r="K217" s="5">
        <f t="shared" si="29"/>
        <v>-0.10830953624868633</v>
      </c>
      <c r="N217">
        <v>202</v>
      </c>
      <c r="O217" s="58"/>
      <c r="P217" s="58">
        <f>'Debt-Dividend Analysis'!D217*'GHG Analysis'!$E$40</f>
        <v>0.46788304193471603</v>
      </c>
      <c r="Q217" s="58">
        <f>'Debt-Dividend Analysis'!J217*'GHG Analysis'!$E$41</f>
        <v>0.55848061993193454</v>
      </c>
      <c r="R217" s="58">
        <f t="shared" si="30"/>
        <v>0.93826356433386859</v>
      </c>
      <c r="S217" s="58">
        <f t="shared" si="31"/>
        <v>0.5</v>
      </c>
      <c r="T217" s="58">
        <f t="shared" si="32"/>
        <v>0</v>
      </c>
      <c r="U217" s="58">
        <f t="shared" si="33"/>
        <v>1</v>
      </c>
    </row>
    <row r="218" spans="2:21" x14ac:dyDescent="0.2">
      <c r="B218">
        <v>203</v>
      </c>
      <c r="C218" s="5">
        <f>EXP(-'Debt-Dividend Analysis'!$D$8*(B218-0.5))</f>
        <v>8.253209832731673E-12</v>
      </c>
      <c r="D218" s="61">
        <f t="shared" si="26"/>
        <v>1.0881000975238015</v>
      </c>
      <c r="E218" s="61">
        <f t="shared" si="27"/>
        <v>-8.9803720015879662E-12</v>
      </c>
      <c r="H218">
        <v>203</v>
      </c>
      <c r="I218" s="58">
        <f>Parameters!$C$40*EXP(Parameters!$D$40*H218)</f>
        <v>9.8352706008554197E-2</v>
      </c>
      <c r="J218" s="5">
        <f t="shared" si="28"/>
        <v>0.98108250853226109</v>
      </c>
      <c r="K218" s="5">
        <f t="shared" si="29"/>
        <v>-0.10701758900052083</v>
      </c>
      <c r="N218">
        <v>203</v>
      </c>
      <c r="O218" s="58"/>
      <c r="P218" s="58">
        <f>'Debt-Dividend Analysis'!D218*'GHG Analysis'!$E$40</f>
        <v>0.46788304193523467</v>
      </c>
      <c r="Q218" s="58">
        <f>'Debt-Dividend Analysis'!J218*'GHG Analysis'!$E$41</f>
        <v>0.55921702986338884</v>
      </c>
      <c r="R218" s="58">
        <f t="shared" si="30"/>
        <v>0.93899997426584159</v>
      </c>
      <c r="S218" s="58">
        <f t="shared" si="31"/>
        <v>0.5</v>
      </c>
      <c r="T218" s="58">
        <f t="shared" si="32"/>
        <v>0</v>
      </c>
      <c r="U218" s="58">
        <f t="shared" si="33"/>
        <v>1</v>
      </c>
    </row>
    <row r="219" spans="2:21" x14ac:dyDescent="0.2">
      <c r="B219">
        <v>204</v>
      </c>
      <c r="C219" s="5">
        <f>EXP(-'Debt-Dividend Analysis'!$D$8*(B219-0.5))</f>
        <v>7.2759576141834154E-12</v>
      </c>
      <c r="D219" s="61">
        <f t="shared" si="26"/>
        <v>1.0881000975248649</v>
      </c>
      <c r="E219" s="61">
        <f t="shared" si="27"/>
        <v>-7.9170003886019913E-12</v>
      </c>
      <c r="H219">
        <v>204</v>
      </c>
      <c r="I219" s="58">
        <f>Parameters!$C$40*EXP(Parameters!$D$40*H219)</f>
        <v>9.7179526690478024E-2</v>
      </c>
      <c r="J219" s="5">
        <f t="shared" si="28"/>
        <v>0.98235904506268323</v>
      </c>
      <c r="K219" s="5">
        <f t="shared" si="29"/>
        <v>-0.10574105247009868</v>
      </c>
      <c r="N219">
        <v>204</v>
      </c>
      <c r="O219" s="58"/>
      <c r="P219" s="58">
        <f>'Debt-Dividend Analysis'!D219*'GHG Analysis'!$E$40</f>
        <v>0.46788304193569191</v>
      </c>
      <c r="Q219" s="58">
        <f>'Debt-Dividend Analysis'!J219*'GHG Analysis'!$E$41</f>
        <v>0.55994465568572949</v>
      </c>
      <c r="R219" s="58">
        <f t="shared" si="30"/>
        <v>0.93972760008863943</v>
      </c>
      <c r="S219" s="58">
        <f t="shared" si="31"/>
        <v>0.5</v>
      </c>
      <c r="T219" s="58">
        <f t="shared" si="32"/>
        <v>0</v>
      </c>
      <c r="U219" s="58">
        <f t="shared" si="33"/>
        <v>1</v>
      </c>
    </row>
    <row r="220" spans="2:21" x14ac:dyDescent="0.2">
      <c r="B220">
        <v>205</v>
      </c>
      <c r="C220" s="5">
        <f>EXP(-'Debt-Dividend Analysis'!$D$8*(B220-0.5))</f>
        <v>6.4144206043858114E-12</v>
      </c>
      <c r="D220" s="61">
        <f t="shared" si="26"/>
        <v>1.0881000975258024</v>
      </c>
      <c r="E220" s="61">
        <f t="shared" si="27"/>
        <v>-6.9795280666085091E-12</v>
      </c>
      <c r="H220">
        <v>205</v>
      </c>
      <c r="I220" s="58">
        <f>Parameters!$C$40*EXP(Parameters!$D$40*H220)</f>
        <v>9.6020341392172331E-2</v>
      </c>
      <c r="J220" s="5">
        <f t="shared" si="28"/>
        <v>0.98362035469882825</v>
      </c>
      <c r="K220" s="5">
        <f t="shared" si="29"/>
        <v>-0.10447974283395367</v>
      </c>
      <c r="N220">
        <v>205</v>
      </c>
      <c r="O220" s="58"/>
      <c r="P220" s="58">
        <f>'Debt-Dividend Analysis'!D220*'GHG Analysis'!$E$40</f>
        <v>0.46788304193609503</v>
      </c>
      <c r="Q220" s="58">
        <f>'Debt-Dividend Analysis'!J220*'GHG Analysis'!$E$41</f>
        <v>0.56066360217833211</v>
      </c>
      <c r="R220" s="58">
        <f t="shared" si="30"/>
        <v>0.94044654658164517</v>
      </c>
      <c r="S220" s="58">
        <f t="shared" si="31"/>
        <v>0.5</v>
      </c>
      <c r="T220" s="58">
        <f t="shared" si="32"/>
        <v>0</v>
      </c>
      <c r="U220" s="58">
        <f t="shared" si="33"/>
        <v>1</v>
      </c>
    </row>
    <row r="221" spans="2:21" x14ac:dyDescent="0.2">
      <c r="B221">
        <v>206</v>
      </c>
      <c r="C221" s="5">
        <f>EXP(-'Debt-Dividend Analysis'!$D$8*(B221-0.5))</f>
        <v>5.6548971106928216E-12</v>
      </c>
      <c r="D221" s="61">
        <f t="shared" si="26"/>
        <v>1.0881000975266288</v>
      </c>
      <c r="E221" s="61">
        <f t="shared" si="27"/>
        <v>-6.1530780470775426E-12</v>
      </c>
      <c r="H221">
        <v>206</v>
      </c>
      <c r="I221" s="58">
        <f>Parameters!$C$40*EXP(Parameters!$D$40*H221)</f>
        <v>9.4874983188951031E-2</v>
      </c>
      <c r="J221" s="5">
        <f t="shared" si="28"/>
        <v>0.98486661907146322</v>
      </c>
      <c r="K221" s="5">
        <f t="shared" si="29"/>
        <v>-0.1032334784613187</v>
      </c>
      <c r="N221">
        <v>206</v>
      </c>
      <c r="O221" s="58"/>
      <c r="P221" s="58">
        <f>'Debt-Dividend Analysis'!D221*'GHG Analysis'!$E$40</f>
        <v>0.46788304193645042</v>
      </c>
      <c r="Q221" s="58">
        <f>'Debt-Dividend Analysis'!J221*'GHG Analysis'!$E$41</f>
        <v>0.56137397287073409</v>
      </c>
      <c r="R221" s="58">
        <f t="shared" si="30"/>
        <v>0.94115691727440254</v>
      </c>
      <c r="S221" s="58">
        <f t="shared" si="31"/>
        <v>0.5</v>
      </c>
      <c r="T221" s="58">
        <f t="shared" si="32"/>
        <v>0</v>
      </c>
      <c r="U221" s="58">
        <f t="shared" si="33"/>
        <v>1</v>
      </c>
    </row>
    <row r="222" spans="2:21" x14ac:dyDescent="0.2">
      <c r="B222">
        <v>207</v>
      </c>
      <c r="C222" s="5">
        <f>EXP(-'Debt-Dividend Analysis'!$D$8*(B222-0.5))</f>
        <v>4.9853078406890574E-12</v>
      </c>
      <c r="D222" s="61">
        <f t="shared" si="26"/>
        <v>1.0881000975273574</v>
      </c>
      <c r="E222" s="61">
        <f t="shared" si="27"/>
        <v>-5.4245496983185149E-12</v>
      </c>
      <c r="H222">
        <v>207</v>
      </c>
      <c r="I222" s="58">
        <f>Parameters!$C$40*EXP(Parameters!$D$40*H222)</f>
        <v>9.3743287147253718E-2</v>
      </c>
      <c r="J222" s="5">
        <f t="shared" si="28"/>
        <v>0.98609801764481164</v>
      </c>
      <c r="K222" s="5">
        <f t="shared" si="29"/>
        <v>-0.10200207988797028</v>
      </c>
      <c r="N222">
        <v>207</v>
      </c>
      <c r="O222" s="58"/>
      <c r="P222" s="58">
        <f>'Debt-Dividend Analysis'!D222*'GHG Analysis'!$E$40</f>
        <v>0.46788304193676367</v>
      </c>
      <c r="Q222" s="58">
        <f>'Debt-Dividend Analysis'!J222*'GHG Analysis'!$E$41</f>
        <v>0.56207587005754267</v>
      </c>
      <c r="R222" s="58">
        <f t="shared" si="30"/>
        <v>0.94185881446152442</v>
      </c>
      <c r="S222" s="58">
        <f t="shared" si="31"/>
        <v>0.5</v>
      </c>
      <c r="T222" s="58">
        <f t="shared" si="32"/>
        <v>0</v>
      </c>
      <c r="U222" s="58">
        <f t="shared" si="33"/>
        <v>1</v>
      </c>
    </row>
    <row r="223" spans="2:21" x14ac:dyDescent="0.2">
      <c r="B223">
        <v>208</v>
      </c>
      <c r="C223" s="5">
        <f>EXP(-'Debt-Dividend Analysis'!$D$8*(B223-0.5))</f>
        <v>4.395003795814569E-12</v>
      </c>
      <c r="D223" s="61">
        <f t="shared" si="26"/>
        <v>1.0881000975279997</v>
      </c>
      <c r="E223" s="61">
        <f t="shared" si="27"/>
        <v>-4.7821746562703993E-12</v>
      </c>
      <c r="H223">
        <v>208</v>
      </c>
      <c r="I223" s="58">
        <f>Parameters!$C$40*EXP(Parameters!$D$40*H223)</f>
        <v>9.2625090300894761E-2</v>
      </c>
      <c r="J223" s="5">
        <f t="shared" si="28"/>
        <v>0.98731472774239559</v>
      </c>
      <c r="K223" s="5">
        <f t="shared" si="29"/>
        <v>-0.10078536979038633</v>
      </c>
      <c r="N223">
        <v>208</v>
      </c>
      <c r="O223" s="58"/>
      <c r="P223" s="58">
        <f>'Debt-Dividend Analysis'!D223*'GHG Analysis'!$E$40</f>
        <v>0.46788304193703989</v>
      </c>
      <c r="Q223" s="58">
        <f>'Debt-Dividend Analysis'!J223*'GHG Analysis'!$E$41</f>
        <v>0.56276939481316557</v>
      </c>
      <c r="R223" s="58">
        <f t="shared" si="30"/>
        <v>0.94255233921742354</v>
      </c>
      <c r="S223" s="58">
        <f t="shared" si="31"/>
        <v>0.5</v>
      </c>
      <c r="T223" s="58">
        <f t="shared" si="32"/>
        <v>0</v>
      </c>
      <c r="U223" s="58">
        <f t="shared" si="33"/>
        <v>1</v>
      </c>
    </row>
    <row r="224" spans="2:21" x14ac:dyDescent="0.2">
      <c r="B224">
        <v>209</v>
      </c>
      <c r="C224" s="5">
        <f>EXP(-'Debt-Dividend Analysis'!$D$8*(B224-0.5))</f>
        <v>3.8745969120644554E-12</v>
      </c>
      <c r="D224" s="61">
        <f t="shared" si="26"/>
        <v>1.088100097528566</v>
      </c>
      <c r="E224" s="61">
        <f t="shared" si="27"/>
        <v>-4.2159609137115694E-12</v>
      </c>
      <c r="H224">
        <v>209</v>
      </c>
      <c r="I224" s="58">
        <f>Parameters!$C$40*EXP(Parameters!$D$40*H224)</f>
        <v>9.152023162759608E-2</v>
      </c>
      <c r="J224" s="5">
        <f t="shared" si="28"/>
        <v>0.9885169245725719</v>
      </c>
      <c r="K224" s="5">
        <f t="shared" si="29"/>
        <v>-9.958317296021002E-2</v>
      </c>
      <c r="N224">
        <v>209</v>
      </c>
      <c r="O224" s="58"/>
      <c r="P224" s="58">
        <f>'Debt-Dividend Analysis'!D224*'GHG Analysis'!$E$40</f>
        <v>0.46788304193728336</v>
      </c>
      <c r="Q224" s="58">
        <f>'Debt-Dividend Analysis'!J224*'GHG Analysis'!$E$41</f>
        <v>0.56345464700636605</v>
      </c>
      <c r="R224" s="58">
        <f t="shared" si="30"/>
        <v>0.94323759141086749</v>
      </c>
      <c r="S224" s="58">
        <f t="shared" si="31"/>
        <v>0.5</v>
      </c>
      <c r="T224" s="58">
        <f t="shared" si="32"/>
        <v>0</v>
      </c>
      <c r="U224" s="58">
        <f t="shared" si="33"/>
        <v>1</v>
      </c>
    </row>
    <row r="225" spans="2:21" x14ac:dyDescent="0.2">
      <c r="B225">
        <v>210</v>
      </c>
      <c r="C225" s="5">
        <f>EXP(-'Debt-Dividend Analysis'!$D$8*(B225-0.5))</f>
        <v>3.4158107543106104E-12</v>
      </c>
      <c r="D225" s="61">
        <f t="shared" si="26"/>
        <v>1.0881000975290651</v>
      </c>
      <c r="E225" s="61">
        <f t="shared" si="27"/>
        <v>-3.7168046418400991E-12</v>
      </c>
      <c r="H225">
        <v>210</v>
      </c>
      <c r="I225" s="58">
        <f>Parameters!$C$40*EXP(Parameters!$D$40*H225)</f>
        <v>9.0428552025799497E-2</v>
      </c>
      <c r="J225" s="5">
        <f t="shared" si="28"/>
        <v>0.98970478125376127</v>
      </c>
      <c r="K225" s="5">
        <f t="shared" si="29"/>
        <v>-9.839531627902065E-2</v>
      </c>
      <c r="N225">
        <v>210</v>
      </c>
      <c r="O225" s="58"/>
      <c r="P225" s="58">
        <f>'Debt-Dividend Analysis'!D225*'GHG Analysis'!$E$40</f>
        <v>0.46788304193749797</v>
      </c>
      <c r="Q225" s="58">
        <f>'Debt-Dividend Analysis'!J225*'GHG Analysis'!$E$41</f>
        <v>0.56413172531464395</v>
      </c>
      <c r="R225" s="58">
        <f t="shared" si="30"/>
        <v>0.94391466971936</v>
      </c>
      <c r="S225" s="58">
        <f t="shared" si="31"/>
        <v>0.5</v>
      </c>
      <c r="T225" s="58">
        <f t="shared" si="32"/>
        <v>0</v>
      </c>
      <c r="U225" s="58">
        <f t="shared" si="33"/>
        <v>1</v>
      </c>
    </row>
    <row r="226" spans="2:21" x14ac:dyDescent="0.2">
      <c r="B226">
        <v>211</v>
      </c>
      <c r="C226" s="5">
        <f>EXP(-'Debt-Dividend Analysis'!$D$8*(B226-0.5))</f>
        <v>3.0113488897215957E-12</v>
      </c>
      <c r="D226" s="61">
        <f t="shared" si="26"/>
        <v>1.0881000975295052</v>
      </c>
      <c r="E226" s="61">
        <f t="shared" si="27"/>
        <v>-3.276712234878687E-12</v>
      </c>
      <c r="H226">
        <v>211</v>
      </c>
      <c r="I226" s="58">
        <f>Parameters!$C$40*EXP(Parameters!$D$40*H226)</f>
        <v>8.934989429175591E-2</v>
      </c>
      <c r="J226" s="5">
        <f t="shared" si="28"/>
        <v>0.99087846883937858</v>
      </c>
      <c r="K226" s="5">
        <f t="shared" si="29"/>
        <v>-9.7221628693403339E-2</v>
      </c>
      <c r="N226">
        <v>211</v>
      </c>
      <c r="O226" s="58"/>
      <c r="P226" s="58">
        <f>'Debt-Dividend Analysis'!D226*'GHG Analysis'!$E$40</f>
        <v>0.46788304193768721</v>
      </c>
      <c r="Q226" s="58">
        <f>'Debt-Dividend Analysis'!J226*'GHG Analysis'!$E$41</f>
        <v>0.56480072723844588</v>
      </c>
      <c r="R226" s="58">
        <f t="shared" si="30"/>
        <v>0.94458367164335111</v>
      </c>
      <c r="S226" s="58">
        <f t="shared" si="31"/>
        <v>0.5</v>
      </c>
      <c r="T226" s="58">
        <f t="shared" si="32"/>
        <v>0</v>
      </c>
      <c r="U226" s="58">
        <f t="shared" si="33"/>
        <v>1</v>
      </c>
    </row>
    <row r="227" spans="2:21" x14ac:dyDescent="0.2">
      <c r="B227">
        <v>212</v>
      </c>
      <c r="C227" s="5">
        <f>EXP(-'Debt-Dividend Analysis'!$D$8*(B227-0.5))</f>
        <v>2.6547788469205357E-12</v>
      </c>
      <c r="D227" s="61">
        <f t="shared" si="26"/>
        <v>1.0881000975298933</v>
      </c>
      <c r="E227" s="61">
        <f t="shared" si="27"/>
        <v>-2.8885782654697323E-12</v>
      </c>
      <c r="H227">
        <v>212</v>
      </c>
      <c r="I227" s="58">
        <f>Parameters!$C$40*EXP(Parameters!$D$40*H227)</f>
        <v>8.8284103096887681E-2</v>
      </c>
      <c r="J227" s="5">
        <f t="shared" si="28"/>
        <v>0.99203815634246417</v>
      </c>
      <c r="K227" s="5">
        <f t="shared" si="29"/>
        <v>-9.6061941190317746E-2</v>
      </c>
      <c r="N227">
        <v>212</v>
      </c>
      <c r="O227" s="58"/>
      <c r="P227" s="58">
        <f>'Debt-Dividend Analysis'!D227*'GHG Analysis'!$E$40</f>
        <v>0.46788304193785413</v>
      </c>
      <c r="Q227" s="58">
        <f>'Debt-Dividend Analysis'!J227*'GHG Analysis'!$E$41</f>
        <v>0.56546174911520464</v>
      </c>
      <c r="R227" s="58">
        <f t="shared" si="30"/>
        <v>0.94524469352027685</v>
      </c>
      <c r="S227" s="58">
        <f t="shared" si="31"/>
        <v>0.5</v>
      </c>
      <c r="T227" s="58">
        <f t="shared" si="32"/>
        <v>0</v>
      </c>
      <c r="U227" s="58">
        <f t="shared" si="33"/>
        <v>1</v>
      </c>
    </row>
    <row r="228" spans="2:21" x14ac:dyDescent="0.2">
      <c r="B228">
        <v>213</v>
      </c>
      <c r="C228" s="5">
        <f>EXP(-'Debt-Dividend Analysis'!$D$8*(B228-0.5))</f>
        <v>2.3404298153935645E-12</v>
      </c>
      <c r="D228" s="61">
        <f t="shared" si="26"/>
        <v>1.0881000975302353</v>
      </c>
      <c r="E228" s="61">
        <f t="shared" si="27"/>
        <v>-2.5466295738851841E-12</v>
      </c>
      <c r="H228">
        <v>213</v>
      </c>
      <c r="I228" s="58">
        <f>Parameters!$C$40*EXP(Parameters!$D$40*H228)</f>
        <v>8.7231024965421081E-2</v>
      </c>
      <c r="J228" s="5">
        <f t="shared" si="28"/>
        <v>0.99318401076002261</v>
      </c>
      <c r="K228" s="5">
        <f t="shared" si="29"/>
        <v>-9.4916086772759312E-2</v>
      </c>
      <c r="N228">
        <v>213</v>
      </c>
      <c r="O228" s="58"/>
      <c r="P228" s="58">
        <f>'Debt-Dividend Analysis'!D228*'GHG Analysis'!$E$40</f>
        <v>0.46788304193800118</v>
      </c>
      <c r="Q228" s="58">
        <f>'Debt-Dividend Analysis'!J228*'GHG Analysis'!$E$41</f>
        <v>0.56611488613321292</v>
      </c>
      <c r="R228" s="58">
        <f t="shared" si="30"/>
        <v>0.94589783053843224</v>
      </c>
      <c r="S228" s="58">
        <f t="shared" si="31"/>
        <v>0.5</v>
      </c>
      <c r="T228" s="58">
        <f t="shared" si="32"/>
        <v>0</v>
      </c>
      <c r="U228" s="58">
        <f t="shared" si="33"/>
        <v>1</v>
      </c>
    </row>
    <row r="229" spans="2:21" x14ac:dyDescent="0.2">
      <c r="B229">
        <v>214</v>
      </c>
      <c r="C229" s="5">
        <f>EXP(-'Debt-Dividend Analysis'!$D$8*(B229-0.5))</f>
        <v>2.0633024581829178E-12</v>
      </c>
      <c r="D229" s="61">
        <f t="shared" si="26"/>
        <v>1.0881000975305368</v>
      </c>
      <c r="E229" s="61">
        <f t="shared" si="27"/>
        <v>-2.2450930003969916E-12</v>
      </c>
      <c r="H229">
        <v>214</v>
      </c>
      <c r="I229" s="58">
        <f>Parameters!$C$40*EXP(Parameters!$D$40*H229)</f>
        <v>8.6190508252285428E-2</v>
      </c>
      <c r="J229" s="5">
        <f t="shared" si="28"/>
        <v>0.99431619709707009</v>
      </c>
      <c r="K229" s="5">
        <f t="shared" si="29"/>
        <v>-9.3783900435711831E-2</v>
      </c>
      <c r="N229">
        <v>214</v>
      </c>
      <c r="O229" s="58"/>
      <c r="P229" s="58">
        <f>'Debt-Dividend Analysis'!D229*'GHG Analysis'!$E$40</f>
        <v>0.46788304193813085</v>
      </c>
      <c r="Q229" s="58">
        <f>'Debt-Dividend Analysis'!J229*'GHG Analysis'!$E$41</f>
        <v>0.56676023234533002</v>
      </c>
      <c r="R229" s="58">
        <f t="shared" si="30"/>
        <v>0.94654317675067889</v>
      </c>
      <c r="S229" s="58">
        <f t="shared" si="31"/>
        <v>0.5</v>
      </c>
      <c r="T229" s="58">
        <f t="shared" si="32"/>
        <v>0</v>
      </c>
      <c r="U229" s="58">
        <f t="shared" si="33"/>
        <v>1</v>
      </c>
    </row>
    <row r="230" spans="2:21" x14ac:dyDescent="0.2">
      <c r="B230">
        <v>215</v>
      </c>
      <c r="C230" s="5">
        <f>EXP(-'Debt-Dividend Analysis'!$D$8*(B230-0.5))</f>
        <v>1.8189894035458534E-12</v>
      </c>
      <c r="D230" s="61">
        <f t="shared" si="26"/>
        <v>1.0881000975308026</v>
      </c>
      <c r="E230" s="61">
        <f t="shared" si="27"/>
        <v>-1.9793056083017291E-12</v>
      </c>
      <c r="H230">
        <v>215</v>
      </c>
      <c r="I230" s="58">
        <f>Parameters!$C$40*EXP(Parameters!$D$40*H230)</f>
        <v>8.5162403121276029E-2</v>
      </c>
      <c r="J230" s="5">
        <f t="shared" si="28"/>
        <v>0.99543487839039546</v>
      </c>
      <c r="K230" s="5">
        <f t="shared" si="29"/>
        <v>-9.2665219142386457E-2</v>
      </c>
      <c r="N230">
        <v>215</v>
      </c>
      <c r="O230" s="58"/>
      <c r="P230" s="58">
        <f>'Debt-Dividend Analysis'!D230*'GHG Analysis'!$E$40</f>
        <v>0.46788304193824509</v>
      </c>
      <c r="Q230" s="58">
        <f>'Debt-Dividend Analysis'!J230*'GHG Analysis'!$E$41</f>
        <v>0.5673978806825255</v>
      </c>
      <c r="R230" s="58">
        <f t="shared" si="30"/>
        <v>0.94718082508798873</v>
      </c>
      <c r="S230" s="58">
        <f t="shared" si="31"/>
        <v>0.5</v>
      </c>
      <c r="T230" s="58">
        <f t="shared" si="32"/>
        <v>0</v>
      </c>
      <c r="U230" s="58">
        <f t="shared" si="33"/>
        <v>1</v>
      </c>
    </row>
    <row r="231" spans="2:21" x14ac:dyDescent="0.2">
      <c r="B231">
        <v>216</v>
      </c>
      <c r="C231" s="5">
        <f>EXP(-'Debt-Dividend Analysis'!$D$8*(B231-0.5))</f>
        <v>1.6036051510964524E-12</v>
      </c>
      <c r="D231" s="61">
        <f t="shared" si="26"/>
        <v>1.0881000975310371</v>
      </c>
      <c r="E231" s="61">
        <f t="shared" si="27"/>
        <v>-1.744826505500896E-12</v>
      </c>
      <c r="H231">
        <v>216</v>
      </c>
      <c r="I231" s="58">
        <f>Parameters!$C$40*EXP(Parameters!$D$40*H231)</f>
        <v>8.4146561523477423E-2</v>
      </c>
      <c r="J231" s="5">
        <f t="shared" si="28"/>
        <v>0.99654021573203788</v>
      </c>
      <c r="K231" s="5">
        <f t="shared" si="29"/>
        <v>-9.1559881800744036E-2</v>
      </c>
      <c r="N231">
        <v>216</v>
      </c>
      <c r="O231" s="58"/>
      <c r="P231" s="58">
        <f>'Debt-Dividend Analysis'!D231*'GHG Analysis'!$E$40</f>
        <v>0.46788304193834596</v>
      </c>
      <c r="Q231" s="58">
        <f>'Debt-Dividend Analysis'!J231*'GHG Analysis'!$E$41</f>
        <v>0.56802792296726168</v>
      </c>
      <c r="R231" s="58">
        <f t="shared" si="30"/>
        <v>0.94781086737282572</v>
      </c>
      <c r="S231" s="58">
        <f t="shared" si="31"/>
        <v>0.5</v>
      </c>
      <c r="T231" s="58">
        <f t="shared" si="32"/>
        <v>0</v>
      </c>
      <c r="U231" s="58">
        <f t="shared" si="33"/>
        <v>1</v>
      </c>
    </row>
    <row r="232" spans="2:21" x14ac:dyDescent="0.2">
      <c r="B232">
        <v>217</v>
      </c>
      <c r="C232" s="5">
        <f>EXP(-'Debt-Dividend Analysis'!$D$8*(B232-0.5))</f>
        <v>1.4137242776732052E-12</v>
      </c>
      <c r="D232" s="61">
        <f t="shared" si="26"/>
        <v>1.0881000975312436</v>
      </c>
      <c r="E232" s="61">
        <f t="shared" si="27"/>
        <v>-1.5383250229206169E-12</v>
      </c>
      <c r="H232">
        <v>217</v>
      </c>
      <c r="I232" s="58">
        <f>Parameters!$C$40*EXP(Parameters!$D$40*H232)</f>
        <v>8.3142837175944145E-2</v>
      </c>
      <c r="J232" s="5">
        <f t="shared" si="28"/>
        <v>0.99763236829248481</v>
      </c>
      <c r="K232" s="5">
        <f t="shared" si="29"/>
        <v>-9.0467729240297112E-2</v>
      </c>
      <c r="N232">
        <v>217</v>
      </c>
      <c r="O232" s="58"/>
      <c r="P232" s="58">
        <f>'Debt-Dividend Analysis'!D232*'GHG Analysis'!$E$40</f>
        <v>0.46788304193843472</v>
      </c>
      <c r="Q232" s="58">
        <f>'Debt-Dividend Analysis'!J232*'GHG Analysis'!$E$41</f>
        <v>0.56865044992671643</v>
      </c>
      <c r="R232" s="58">
        <f t="shared" si="30"/>
        <v>0.94843339433236928</v>
      </c>
      <c r="S232" s="58">
        <f t="shared" si="31"/>
        <v>0.5</v>
      </c>
      <c r="T232" s="58">
        <f t="shared" si="32"/>
        <v>0</v>
      </c>
      <c r="U232" s="58">
        <f t="shared" si="33"/>
        <v>1</v>
      </c>
    </row>
    <row r="233" spans="2:21" x14ac:dyDescent="0.2">
      <c r="B233">
        <v>218</v>
      </c>
      <c r="C233" s="5">
        <f>EXP(-'Debt-Dividend Analysis'!$D$8*(B233-0.5))</f>
        <v>1.2463269601722641E-12</v>
      </c>
      <c r="D233" s="61">
        <f t="shared" si="26"/>
        <v>1.0881000975314257</v>
      </c>
      <c r="E233" s="61">
        <f t="shared" si="27"/>
        <v>-1.3562484468820912E-12</v>
      </c>
      <c r="H233">
        <v>218</v>
      </c>
      <c r="I233" s="58">
        <f>Parameters!$C$40*EXP(Parameters!$D$40*H233)</f>
        <v>8.2151085540635743E-2</v>
      </c>
      <c r="J233" s="5">
        <f t="shared" si="28"/>
        <v>0.99871149334359222</v>
      </c>
      <c r="K233" s="5">
        <f t="shared" si="29"/>
        <v>-8.9388604189189702E-2</v>
      </c>
      <c r="N233">
        <v>218</v>
      </c>
      <c r="O233" s="58"/>
      <c r="P233" s="58">
        <f>'Debt-Dividend Analysis'!D233*'GHG Analysis'!$E$40</f>
        <v>0.46788304193851304</v>
      </c>
      <c r="Q233" s="58">
        <f>'Debt-Dividend Analysis'!J233*'GHG Analysis'!$E$41</f>
        <v>0.56926555120584765</v>
      </c>
      <c r="R233" s="58">
        <f t="shared" si="30"/>
        <v>0.94904849561157878</v>
      </c>
      <c r="S233" s="58">
        <f t="shared" si="31"/>
        <v>0.5</v>
      </c>
      <c r="T233" s="58">
        <f t="shared" si="32"/>
        <v>0</v>
      </c>
      <c r="U233" s="58">
        <f t="shared" si="33"/>
        <v>1</v>
      </c>
    </row>
    <row r="234" spans="2:21" x14ac:dyDescent="0.2">
      <c r="B234">
        <v>219</v>
      </c>
      <c r="C234" s="5">
        <f>EXP(-'Debt-Dividend Analysis'!$D$8*(B234-0.5))</f>
        <v>1.0987509489536421E-12</v>
      </c>
      <c r="D234" s="61">
        <f t="shared" si="26"/>
        <v>1.0881000975315864</v>
      </c>
      <c r="E234" s="61">
        <f t="shared" si="27"/>
        <v>-1.1954881529163686E-12</v>
      </c>
      <c r="H234">
        <v>219</v>
      </c>
      <c r="I234" s="58">
        <f>Parameters!$C$40*EXP(Parameters!$D$40*H234)</f>
        <v>8.1171163803602911E-2</v>
      </c>
      <c r="J234" s="5">
        <f t="shared" si="28"/>
        <v>0.99977774628123217</v>
      </c>
      <c r="K234" s="5">
        <f t="shared" si="29"/>
        <v>-8.8322351251549747E-2</v>
      </c>
      <c r="N234">
        <v>219</v>
      </c>
      <c r="O234" s="58"/>
      <c r="P234" s="58">
        <f>'Debt-Dividend Analysis'!D234*'GHG Analysis'!$E$40</f>
        <v>0.46788304193858216</v>
      </c>
      <c r="Q234" s="58">
        <f>'Debt-Dividend Analysis'!J234*'GHG Analysis'!$E$41</f>
        <v>0.56987331538030239</v>
      </c>
      <c r="R234" s="58">
        <f t="shared" si="30"/>
        <v>0.94965625978610269</v>
      </c>
      <c r="S234" s="58">
        <f t="shared" si="31"/>
        <v>0.5</v>
      </c>
      <c r="T234" s="58">
        <f t="shared" si="32"/>
        <v>0</v>
      </c>
      <c r="U234" s="58">
        <f t="shared" si="33"/>
        <v>1</v>
      </c>
    </row>
    <row r="235" spans="2:21" x14ac:dyDescent="0.2">
      <c r="B235">
        <v>220</v>
      </c>
      <c r="C235" s="5">
        <f>EXP(-'Debt-Dividend Analysis'!$D$8*(B235-0.5))</f>
        <v>9.6864922801611364E-13</v>
      </c>
      <c r="D235" s="61">
        <f t="shared" si="26"/>
        <v>1.0881000975317279</v>
      </c>
      <c r="E235" s="61">
        <f t="shared" si="27"/>
        <v>-1.0540457395791236E-12</v>
      </c>
      <c r="H235">
        <v>220</v>
      </c>
      <c r="I235" s="58">
        <f>Parameters!$C$40*EXP(Parameters!$D$40*H235)</f>
        <v>8.0202930854422275E-2</v>
      </c>
      <c r="J235" s="5">
        <f t="shared" si="28"/>
        <v>1.00083128064767</v>
      </c>
      <c r="K235" s="5">
        <f t="shared" si="29"/>
        <v>-8.7268816885111899E-2</v>
      </c>
      <c r="N235">
        <v>220</v>
      </c>
      <c r="O235" s="58"/>
      <c r="P235" s="58">
        <f>'Debt-Dividend Analysis'!D235*'GHG Analysis'!$E$40</f>
        <v>0.467883041938643</v>
      </c>
      <c r="Q235" s="58">
        <f>'Debt-Dividend Analysis'!J235*'GHG Analysis'!$E$41</f>
        <v>0.57047382996917195</v>
      </c>
      <c r="R235" s="58">
        <f t="shared" si="30"/>
        <v>0.95025677437503298</v>
      </c>
      <c r="S235" s="58">
        <f t="shared" si="31"/>
        <v>0.5</v>
      </c>
      <c r="T235" s="58">
        <f t="shared" si="32"/>
        <v>0</v>
      </c>
      <c r="U235" s="58">
        <f t="shared" si="33"/>
        <v>1</v>
      </c>
    </row>
    <row r="236" spans="2:21" x14ac:dyDescent="0.2">
      <c r="B236">
        <v>221</v>
      </c>
      <c r="C236" s="5">
        <f>EXP(-'Debt-Dividend Analysis'!$D$8*(B236-0.5))</f>
        <v>8.539526885776524E-13</v>
      </c>
      <c r="D236" s="61">
        <f t="shared" si="26"/>
        <v>1.0881000975318527</v>
      </c>
      <c r="E236" s="61">
        <f t="shared" si="27"/>
        <v>-9.2925667161125602E-13</v>
      </c>
      <c r="H236">
        <v>221</v>
      </c>
      <c r="I236" s="58">
        <f>Parameters!$C$40*EXP(Parameters!$D$40*H236)</f>
        <v>7.9246247265875994E-2</v>
      </c>
      <c r="J236" s="5">
        <f t="shared" si="28"/>
        <v>1.0018722481536753</v>
      </c>
      <c r="K236" s="5">
        <f t="shared" si="29"/>
        <v>-8.6227849379106658E-2</v>
      </c>
      <c r="N236">
        <v>221</v>
      </c>
      <c r="O236" s="58"/>
      <c r="P236" s="58">
        <f>'Debt-Dividend Analysis'!D236*'GHG Analysis'!$E$40</f>
        <v>0.46788304193869662</v>
      </c>
      <c r="Q236" s="58">
        <f>'Debt-Dividend Analysis'!J236*'GHG Analysis'!$E$41</f>
        <v>0.57106718144759494</v>
      </c>
      <c r="R236" s="58">
        <f t="shared" si="30"/>
        <v>0.95085012585350959</v>
      </c>
      <c r="S236" s="58">
        <f t="shared" si="31"/>
        <v>0.5</v>
      </c>
      <c r="T236" s="58">
        <f t="shared" si="32"/>
        <v>0</v>
      </c>
      <c r="U236" s="58">
        <f t="shared" si="33"/>
        <v>1</v>
      </c>
    </row>
    <row r="237" spans="2:21" x14ac:dyDescent="0.2">
      <c r="B237">
        <v>222</v>
      </c>
      <c r="C237" s="5">
        <f>EXP(-'Debt-Dividend Analysis'!$D$8*(B237-0.5))</f>
        <v>7.5283722243039883E-13</v>
      </c>
      <c r="D237" s="61">
        <f t="shared" si="26"/>
        <v>1.0881000975319628</v>
      </c>
      <c r="E237" s="61">
        <f t="shared" si="27"/>
        <v>-8.191225475684405E-13</v>
      </c>
      <c r="H237">
        <v>222</v>
      </c>
      <c r="I237" s="58">
        <f>Parameters!$C$40*EXP(Parameters!$D$40*H237)</f>
        <v>7.8300975273874182E-2</v>
      </c>
      <c r="J237" s="5">
        <f t="shared" si="28"/>
        <v>1.0029007987003675</v>
      </c>
      <c r="K237" s="5">
        <f t="shared" si="29"/>
        <v>-8.5199298832414394E-2</v>
      </c>
      <c r="N237">
        <v>222</v>
      </c>
      <c r="O237" s="58"/>
      <c r="P237" s="58">
        <f>'Debt-Dividend Analysis'!D237*'GHG Analysis'!$E$40</f>
        <v>0.46788304193874397</v>
      </c>
      <c r="Q237" s="58">
        <f>'Debt-Dividend Analysis'!J237*'GHG Analysis'!$E$41</f>
        <v>0.57165345525920952</v>
      </c>
      <c r="R237" s="58">
        <f t="shared" si="30"/>
        <v>0.95143639966517157</v>
      </c>
      <c r="S237" s="58">
        <f t="shared" si="31"/>
        <v>0.5</v>
      </c>
      <c r="T237" s="58">
        <f t="shared" si="32"/>
        <v>0</v>
      </c>
      <c r="U237" s="58">
        <f t="shared" si="33"/>
        <v>1</v>
      </c>
    </row>
    <row r="238" spans="2:21" x14ac:dyDescent="0.2">
      <c r="B238">
        <v>223</v>
      </c>
      <c r="C238" s="5">
        <f>EXP(-'Debt-Dividend Analysis'!$D$8*(B238-0.5))</f>
        <v>6.6369471173013382E-13</v>
      </c>
      <c r="D238" s="61">
        <f t="shared" si="26"/>
        <v>1.0881000975320598</v>
      </c>
      <c r="E238" s="61">
        <f t="shared" si="27"/>
        <v>-7.2208905521620181E-13</v>
      </c>
      <c r="H238">
        <v>223</v>
      </c>
      <c r="I238" s="58">
        <f>Parameters!$C$40*EXP(Parameters!$D$40*H238)</f>
        <v>7.7366978757616528E-2</v>
      </c>
      <c r="J238" s="5">
        <f t="shared" si="28"/>
        <v>1.0039170804008026</v>
      </c>
      <c r="K238" s="5">
        <f t="shared" si="29"/>
        <v>-8.4183017131979287E-2</v>
      </c>
      <c r="N238">
        <v>223</v>
      </c>
      <c r="O238" s="58"/>
      <c r="P238" s="58">
        <f>'Debt-Dividend Analysis'!D238*'GHG Analysis'!$E$40</f>
        <v>0.46788304193878572</v>
      </c>
      <c r="Q238" s="58">
        <f>'Debt-Dividend Analysis'!J238*'GHG Analysis'!$E$41</f>
        <v>0.57223273582845757</v>
      </c>
      <c r="R238" s="58">
        <f t="shared" si="30"/>
        <v>0.95201568023446137</v>
      </c>
      <c r="S238" s="58">
        <f t="shared" si="31"/>
        <v>0.5</v>
      </c>
      <c r="T238" s="58">
        <f t="shared" si="32"/>
        <v>0</v>
      </c>
      <c r="U238" s="58">
        <f t="shared" si="33"/>
        <v>1</v>
      </c>
    </row>
    <row r="239" spans="2:21" x14ac:dyDescent="0.2">
      <c r="B239">
        <v>224</v>
      </c>
      <c r="C239" s="5">
        <f>EXP(-'Debt-Dividend Analysis'!$D$8*(B239-0.5))</f>
        <v>5.8510745384839102E-13</v>
      </c>
      <c r="D239" s="61">
        <f t="shared" si="26"/>
        <v>1.0881000975321453</v>
      </c>
      <c r="E239" s="61">
        <f t="shared" si="27"/>
        <v>-6.3660188232006476E-13</v>
      </c>
      <c r="H239">
        <v>224</v>
      </c>
      <c r="I239" s="58">
        <f>Parameters!$C$40*EXP(Parameters!$D$40*H239)</f>
        <v>7.6444123219990751E-2</v>
      </c>
      <c r="J239" s="5">
        <f t="shared" si="28"/>
        <v>1.0049212396013021</v>
      </c>
      <c r="K239" s="5">
        <f t="shared" si="29"/>
        <v>-8.3178857931479833E-2</v>
      </c>
      <c r="N239">
        <v>224</v>
      </c>
      <c r="O239" s="58"/>
      <c r="P239" s="58">
        <f>'Debt-Dividend Analysis'!D239*'GHG Analysis'!$E$40</f>
        <v>0.46788304193882246</v>
      </c>
      <c r="Q239" s="58">
        <f>'Debt-Dividend Analysis'!J239*'GHG Analysis'!$E$41</f>
        <v>0.57280510657274231</v>
      </c>
      <c r="R239" s="58">
        <f t="shared" si="30"/>
        <v>0.95258805097878285</v>
      </c>
      <c r="S239" s="58">
        <f t="shared" si="31"/>
        <v>0.5</v>
      </c>
      <c r="T239" s="58">
        <f t="shared" si="32"/>
        <v>0</v>
      </c>
      <c r="U239" s="58">
        <f t="shared" si="33"/>
        <v>1</v>
      </c>
    </row>
    <row r="240" spans="2:21" x14ac:dyDescent="0.2">
      <c r="B240">
        <v>225</v>
      </c>
      <c r="C240" s="5">
        <f>EXP(-'Debt-Dividend Analysis'!$D$8*(B240-0.5))</f>
        <v>5.1582561454572936E-13</v>
      </c>
      <c r="D240" s="61">
        <f t="shared" si="26"/>
        <v>1.0881000975322206</v>
      </c>
      <c r="E240" s="61">
        <f t="shared" si="27"/>
        <v>-5.6132876125047915E-13</v>
      </c>
      <c r="H240">
        <v>225</v>
      </c>
      <c r="I240" s="58">
        <f>Parameters!$C$40*EXP(Parameters!$D$40*H240)</f>
        <v>7.5532275768204746E-2</v>
      </c>
      <c r="J240" s="5">
        <f t="shared" si="28"/>
        <v>1.0059134209025253</v>
      </c>
      <c r="K240" s="5">
        <f t="shared" si="29"/>
        <v>-8.2186676630256583E-2</v>
      </c>
      <c r="N240">
        <v>225</v>
      </c>
      <c r="O240" s="58"/>
      <c r="P240" s="58">
        <f>'Debt-Dividend Analysis'!D240*'GHG Analysis'!$E$40</f>
        <v>0.46788304193885483</v>
      </c>
      <c r="Q240" s="58">
        <f>'Debt-Dividend Analysis'!J240*'GHG Analysis'!$E$41</f>
        <v>0.57337064991443953</v>
      </c>
      <c r="R240" s="58">
        <f t="shared" si="30"/>
        <v>0.9531535943205125</v>
      </c>
      <c r="S240" s="58">
        <f t="shared" si="31"/>
        <v>0.5</v>
      </c>
      <c r="T240" s="58">
        <f t="shared" si="32"/>
        <v>0</v>
      </c>
      <c r="U240" s="58">
        <f t="shared" si="33"/>
        <v>1</v>
      </c>
    </row>
    <row r="241" spans="2:21" x14ac:dyDescent="0.2">
      <c r="B241">
        <v>226</v>
      </c>
      <c r="C241" s="5">
        <f>EXP(-'Debt-Dividend Analysis'!$D$8*(B241-0.5))</f>
        <v>4.5474735088646331E-13</v>
      </c>
      <c r="D241" s="61">
        <f t="shared" si="26"/>
        <v>1.0881000975322872</v>
      </c>
      <c r="E241" s="61">
        <f t="shared" si="27"/>
        <v>-4.9471537977296975E-13</v>
      </c>
      <c r="H241">
        <v>226</v>
      </c>
      <c r="I241" s="58">
        <f>Parameters!$C$40*EXP(Parameters!$D$40*H241)</f>
        <v>7.4631305094649741E-2</v>
      </c>
      <c r="J241" s="5">
        <f t="shared" si="28"/>
        <v>1.0068937671802947</v>
      </c>
      <c r="K241" s="5">
        <f t="shared" si="29"/>
        <v>-8.1206330352487255E-2</v>
      </c>
      <c r="N241">
        <v>226</v>
      </c>
      <c r="O241" s="58"/>
      <c r="P241" s="58">
        <f>'Debt-Dividend Analysis'!D241*'GHG Analysis'!$E$40</f>
        <v>0.46788304193888347</v>
      </c>
      <c r="Q241" s="58">
        <f>'Debt-Dividend Analysis'!J241*'GHG Analysis'!$E$41</f>
        <v>0.57392944729276807</v>
      </c>
      <c r="R241" s="58">
        <f t="shared" si="30"/>
        <v>0.95371239169886968</v>
      </c>
      <c r="S241" s="58">
        <f t="shared" si="31"/>
        <v>0.5</v>
      </c>
      <c r="T241" s="58">
        <f t="shared" si="32"/>
        <v>0</v>
      </c>
      <c r="U241" s="58">
        <f t="shared" si="33"/>
        <v>1</v>
      </c>
    </row>
    <row r="242" spans="2:21" x14ac:dyDescent="0.2">
      <c r="B242">
        <v>227</v>
      </c>
      <c r="C242" s="5">
        <f>EXP(-'Debt-Dividend Analysis'!$D$8*(B242-0.5))</f>
        <v>4.0090128777411306E-13</v>
      </c>
      <c r="D242" s="61">
        <f t="shared" si="26"/>
        <v>1.0881000975323456</v>
      </c>
      <c r="E242" s="61">
        <f t="shared" si="27"/>
        <v>-4.3631764867768652E-13</v>
      </c>
      <c r="H242">
        <v>227</v>
      </c>
      <c r="I242" s="58">
        <f>Parameters!$C$40*EXP(Parameters!$D$40*H242)</f>
        <v>7.3741081457991894E-2</v>
      </c>
      <c r="J242" s="5">
        <f t="shared" si="28"/>
        <v>1.0078624196061681</v>
      </c>
      <c r="K242" s="5">
        <f t="shared" si="29"/>
        <v>-8.0237677926613848E-2</v>
      </c>
      <c r="N242">
        <v>227</v>
      </c>
      <c r="O242" s="58"/>
      <c r="P242" s="58">
        <f>'Debt-Dividend Analysis'!D242*'GHG Analysis'!$E$40</f>
        <v>0.46788304193890862</v>
      </c>
      <c r="Q242" s="58">
        <f>'Debt-Dividend Analysis'!J242*'GHG Analysis'!$E$41</f>
        <v>0.5744815791755159</v>
      </c>
      <c r="R242" s="58">
        <f t="shared" si="30"/>
        <v>0.9542645235816426</v>
      </c>
      <c r="S242" s="58">
        <f t="shared" si="31"/>
        <v>0.5</v>
      </c>
      <c r="T242" s="58">
        <f t="shared" si="32"/>
        <v>0</v>
      </c>
      <c r="U242" s="58">
        <f t="shared" si="33"/>
        <v>1</v>
      </c>
    </row>
    <row r="243" spans="2:21" x14ac:dyDescent="0.2">
      <c r="B243">
        <v>228</v>
      </c>
      <c r="C243" s="5">
        <f>EXP(-'Debt-Dividend Analysis'!$D$8*(B243-0.5))</f>
        <v>3.5343106941830125E-13</v>
      </c>
      <c r="D243" s="61">
        <f t="shared" si="26"/>
        <v>1.0881000975323973</v>
      </c>
      <c r="E243" s="61">
        <f t="shared" si="27"/>
        <v>-3.8458125573015423E-13</v>
      </c>
      <c r="H243">
        <v>228</v>
      </c>
      <c r="I243" s="58">
        <f>Parameters!$C$40*EXP(Parameters!$D$40*H243)</f>
        <v>7.2861476664489194E-2</v>
      </c>
      <c r="J243" s="5">
        <f t="shared" si="28"/>
        <v>1.0088195176677688</v>
      </c>
      <c r="K243" s="5">
        <f t="shared" si="29"/>
        <v>-7.9280579865013134E-2</v>
      </c>
      <c r="N243">
        <v>228</v>
      </c>
      <c r="O243" s="58"/>
      <c r="P243" s="58">
        <f>'Debt-Dividend Analysis'!D243*'GHG Analysis'!$E$40</f>
        <v>0.46788304193893082</v>
      </c>
      <c r="Q243" s="58">
        <f>'Debt-Dividend Analysis'!J243*'GHG Analysis'!$E$41</f>
        <v>0.57502712507062825</v>
      </c>
      <c r="R243" s="58">
        <f t="shared" si="30"/>
        <v>0.95481006947677716</v>
      </c>
      <c r="S243" s="58">
        <f t="shared" si="31"/>
        <v>0.5</v>
      </c>
      <c r="T243" s="58">
        <f t="shared" si="32"/>
        <v>0</v>
      </c>
      <c r="U243" s="58">
        <f t="shared" si="33"/>
        <v>1</v>
      </c>
    </row>
    <row r="244" spans="2:21" x14ac:dyDescent="0.2">
      <c r="B244">
        <v>229</v>
      </c>
      <c r="C244" s="5">
        <f>EXP(-'Debt-Dividend Analysis'!$D$8*(B244-0.5))</f>
        <v>3.1158174004306599E-13</v>
      </c>
      <c r="D244" s="61">
        <f t="shared" si="26"/>
        <v>1.0881000975324429</v>
      </c>
      <c r="E244" s="61">
        <f t="shared" si="27"/>
        <v>-3.3906211172052281E-13</v>
      </c>
      <c r="H244">
        <v>229</v>
      </c>
      <c r="I244" s="58">
        <f>Parameters!$C$40*EXP(Parameters!$D$40*H244)</f>
        <v>7.1992364049531424E-2</v>
      </c>
      <c r="J244" s="5">
        <f t="shared" si="28"/>
        <v>1.0097651991888712</v>
      </c>
      <c r="K244" s="5">
        <f t="shared" si="29"/>
        <v>-7.8334898343910719E-2</v>
      </c>
      <c r="N244">
        <v>229</v>
      </c>
      <c r="O244" s="58"/>
      <c r="P244" s="58">
        <f>'Debt-Dividend Analysis'!D244*'GHG Analysis'!$E$40</f>
        <v>0.46788304193895042</v>
      </c>
      <c r="Q244" s="58">
        <f>'Debt-Dividend Analysis'!J244*'GHG Analysis'!$E$41</f>
        <v>0.57556616353765666</v>
      </c>
      <c r="R244" s="58">
        <f t="shared" si="30"/>
        <v>0.95534910794382522</v>
      </c>
      <c r="S244" s="58">
        <f t="shared" si="31"/>
        <v>0.5</v>
      </c>
      <c r="T244" s="58">
        <f t="shared" si="32"/>
        <v>0</v>
      </c>
      <c r="U244" s="58">
        <f t="shared" si="33"/>
        <v>1</v>
      </c>
    </row>
    <row r="245" spans="2:21" x14ac:dyDescent="0.2">
      <c r="B245">
        <v>230</v>
      </c>
      <c r="C245" s="5">
        <f>EXP(-'Debt-Dividend Analysis'!$D$8*(B245-0.5))</f>
        <v>2.7468773723841142E-13</v>
      </c>
      <c r="D245" s="61">
        <f t="shared" si="26"/>
        <v>1.088100097532483</v>
      </c>
      <c r="E245" s="61">
        <f t="shared" si="27"/>
        <v>-2.9887203822909214E-13</v>
      </c>
      <c r="H245">
        <v>230</v>
      </c>
      <c r="I245" s="58">
        <f>Parameters!$C$40*EXP(Parameters!$D$40*H245)</f>
        <v>7.113361845940018E-2</v>
      </c>
      <c r="J245" s="5">
        <f t="shared" si="28"/>
        <v>1.010699600349249</v>
      </c>
      <c r="K245" s="5">
        <f t="shared" si="29"/>
        <v>-7.7400497183532924E-2</v>
      </c>
      <c r="N245">
        <v>230</v>
      </c>
      <c r="O245" s="58"/>
      <c r="P245" s="58">
        <f>'Debt-Dividend Analysis'!D245*'GHG Analysis'!$E$40</f>
        <v>0.46788304193896768</v>
      </c>
      <c r="Q245" s="58">
        <f>'Debt-Dividend Analysis'!J245*'GHG Analysis'!$E$41</f>
        <v>0.57609877219907202</v>
      </c>
      <c r="R245" s="58">
        <f t="shared" si="30"/>
        <v>0.95588171660525778</v>
      </c>
      <c r="S245" s="58">
        <f t="shared" si="31"/>
        <v>0.5</v>
      </c>
      <c r="T245" s="58">
        <f t="shared" si="32"/>
        <v>0</v>
      </c>
      <c r="U245" s="58">
        <f t="shared" si="33"/>
        <v>1</v>
      </c>
    </row>
    <row r="246" spans="2:21" x14ac:dyDescent="0.2">
      <c r="B246">
        <v>231</v>
      </c>
      <c r="C246" s="5">
        <f>EXP(-'Debt-Dividend Analysis'!$D$8*(B246-0.5))</f>
        <v>2.4216230700402836E-13</v>
      </c>
      <c r="D246" s="61">
        <f t="shared" si="26"/>
        <v>1.0881000975325184</v>
      </c>
      <c r="E246" s="61">
        <f t="shared" si="27"/>
        <v>-2.6356694604601216E-13</v>
      </c>
      <c r="H246">
        <v>231</v>
      </c>
      <c r="I246" s="58">
        <f>Parameters!$C$40*EXP(Parameters!$D$40*H246)</f>
        <v>7.0285116233246583E-2</v>
      </c>
      <c r="J246" s="5">
        <f t="shared" si="28"/>
        <v>1.0116228557042835</v>
      </c>
      <c r="K246" s="5">
        <f t="shared" si="29"/>
        <v>-7.6477241828498466E-2</v>
      </c>
      <c r="N246">
        <v>231</v>
      </c>
      <c r="O246" s="58"/>
      <c r="P246" s="58">
        <f>'Debt-Dividend Analysis'!D246*'GHG Analysis'!$E$40</f>
        <v>0.46788304193898289</v>
      </c>
      <c r="Q246" s="58">
        <f>'Debt-Dividend Analysis'!J246*'GHG Analysis'!$E$41</f>
        <v>0.57662502775144164</v>
      </c>
      <c r="R246" s="58">
        <f t="shared" si="30"/>
        <v>0.95640797215764262</v>
      </c>
      <c r="S246" s="58">
        <f t="shared" si="31"/>
        <v>0.5</v>
      </c>
      <c r="T246" s="58">
        <f t="shared" si="32"/>
        <v>0</v>
      </c>
      <c r="U246" s="58">
        <f t="shared" si="33"/>
        <v>1</v>
      </c>
    </row>
    <row r="247" spans="2:21" x14ac:dyDescent="0.2">
      <c r="B247">
        <v>232</v>
      </c>
      <c r="C247" s="5">
        <f>EXP(-'Debt-Dividend Analysis'!$D$8*(B247-0.5))</f>
        <v>2.1348817214441308E-13</v>
      </c>
      <c r="D247" s="61">
        <f t="shared" si="26"/>
        <v>1.0881000975325497</v>
      </c>
      <c r="E247" s="61">
        <f t="shared" si="27"/>
        <v>-2.3225865675158275E-13</v>
      </c>
      <c r="H247">
        <v>232</v>
      </c>
      <c r="I247" s="58">
        <f>Parameters!$C$40*EXP(Parameters!$D$40*H247)</f>
        <v>6.9446735185283825E-2</v>
      </c>
      <c r="J247" s="5">
        <f t="shared" si="28"/>
        <v>1.0125350982043413</v>
      </c>
      <c r="K247" s="5">
        <f t="shared" si="29"/>
        <v>-7.556499932844063E-2</v>
      </c>
      <c r="N247">
        <v>232</v>
      </c>
      <c r="O247" s="58"/>
      <c r="P247" s="58">
        <f>'Debt-Dividend Analysis'!D247*'GHG Analysis'!$E$40</f>
        <v>0.46788304193899632</v>
      </c>
      <c r="Q247" s="58">
        <f>'Debt-Dividend Analysis'!J247*'GHG Analysis'!$E$41</f>
        <v>0.57714500597647456</v>
      </c>
      <c r="R247" s="58">
        <f t="shared" si="30"/>
        <v>0.95692795038268896</v>
      </c>
      <c r="S247" s="58">
        <f t="shared" si="31"/>
        <v>0.5</v>
      </c>
      <c r="T247" s="58">
        <f t="shared" si="32"/>
        <v>0</v>
      </c>
      <c r="U247" s="58">
        <f t="shared" si="33"/>
        <v>1</v>
      </c>
    </row>
    <row r="248" spans="2:21" x14ac:dyDescent="0.2">
      <c r="B248">
        <v>233</v>
      </c>
      <c r="C248" s="5">
        <f>EXP(-'Debt-Dividend Analysis'!$D$8*(B248-0.5))</f>
        <v>1.8820930560759966E-13</v>
      </c>
      <c r="D248" s="61">
        <f t="shared" si="26"/>
        <v>1.0881000975325772</v>
      </c>
      <c r="E248" s="61">
        <f t="shared" si="27"/>
        <v>-2.0472512574087887E-13</v>
      </c>
      <c r="H248">
        <v>233</v>
      </c>
      <c r="I248" s="58">
        <f>Parameters!$C$40*EXP(Parameters!$D$40*H248)</f>
        <v>6.8618354587192287E-2</v>
      </c>
      <c r="J248" s="5">
        <f t="shared" si="28"/>
        <v>1.0134364592139189</v>
      </c>
      <c r="K248" s="5">
        <f t="shared" si="29"/>
        <v>-7.4663638318863024E-2</v>
      </c>
      <c r="N248">
        <v>233</v>
      </c>
      <c r="O248" s="58"/>
      <c r="P248" s="58">
        <f>'Debt-Dividend Analysis'!D248*'GHG Analysis'!$E$40</f>
        <v>0.4678830419390082</v>
      </c>
      <c r="Q248" s="58">
        <f>'Debt-Dividend Analysis'!J248*'GHG Analysis'!$E$41</f>
        <v>0.57765878175193386</v>
      </c>
      <c r="R248" s="58">
        <f t="shared" si="30"/>
        <v>0.95744172615816014</v>
      </c>
      <c r="S248" s="58">
        <f t="shared" si="31"/>
        <v>0.5</v>
      </c>
      <c r="T248" s="58">
        <f t="shared" si="32"/>
        <v>0</v>
      </c>
      <c r="U248" s="58">
        <f t="shared" si="33"/>
        <v>1</v>
      </c>
    </row>
    <row r="249" spans="2:21" x14ac:dyDescent="0.2">
      <c r="B249">
        <v>234</v>
      </c>
      <c r="C249" s="5">
        <f>EXP(-'Debt-Dividend Analysis'!$D$8*(B249-0.5))</f>
        <v>1.6592367793253343E-13</v>
      </c>
      <c r="D249" s="61">
        <f t="shared" si="26"/>
        <v>1.0881000975326014</v>
      </c>
      <c r="E249" s="61">
        <f t="shared" si="27"/>
        <v>-1.8052226380405045E-13</v>
      </c>
      <c r="H249">
        <v>234</v>
      </c>
      <c r="I249" s="58">
        <f>Parameters!$C$40*EXP(Parameters!$D$40*H249)</f>
        <v>6.7799855150734389E-2</v>
      </c>
      <c r="J249" s="5">
        <f t="shared" si="28"/>
        <v>1.0143270685305594</v>
      </c>
      <c r="K249" s="5">
        <f t="shared" si="29"/>
        <v>-7.377302900222249E-2</v>
      </c>
      <c r="N249">
        <v>234</v>
      </c>
      <c r="O249" s="58"/>
      <c r="P249" s="58">
        <f>'Debt-Dividend Analysis'!D249*'GHG Analysis'!$E$40</f>
        <v>0.46788304193901858</v>
      </c>
      <c r="Q249" s="58">
        <f>'Debt-Dividend Analysis'!J249*'GHG Analysis'!$E$41</f>
        <v>0.57816642906241889</v>
      </c>
      <c r="R249" s="58">
        <f t="shared" si="30"/>
        <v>0.9579493734686555</v>
      </c>
      <c r="S249" s="58">
        <f t="shared" si="31"/>
        <v>0.5</v>
      </c>
      <c r="T249" s="58">
        <f t="shared" si="32"/>
        <v>0</v>
      </c>
      <c r="U249" s="58">
        <f t="shared" si="33"/>
        <v>1</v>
      </c>
    </row>
    <row r="250" spans="2:21" x14ac:dyDescent="0.2">
      <c r="B250">
        <v>235</v>
      </c>
      <c r="C250" s="5">
        <f>EXP(-'Debt-Dividend Analysis'!$D$8*(B250-0.5))</f>
        <v>1.4627686346209773E-13</v>
      </c>
      <c r="D250" s="61">
        <f t="shared" si="26"/>
        <v>1.0881000975326227</v>
      </c>
      <c r="E250" s="61">
        <f t="shared" si="27"/>
        <v>-1.5920598173124745E-13</v>
      </c>
      <c r="H250">
        <v>235</v>
      </c>
      <c r="I250" s="58">
        <f>Parameters!$C$40*EXP(Parameters!$D$40*H250)</f>
        <v>6.6991119010576944E-2</v>
      </c>
      <c r="J250" s="5">
        <f t="shared" si="28"/>
        <v>1.015207054403543</v>
      </c>
      <c r="K250" s="5">
        <f t="shared" si="29"/>
        <v>-7.2893043129238944E-2</v>
      </c>
      <c r="N250">
        <v>235</v>
      </c>
      <c r="O250" s="58"/>
      <c r="P250" s="58">
        <f>'Debt-Dividend Analysis'!D250*'GHG Analysis'!$E$40</f>
        <v>0.46788304193902774</v>
      </c>
      <c r="Q250" s="58">
        <f>'Debt-Dividend Analysis'!J250*'GHG Analysis'!$E$41</f>
        <v>0.57866802101001957</v>
      </c>
      <c r="R250" s="58">
        <f t="shared" si="30"/>
        <v>0.9584509654162654</v>
      </c>
      <c r="S250" s="58">
        <f t="shared" si="31"/>
        <v>0.5</v>
      </c>
      <c r="T250" s="58">
        <f t="shared" si="32"/>
        <v>0</v>
      </c>
      <c r="U250" s="58">
        <f t="shared" si="33"/>
        <v>1</v>
      </c>
    </row>
    <row r="251" spans="2:21" x14ac:dyDescent="0.2">
      <c r="B251">
        <v>236</v>
      </c>
      <c r="C251" s="5">
        <f>EXP(-'Debt-Dividend Analysis'!$D$8*(B251-0.5))</f>
        <v>1.2895640363643231E-13</v>
      </c>
      <c r="D251" s="61">
        <f t="shared" si="26"/>
        <v>1.0881000975326416</v>
      </c>
      <c r="E251" s="61">
        <f t="shared" si="27"/>
        <v>-1.4033219031261979E-13</v>
      </c>
      <c r="H251">
        <v>236</v>
      </c>
      <c r="I251" s="58">
        <f>Parameters!$C$40*EXP(Parameters!$D$40*H251)</f>
        <v>6.6192029707318203E-2</v>
      </c>
      <c r="J251" s="5">
        <f t="shared" si="28"/>
        <v>1.0160765435523562</v>
      </c>
      <c r="K251" s="5">
        <f t="shared" si="29"/>
        <v>-7.2023553980425703E-2</v>
      </c>
      <c r="N251">
        <v>236</v>
      </c>
      <c r="O251" s="58"/>
      <c r="P251" s="58">
        <f>'Debt-Dividend Analysis'!D251*'GHG Analysis'!$E$40</f>
        <v>0.46788304193903585</v>
      </c>
      <c r="Q251" s="58">
        <f>'Debt-Dividend Analysis'!J251*'GHG Analysis'!$E$41</f>
        <v>0.57916362982484315</v>
      </c>
      <c r="R251" s="58">
        <f t="shared" si="30"/>
        <v>0.95894657423109708</v>
      </c>
      <c r="S251" s="58">
        <f t="shared" si="31"/>
        <v>0.5</v>
      </c>
      <c r="T251" s="58">
        <f t="shared" si="32"/>
        <v>0</v>
      </c>
      <c r="U251" s="58">
        <f t="shared" si="33"/>
        <v>1</v>
      </c>
    </row>
    <row r="252" spans="2:21" x14ac:dyDescent="0.2">
      <c r="B252">
        <v>237</v>
      </c>
      <c r="C252" s="5">
        <f>EXP(-'Debt-Dividend Analysis'!$D$8*(B252-0.5))</f>
        <v>1.136868377216158E-13</v>
      </c>
      <c r="D252" s="61">
        <f t="shared" si="26"/>
        <v>1.0881000975326582</v>
      </c>
      <c r="E252" s="61">
        <f t="shared" si="27"/>
        <v>-1.2367884494324244E-13</v>
      </c>
      <c r="H252">
        <v>237</v>
      </c>
      <c r="I252" s="58">
        <f>Parameters!$C$40*EXP(Parameters!$D$40*H252)</f>
        <v>6.5402472170717693E-2</v>
      </c>
      <c r="J252" s="5">
        <f t="shared" si="28"/>
        <v>1.0169356611849389</v>
      </c>
      <c r="K252" s="5">
        <f t="shared" si="29"/>
        <v>-7.1164436347842974E-2</v>
      </c>
      <c r="N252">
        <v>237</v>
      </c>
      <c r="O252" s="58"/>
      <c r="P252" s="58">
        <f>'Debt-Dividend Analysis'!D252*'GHG Analysis'!$E$40</f>
        <v>0.46788304193904301</v>
      </c>
      <c r="Q252" s="58">
        <f>'Debt-Dividend Analysis'!J252*'GHG Analysis'!$E$41</f>
        <v>0.57965332687541526</v>
      </c>
      <c r="R252" s="58">
        <f t="shared" si="30"/>
        <v>0.95943627128167641</v>
      </c>
      <c r="S252" s="58">
        <f t="shared" si="31"/>
        <v>0.5</v>
      </c>
      <c r="T252" s="58">
        <f t="shared" si="32"/>
        <v>0</v>
      </c>
      <c r="U252" s="58">
        <f t="shared" si="33"/>
        <v>1</v>
      </c>
    </row>
    <row r="253" spans="2:21" x14ac:dyDescent="0.2">
      <c r="B253">
        <v>238</v>
      </c>
      <c r="C253" s="5">
        <f>EXP(-'Debt-Dividend Analysis'!$D$8*(B253-0.5))</f>
        <v>1.0022532194352824E-13</v>
      </c>
      <c r="D253" s="61">
        <f t="shared" si="26"/>
        <v>1.0881000975326729</v>
      </c>
      <c r="E253" s="61">
        <f t="shared" si="27"/>
        <v>-1.0902390101819037E-13</v>
      </c>
      <c r="H253">
        <v>238</v>
      </c>
      <c r="I253" s="58">
        <f>Parameters!$C$40*EXP(Parameters!$D$40*H253)</f>
        <v>6.462233270312577E-2</v>
      </c>
      <c r="J253" s="5">
        <f t="shared" si="28"/>
        <v>1.017784531015715</v>
      </c>
      <c r="K253" s="5">
        <f t="shared" si="29"/>
        <v>-7.0315566517066941E-2</v>
      </c>
      <c r="N253">
        <v>238</v>
      </c>
      <c r="O253" s="58"/>
      <c r="P253" s="58">
        <f>'Debt-Dividend Analysis'!D253*'GHG Analysis'!$E$40</f>
        <v>0.46788304193904934</v>
      </c>
      <c r="Q253" s="58">
        <f>'Debt-Dividend Analysis'!J253*'GHG Analysis'!$E$41</f>
        <v>0.58013718267895764</v>
      </c>
      <c r="R253" s="58">
        <f t="shared" si="30"/>
        <v>0.95992012708522512</v>
      </c>
      <c r="S253" s="58">
        <f t="shared" si="31"/>
        <v>0.5</v>
      </c>
      <c r="T253" s="58">
        <f t="shared" si="32"/>
        <v>0</v>
      </c>
      <c r="U253" s="58">
        <f t="shared" si="33"/>
        <v>1</v>
      </c>
    </row>
    <row r="254" spans="2:21" x14ac:dyDescent="0.2">
      <c r="B254">
        <v>239</v>
      </c>
      <c r="C254" s="5">
        <f>EXP(-'Debt-Dividend Analysis'!$D$8*(B254-0.5))</f>
        <v>8.83577673545753E-14</v>
      </c>
      <c r="D254" s="61">
        <f t="shared" si="26"/>
        <v>1.0881000975326858</v>
      </c>
      <c r="E254" s="61">
        <f t="shared" si="27"/>
        <v>-9.6145313932538556E-14</v>
      </c>
      <c r="H254">
        <v>239</v>
      </c>
      <c r="I254" s="58">
        <f>Parameters!$C$40*EXP(Parameters!$D$40*H254)</f>
        <v>6.3851498963111028E-2</v>
      </c>
      <c r="J254" s="5">
        <f t="shared" si="28"/>
        <v>1.0186232752834066</v>
      </c>
      <c r="K254" s="5">
        <f t="shared" si="29"/>
        <v>-6.9476822249375347E-2</v>
      </c>
      <c r="N254">
        <v>239</v>
      </c>
      <c r="O254" s="58"/>
      <c r="P254" s="58">
        <f>'Debt-Dividend Analysis'!D254*'GHG Analysis'!$E$40</f>
        <v>0.46788304193905489</v>
      </c>
      <c r="Q254" s="58">
        <f>'Debt-Dividend Analysis'!J254*'GHG Analysis'!$E$41</f>
        <v>0.58061526691154186</v>
      </c>
      <c r="R254" s="58">
        <f t="shared" si="30"/>
        <v>0.96039821131781489</v>
      </c>
      <c r="S254" s="58">
        <f t="shared" si="31"/>
        <v>0.5</v>
      </c>
      <c r="T254" s="58">
        <f t="shared" si="32"/>
        <v>0</v>
      </c>
      <c r="U254" s="58">
        <f t="shared" si="33"/>
        <v>1</v>
      </c>
    </row>
    <row r="255" spans="2:21" x14ac:dyDescent="0.2">
      <c r="B255">
        <v>240</v>
      </c>
      <c r="C255" s="5">
        <f>EXP(-'Debt-Dividend Analysis'!$D$8*(B255-0.5))</f>
        <v>7.7895435010766484E-14</v>
      </c>
      <c r="D255" s="61">
        <f t="shared" si="26"/>
        <v>1.0881000975326971</v>
      </c>
      <c r="E255" s="61">
        <f t="shared" si="27"/>
        <v>-8.482103908136196E-14</v>
      </c>
      <c r="H255">
        <v>240</v>
      </c>
      <c r="I255" s="58">
        <f>Parameters!$C$40*EXP(Parameters!$D$40*H255)</f>
        <v>6.3089859949282887E-2</v>
      </c>
      <c r="J255" s="5">
        <f t="shared" si="28"/>
        <v>1.0194520147686377</v>
      </c>
      <c r="K255" s="5">
        <f t="shared" si="29"/>
        <v>-6.8648082764144247E-2</v>
      </c>
      <c r="N255">
        <v>240</v>
      </c>
      <c r="O255" s="58"/>
      <c r="P255" s="58">
        <f>'Debt-Dividend Analysis'!D255*'GHG Analysis'!$E$40</f>
        <v>0.46788304193905972</v>
      </c>
      <c r="Q255" s="58">
        <f>'Debt-Dividend Analysis'!J255*'GHG Analysis'!$E$41</f>
        <v>0.58108764841812355</v>
      </c>
      <c r="R255" s="58">
        <f t="shared" si="30"/>
        <v>0.96087059282440135</v>
      </c>
      <c r="S255" s="58">
        <f t="shared" si="31"/>
        <v>0.5</v>
      </c>
      <c r="T255" s="58">
        <f t="shared" si="32"/>
        <v>0</v>
      </c>
      <c r="U255" s="58">
        <f t="shared" si="33"/>
        <v>1</v>
      </c>
    </row>
    <row r="256" spans="2:21" x14ac:dyDescent="0.2">
      <c r="B256">
        <v>241</v>
      </c>
      <c r="C256" s="5">
        <f>EXP(-'Debt-Dividend Analysis'!$D$8*(B256-0.5))</f>
        <v>6.8671934309602855E-14</v>
      </c>
      <c r="D256" s="61">
        <f t="shared" si="26"/>
        <v>1.0881000975327071</v>
      </c>
      <c r="E256" s="61">
        <f t="shared" si="27"/>
        <v>-7.4829031859735551E-14</v>
      </c>
      <c r="H256">
        <v>241</v>
      </c>
      <c r="I256" s="58">
        <f>Parameters!$C$40*EXP(Parameters!$D$40*H256)</f>
        <v>6.2337305984307256E-2</v>
      </c>
      <c r="J256" s="5">
        <f t="shared" si="28"/>
        <v>1.0202708688113262</v>
      </c>
      <c r="K256" s="5">
        <f t="shared" si="29"/>
        <v>-6.7829228721455692E-2</v>
      </c>
      <c r="N256">
        <v>241</v>
      </c>
      <c r="O256" s="58"/>
      <c r="P256" s="58">
        <f>'Debt-Dividend Analysis'!D256*'GHG Analysis'!$E$40</f>
        <v>0.46788304193906405</v>
      </c>
      <c r="Q256" s="58">
        <f>'Debt-Dividend Analysis'!J256*'GHG Analysis'!$E$41</f>
        <v>0.581554395222456</v>
      </c>
      <c r="R256" s="58">
        <f t="shared" si="30"/>
        <v>0.96133733962873813</v>
      </c>
      <c r="S256" s="58">
        <f t="shared" si="31"/>
        <v>0.5</v>
      </c>
      <c r="T256" s="58">
        <f t="shared" si="32"/>
        <v>0</v>
      </c>
      <c r="U256" s="58">
        <f t="shared" si="33"/>
        <v>1</v>
      </c>
    </row>
    <row r="257" spans="2:21" x14ac:dyDescent="0.2">
      <c r="B257">
        <v>242</v>
      </c>
      <c r="C257" s="5">
        <f>EXP(-'Debt-Dividend Analysis'!$D$8*(B257-0.5))</f>
        <v>6.0540576751007078E-14</v>
      </c>
      <c r="D257" s="61">
        <f t="shared" si="26"/>
        <v>1.088100097532716</v>
      </c>
      <c r="E257" s="61">
        <f t="shared" si="27"/>
        <v>-6.5947247662734299E-14</v>
      </c>
      <c r="H257">
        <v>242</v>
      </c>
      <c r="I257" s="58">
        <f>Parameters!$C$40*EXP(Parameters!$D$40*H257)</f>
        <v>6.159372869911274E-2</v>
      </c>
      <c r="J257" s="5">
        <f t="shared" si="28"/>
        <v>1.0210799553278695</v>
      </c>
      <c r="K257" s="5">
        <f t="shared" si="29"/>
        <v>-6.702014220491237E-2</v>
      </c>
      <c r="N257">
        <v>242</v>
      </c>
      <c r="O257" s="58"/>
      <c r="P257" s="58">
        <f>'Debt-Dividend Analysis'!D257*'GHG Analysis'!$E$40</f>
        <v>0.46788304193906788</v>
      </c>
      <c r="Q257" s="58">
        <f>'Debt-Dividend Analysis'!J257*'GHG Analysis'!$E$41</f>
        <v>0.58201557453688568</v>
      </c>
      <c r="R257" s="58">
        <f t="shared" si="30"/>
        <v>0.9617985189431717</v>
      </c>
      <c r="S257" s="58">
        <f t="shared" si="31"/>
        <v>0.5</v>
      </c>
      <c r="T257" s="58">
        <f t="shared" si="32"/>
        <v>0</v>
      </c>
      <c r="U257" s="58">
        <f t="shared" si="33"/>
        <v>1</v>
      </c>
    </row>
    <row r="258" spans="2:21" x14ac:dyDescent="0.2">
      <c r="B258">
        <v>243</v>
      </c>
      <c r="C258" s="5">
        <f>EXP(-'Debt-Dividend Analysis'!$D$8*(B258-0.5))</f>
        <v>5.3372043036103256E-14</v>
      </c>
      <c r="D258" s="61">
        <f t="shared" ref="D258:D315" si="34">-$D$11*(1-C258)</f>
        <v>1.0881000975327237</v>
      </c>
      <c r="E258" s="61">
        <f t="shared" ref="E258:E315" si="35">$D$11+D258</f>
        <v>-5.8175686490358203E-14</v>
      </c>
      <c r="H258">
        <v>243</v>
      </c>
      <c r="I258" s="58">
        <f>Parameters!$C$40*EXP(Parameters!$D$40*H258)</f>
        <v>6.0859021017285381E-2</v>
      </c>
      <c r="J258" s="5">
        <f t="shared" si="28"/>
        <v>1.0218793908281241</v>
      </c>
      <c r="K258" s="5">
        <f t="shared" si="29"/>
        <v>-6.622070670465785E-2</v>
      </c>
      <c r="N258">
        <v>243</v>
      </c>
      <c r="O258" s="58"/>
      <c r="P258" s="58">
        <f>'Debt-Dividend Analysis'!D258*'GHG Analysis'!$E$40</f>
        <v>0.46788304193907121</v>
      </c>
      <c r="Q258" s="58">
        <f>'Debt-Dividend Analysis'!J258*'GHG Analysis'!$E$41</f>
        <v>0.58247125277203082</v>
      </c>
      <c r="R258" s="58">
        <f t="shared" si="30"/>
        <v>0.96225419717832006</v>
      </c>
      <c r="S258" s="58">
        <f t="shared" si="31"/>
        <v>0.5</v>
      </c>
      <c r="T258" s="58">
        <f t="shared" si="32"/>
        <v>0</v>
      </c>
      <c r="U258" s="58">
        <f t="shared" si="33"/>
        <v>1</v>
      </c>
    </row>
    <row r="259" spans="2:21" x14ac:dyDescent="0.2">
      <c r="B259">
        <v>244</v>
      </c>
      <c r="C259" s="5">
        <f>EXP(-'Debt-Dividend Analysis'!$D$8*(B259-0.5))</f>
        <v>4.7052326401899908E-14</v>
      </c>
      <c r="D259" s="61">
        <f t="shared" si="34"/>
        <v>1.0881000975327306</v>
      </c>
      <c r="E259" s="61">
        <f t="shared" si="35"/>
        <v>-5.1292303737682232E-14</v>
      </c>
      <c r="H259">
        <v>244</v>
      </c>
      <c r="I259" s="58">
        <f>Parameters!$C$40*EXP(Parameters!$D$40*H259)</f>
        <v>6.0133077139649389E-2</v>
      </c>
      <c r="J259" s="5">
        <f t="shared" si="28"/>
        <v>1.022669290432183</v>
      </c>
      <c r="K259" s="5">
        <f t="shared" si="29"/>
        <v>-6.5430807100598898E-2</v>
      </c>
      <c r="N259">
        <v>244</v>
      </c>
      <c r="O259" s="58"/>
      <c r="P259" s="58">
        <f>'Debt-Dividend Analysis'!D259*'GHG Analysis'!$E$40</f>
        <v>0.46788304193907415</v>
      </c>
      <c r="Q259" s="58">
        <f>'Debt-Dividend Analysis'!J259*'GHG Analysis'!$E$41</f>
        <v>0.58292149554634443</v>
      </c>
      <c r="R259" s="58">
        <f t="shared" si="30"/>
        <v>0.96270443995263666</v>
      </c>
      <c r="S259" s="58">
        <f t="shared" si="31"/>
        <v>0.5</v>
      </c>
      <c r="T259" s="58">
        <f t="shared" si="32"/>
        <v>0</v>
      </c>
      <c r="U259" s="58">
        <f t="shared" si="33"/>
        <v>1</v>
      </c>
    </row>
    <row r="260" spans="2:21" x14ac:dyDescent="0.2">
      <c r="B260">
        <v>245</v>
      </c>
      <c r="C260" s="5">
        <f>EXP(-'Debt-Dividend Analysis'!$D$8*(B260-0.5))</f>
        <v>4.1480919483133351E-14</v>
      </c>
      <c r="D260" s="61">
        <f t="shared" si="34"/>
        <v>1.0881000975327368</v>
      </c>
      <c r="E260" s="61">
        <f t="shared" si="35"/>
        <v>-4.5075054799781356E-14</v>
      </c>
      <c r="H260">
        <v>245</v>
      </c>
      <c r="I260" s="58">
        <f>Parameters!$C$40*EXP(Parameters!$D$40*H260)</f>
        <v>5.9415792529031973E-2</v>
      </c>
      <c r="J260" s="5">
        <f t="shared" si="28"/>
        <v>1.0234497678869547</v>
      </c>
      <c r="K260" s="5">
        <f t="shared" si="29"/>
        <v>-6.4650329645827176E-2</v>
      </c>
      <c r="N260">
        <v>245</v>
      </c>
      <c r="O260" s="58"/>
      <c r="P260" s="58">
        <f>'Debt-Dividend Analysis'!D260*'GHG Analysis'!$E$40</f>
        <v>0.46788304193907682</v>
      </c>
      <c r="Q260" s="58">
        <f>'Debt-Dividend Analysis'!J260*'GHG Analysis'!$E$41</f>
        <v>0.58336636769556427</v>
      </c>
      <c r="R260" s="58">
        <f t="shared" si="30"/>
        <v>0.96314931210185917</v>
      </c>
      <c r="S260" s="58">
        <f t="shared" si="31"/>
        <v>0.5</v>
      </c>
      <c r="T260" s="58">
        <f t="shared" si="32"/>
        <v>0</v>
      </c>
      <c r="U260" s="58">
        <f t="shared" si="33"/>
        <v>1</v>
      </c>
    </row>
    <row r="261" spans="2:21" x14ac:dyDescent="0.2">
      <c r="B261">
        <v>246</v>
      </c>
      <c r="C261" s="5">
        <f>EXP(-'Debt-Dividend Analysis'!$D$8*(B261-0.5))</f>
        <v>3.6569215865524426E-14</v>
      </c>
      <c r="D261" s="61">
        <f t="shared" si="34"/>
        <v>1.0881000975327422</v>
      </c>
      <c r="E261" s="61">
        <f t="shared" si="35"/>
        <v>-3.9745984281580604E-14</v>
      </c>
      <c r="H261">
        <v>246</v>
      </c>
      <c r="I261" s="58">
        <f>Parameters!$C$40*EXP(Parameters!$D$40*H261)</f>
        <v>5.8707063895209716E-2</v>
      </c>
      <c r="J261" s="5">
        <f t="shared" si="28"/>
        <v>1.0242209355825409</v>
      </c>
      <c r="K261" s="5">
        <f t="shared" si="29"/>
        <v>-6.3879161950241015E-2</v>
      </c>
      <c r="N261">
        <v>246</v>
      </c>
      <c r="O261" s="58"/>
      <c r="P261" s="58">
        <f>'Debt-Dividend Analysis'!D261*'GHG Analysis'!$E$40</f>
        <v>0.46788304193907915</v>
      </c>
      <c r="Q261" s="58">
        <f>'Debt-Dividend Analysis'!J261*'GHG Analysis'!$E$41</f>
        <v>0.58380593328204833</v>
      </c>
      <c r="R261" s="58">
        <f t="shared" si="30"/>
        <v>0.96358887768834556</v>
      </c>
      <c r="S261" s="58">
        <f t="shared" si="31"/>
        <v>0.5</v>
      </c>
      <c r="T261" s="58">
        <f t="shared" si="32"/>
        <v>0</v>
      </c>
      <c r="U261" s="58">
        <f t="shared" si="33"/>
        <v>1</v>
      </c>
    </row>
    <row r="262" spans="2:21" x14ac:dyDescent="0.2">
      <c r="B262">
        <v>247</v>
      </c>
      <c r="C262" s="5">
        <f>EXP(-'Debt-Dividend Analysis'!$D$8*(B262-0.5))</f>
        <v>3.2239100909108072E-14</v>
      </c>
      <c r="D262" s="61">
        <f t="shared" si="34"/>
        <v>1.0881000975327468</v>
      </c>
      <c r="E262" s="61">
        <f t="shared" si="35"/>
        <v>-3.5083047578154947E-14</v>
      </c>
      <c r="H262">
        <v>247</v>
      </c>
      <c r="I262" s="58">
        <f>Parameters!$C$40*EXP(Parameters!$D$40*H262)</f>
        <v>5.8006789180034657E-2</v>
      </c>
      <c r="J262" s="5">
        <f t="shared" si="28"/>
        <v>1.0249829045684227</v>
      </c>
      <c r="K262" s="5">
        <f t="shared" si="29"/>
        <v>-6.3117192964359248E-2</v>
      </c>
      <c r="N262">
        <v>247</v>
      </c>
      <c r="O262" s="58"/>
      <c r="P262" s="58">
        <f>'Debt-Dividend Analysis'!D262*'GHG Analysis'!$E$40</f>
        <v>0.46788304193908115</v>
      </c>
      <c r="Q262" s="58">
        <f>'Debt-Dividend Analysis'!J262*'GHG Analysis'!$E$41</f>
        <v>0.58424025560400095</v>
      </c>
      <c r="R262" s="58">
        <f t="shared" si="30"/>
        <v>0.96402320001030017</v>
      </c>
      <c r="S262" s="58">
        <f t="shared" si="31"/>
        <v>0.5</v>
      </c>
      <c r="T262" s="58">
        <f t="shared" si="32"/>
        <v>0</v>
      </c>
      <c r="U262" s="58">
        <f t="shared" si="33"/>
        <v>1</v>
      </c>
    </row>
    <row r="263" spans="2:21" x14ac:dyDescent="0.2">
      <c r="B263">
        <v>248</v>
      </c>
      <c r="C263" s="5">
        <f>EXP(-'Debt-Dividend Analysis'!$D$8*(B263-0.5))</f>
        <v>2.8421709430403944E-14</v>
      </c>
      <c r="D263" s="61">
        <f t="shared" si="34"/>
        <v>1.0881000975327511</v>
      </c>
      <c r="E263" s="61">
        <f t="shared" si="35"/>
        <v>-3.0864200084579352E-14</v>
      </c>
      <c r="H263">
        <v>248</v>
      </c>
      <c r="I263" s="58">
        <f>Parameters!$C$40*EXP(Parameters!$D$40*H263)</f>
        <v>5.7314867542737749E-2</v>
      </c>
      <c r="J263" s="5">
        <f t="shared" si="28"/>
        <v>1.0257357845694506</v>
      </c>
      <c r="K263" s="5">
        <f t="shared" si="29"/>
        <v>-6.2364312963331336E-2</v>
      </c>
      <c r="N263">
        <v>248</v>
      </c>
      <c r="O263" s="58"/>
      <c r="P263" s="58">
        <f>'Debt-Dividend Analysis'!D263*'GHG Analysis'!$E$40</f>
        <v>0.46788304193908292</v>
      </c>
      <c r="Q263" s="58">
        <f>'Debt-Dividend Analysis'!J263*'GHG Analysis'!$E$41</f>
        <v>0.58466939720458688</v>
      </c>
      <c r="R263" s="58">
        <f t="shared" si="30"/>
        <v>0.96445234161088789</v>
      </c>
      <c r="S263" s="58">
        <f t="shared" si="31"/>
        <v>0.5</v>
      </c>
      <c r="T263" s="58">
        <f t="shared" si="32"/>
        <v>0</v>
      </c>
      <c r="U263" s="58">
        <f t="shared" si="33"/>
        <v>1</v>
      </c>
    </row>
    <row r="264" spans="2:21" x14ac:dyDescent="0.2">
      <c r="B264">
        <v>249</v>
      </c>
      <c r="C264" s="5">
        <f>EXP(-'Debt-Dividend Analysis'!$D$8*(B264-0.5))</f>
        <v>2.5056330485882057E-14</v>
      </c>
      <c r="D264" s="61">
        <f t="shared" si="34"/>
        <v>1.0881000975327546</v>
      </c>
      <c r="E264" s="61">
        <f t="shared" si="35"/>
        <v>-2.7311486405778851E-14</v>
      </c>
      <c r="H264">
        <v>249</v>
      </c>
      <c r="I264" s="58">
        <f>Parameters!$C$40*EXP(Parameters!$D$40*H264)</f>
        <v>5.6631199345407557E-2</v>
      </c>
      <c r="J264" s="5">
        <f t="shared" si="28"/>
        <v>1.0264796840016455</v>
      </c>
      <c r="K264" s="5">
        <f t="shared" si="29"/>
        <v>-6.1620413531136453E-2</v>
      </c>
      <c r="N264">
        <v>249</v>
      </c>
      <c r="O264" s="58"/>
      <c r="P264" s="58">
        <f>'Debt-Dividend Analysis'!D264*'GHG Analysis'!$E$40</f>
        <v>0.46788304193908448</v>
      </c>
      <c r="Q264" s="58">
        <f>'Debt-Dividend Analysis'!J264*'GHG Analysis'!$E$41</f>
        <v>0.58509341988093799</v>
      </c>
      <c r="R264" s="58">
        <f t="shared" si="30"/>
        <v>0.96487636428724055</v>
      </c>
      <c r="S264" s="58">
        <f t="shared" si="31"/>
        <v>0.5</v>
      </c>
      <c r="T264" s="58">
        <f t="shared" si="32"/>
        <v>0</v>
      </c>
      <c r="U264" s="58">
        <f t="shared" si="33"/>
        <v>1</v>
      </c>
    </row>
    <row r="265" spans="2:21" x14ac:dyDescent="0.2">
      <c r="B265">
        <v>250</v>
      </c>
      <c r="C265" s="5">
        <f>EXP(-'Debt-Dividend Analysis'!$D$8*(B265-0.5))</f>
        <v>2.2089441838643819E-14</v>
      </c>
      <c r="D265" s="61">
        <f t="shared" si="34"/>
        <v>1.0881000975327579</v>
      </c>
      <c r="E265" s="61">
        <f t="shared" si="35"/>
        <v>-2.3980817331903381E-14</v>
      </c>
      <c r="H265">
        <v>250</v>
      </c>
      <c r="I265" s="58">
        <f>Parameters!$C$40*EXP(Parameters!$D$40*H265)</f>
        <v>5.5955686138642283E-2</v>
      </c>
      <c r="J265" s="5">
        <f t="shared" si="28"/>
        <v>1.0272147099878115</v>
      </c>
      <c r="K265" s="5">
        <f t="shared" si="29"/>
        <v>-6.0885387544970415E-2</v>
      </c>
      <c r="N265">
        <v>250</v>
      </c>
      <c r="O265" s="58"/>
      <c r="P265" s="58">
        <f>'Debt-Dividend Analysis'!D265*'GHG Analysis'!$E$40</f>
        <v>0.46788304193908592</v>
      </c>
      <c r="Q265" s="58">
        <f>'Debt-Dividend Analysis'!J265*'GHG Analysis'!$E$41</f>
        <v>0.58551238469305267</v>
      </c>
      <c r="R265" s="58">
        <f t="shared" si="30"/>
        <v>0.96529532909935667</v>
      </c>
      <c r="S265" s="58">
        <f t="shared" si="31"/>
        <v>0.5</v>
      </c>
      <c r="T265" s="58">
        <f t="shared" si="32"/>
        <v>0</v>
      </c>
      <c r="U265" s="58">
        <f t="shared" si="33"/>
        <v>1</v>
      </c>
    </row>
    <row r="266" spans="2:21" x14ac:dyDescent="0.2">
      <c r="B266">
        <v>251</v>
      </c>
      <c r="C266" s="5">
        <f>EXP(-'Debt-Dividend Analysis'!$D$8*(B266-0.5))</f>
        <v>1.9473858752691618E-14</v>
      </c>
      <c r="D266" s="61">
        <f t="shared" si="34"/>
        <v>1.0881000975327608</v>
      </c>
      <c r="E266" s="61">
        <f t="shared" si="35"/>
        <v>-2.1094237467877974E-14</v>
      </c>
      <c r="H266">
        <v>251</v>
      </c>
      <c r="I266" s="58">
        <f>Parameters!$C$40*EXP(Parameters!$D$40*H266)</f>
        <v>5.5288230647372857E-2</v>
      </c>
      <c r="J266" s="5">
        <f t="shared" si="28"/>
        <v>1.0279409683729606</v>
      </c>
      <c r="K266" s="5">
        <f t="shared" si="29"/>
        <v>-6.0159129159821356E-2</v>
      </c>
      <c r="N266">
        <v>251</v>
      </c>
      <c r="O266" s="58"/>
      <c r="P266" s="58">
        <f>'Debt-Dividend Analysis'!D266*'GHG Analysis'!$E$40</f>
        <v>0.46788304193908714</v>
      </c>
      <c r="Q266" s="58">
        <f>'Debt-Dividend Analysis'!J266*'GHG Analysis'!$E$41</f>
        <v>0.58592635197258758</v>
      </c>
      <c r="R266" s="58">
        <f t="shared" si="30"/>
        <v>0.9657092963788928</v>
      </c>
      <c r="S266" s="58">
        <f t="shared" si="31"/>
        <v>0.5</v>
      </c>
      <c r="T266" s="58">
        <f t="shared" si="32"/>
        <v>0</v>
      </c>
      <c r="U266" s="58">
        <f t="shared" si="33"/>
        <v>1</v>
      </c>
    </row>
    <row r="267" spans="2:21" x14ac:dyDescent="0.2">
      <c r="B267">
        <v>252</v>
      </c>
      <c r="C267" s="5">
        <f>EXP(-'Debt-Dividend Analysis'!$D$8*(B267-0.5))</f>
        <v>1.7167983577400711E-14</v>
      </c>
      <c r="D267" s="61">
        <f t="shared" si="34"/>
        <v>1.0881000975327633</v>
      </c>
      <c r="E267" s="61">
        <f t="shared" si="35"/>
        <v>-1.865174681370263E-14</v>
      </c>
      <c r="H267">
        <v>252</v>
      </c>
      <c r="I267" s="58">
        <f>Parameters!$C$40*EXP(Parameters!$D$40*H267)</f>
        <v>5.4628736756855187E-2</v>
      </c>
      <c r="J267" s="5">
        <f t="shared" si="28"/>
        <v>1.0286585637395551</v>
      </c>
      <c r="K267" s="5">
        <f t="shared" si="29"/>
        <v>-5.9441533793226808E-2</v>
      </c>
      <c r="N267">
        <v>252</v>
      </c>
      <c r="O267" s="58"/>
      <c r="P267" s="58">
        <f>'Debt-Dividend Analysis'!D267*'GHG Analysis'!$E$40</f>
        <v>0.4678830419390882</v>
      </c>
      <c r="Q267" s="58">
        <f>'Debt-Dividend Analysis'!J267*'GHG Analysis'!$E$41</f>
        <v>0.5863353813315465</v>
      </c>
      <c r="R267" s="58">
        <f t="shared" si="30"/>
        <v>0.96611832573785272</v>
      </c>
      <c r="S267" s="58">
        <f t="shared" si="31"/>
        <v>0.5</v>
      </c>
      <c r="T267" s="58">
        <f t="shared" si="32"/>
        <v>0</v>
      </c>
      <c r="U267" s="58">
        <f t="shared" si="33"/>
        <v>1</v>
      </c>
    </row>
    <row r="268" spans="2:21" x14ac:dyDescent="0.2">
      <c r="B268">
        <v>253</v>
      </c>
      <c r="C268" s="5">
        <f>EXP(-'Debt-Dividend Analysis'!$D$8*(B268-0.5))</f>
        <v>1.5135144187751766E-14</v>
      </c>
      <c r="D268" s="61">
        <f t="shared" si="34"/>
        <v>1.0881000975327655</v>
      </c>
      <c r="E268" s="61">
        <f t="shared" si="35"/>
        <v>-1.6431300764452317E-14</v>
      </c>
      <c r="H268">
        <v>253</v>
      </c>
      <c r="I268" s="58">
        <f>Parameters!$C$40*EXP(Parameters!$D$40*H268)</f>
        <v>5.3977109498829411E-2</v>
      </c>
      <c r="J268" s="5">
        <f t="shared" si="28"/>
        <v>1.0293675994225679</v>
      </c>
      <c r="K268" s="5">
        <f t="shared" si="29"/>
        <v>-5.8732498110213971E-2</v>
      </c>
      <c r="N268">
        <v>253</v>
      </c>
      <c r="O268" s="58"/>
      <c r="P268" s="58">
        <f>'Debt-Dividend Analysis'!D268*'GHG Analysis'!$E$40</f>
        <v>0.46788304193908914</v>
      </c>
      <c r="Q268" s="58">
        <f>'Debt-Dividend Analysis'!J268*'GHG Analysis'!$E$41</f>
        <v>0.58673953167086379</v>
      </c>
      <c r="R268" s="58">
        <f t="shared" si="30"/>
        <v>0.96652247607717101</v>
      </c>
      <c r="S268" s="58">
        <f t="shared" si="31"/>
        <v>0.5</v>
      </c>
      <c r="T268" s="58">
        <f t="shared" si="32"/>
        <v>0</v>
      </c>
      <c r="U268" s="58">
        <f t="shared" si="33"/>
        <v>1</v>
      </c>
    </row>
    <row r="269" spans="2:21" x14ac:dyDescent="0.2">
      <c r="B269">
        <v>254</v>
      </c>
      <c r="C269" s="5">
        <f>EXP(-'Debt-Dividend Analysis'!$D$8*(B269-0.5))</f>
        <v>1.3343010759025813E-14</v>
      </c>
      <c r="D269" s="61">
        <f t="shared" si="34"/>
        <v>1.0881000975327675</v>
      </c>
      <c r="E269" s="61">
        <f t="shared" si="35"/>
        <v>-1.4432899320127035E-14</v>
      </c>
      <c r="H269">
        <v>254</v>
      </c>
      <c r="I269" s="58">
        <f>Parameters!$C$40*EXP(Parameters!$D$40*H269)</f>
        <v>5.3333255037844356E-2</v>
      </c>
      <c r="J269" s="5">
        <f t="shared" si="28"/>
        <v>1.0300681775243627</v>
      </c>
      <c r="K269" s="5">
        <f t="shared" si="29"/>
        <v>-5.8031920008419169E-2</v>
      </c>
      <c r="N269">
        <v>254</v>
      </c>
      <c r="O269" s="58"/>
      <c r="P269" s="58">
        <f>'Debt-Dividend Analysis'!D269*'GHG Analysis'!$E$40</f>
        <v>0.46788304193909003</v>
      </c>
      <c r="Q269" s="58">
        <f>'Debt-Dividend Analysis'!J269*'GHG Analysis'!$E$41</f>
        <v>0.58713886118888681</v>
      </c>
      <c r="R269" s="58">
        <f t="shared" si="30"/>
        <v>0.96692180559519492</v>
      </c>
      <c r="S269" s="58">
        <f t="shared" si="31"/>
        <v>0.5</v>
      </c>
      <c r="T269" s="58">
        <f t="shared" si="32"/>
        <v>0</v>
      </c>
      <c r="U269" s="58">
        <f t="shared" si="33"/>
        <v>1</v>
      </c>
    </row>
    <row r="270" spans="2:21" x14ac:dyDescent="0.2">
      <c r="B270">
        <v>255</v>
      </c>
      <c r="C270" s="5">
        <f>EXP(-'Debt-Dividend Analysis'!$D$8*(B270-0.5))</f>
        <v>1.1763081600474975E-14</v>
      </c>
      <c r="D270" s="61">
        <f t="shared" si="34"/>
        <v>1.088100097532769</v>
      </c>
      <c r="E270" s="61">
        <f t="shared" si="35"/>
        <v>-1.2878587085651816E-14</v>
      </c>
      <c r="H270">
        <v>255</v>
      </c>
      <c r="I270" s="58">
        <f>Parameters!$C$40*EXP(Parameters!$D$40*H270)</f>
        <v>5.2697080657745053E-2</v>
      </c>
      <c r="J270" s="5">
        <f t="shared" si="28"/>
        <v>1.0307603989293967</v>
      </c>
      <c r="K270" s="5">
        <f t="shared" si="29"/>
        <v>-5.733969860338517E-2</v>
      </c>
      <c r="N270">
        <v>255</v>
      </c>
      <c r="O270" s="58"/>
      <c r="P270" s="58">
        <f>'Debt-Dividend Analysis'!D270*'GHG Analysis'!$E$40</f>
        <v>0.46788304193909069</v>
      </c>
      <c r="Q270" s="58">
        <f>'Debt-Dividend Analysis'!J270*'GHG Analysis'!$E$41</f>
        <v>0.58753342738975622</v>
      </c>
      <c r="R270" s="58">
        <f t="shared" si="30"/>
        <v>0.967316371796065</v>
      </c>
      <c r="S270" s="58">
        <f t="shared" si="31"/>
        <v>0.5</v>
      </c>
      <c r="T270" s="58">
        <f t="shared" si="32"/>
        <v>0</v>
      </c>
      <c r="U270" s="58">
        <f t="shared" si="33"/>
        <v>1</v>
      </c>
    </row>
    <row r="271" spans="2:21" x14ac:dyDescent="0.2">
      <c r="B271">
        <v>256</v>
      </c>
      <c r="C271" s="5">
        <f>EXP(-'Debt-Dividend Analysis'!$D$8*(B271-0.5))</f>
        <v>1.0370229870783335E-14</v>
      </c>
      <c r="D271" s="61">
        <f t="shared" si="34"/>
        <v>1.0881000975327706</v>
      </c>
      <c r="E271" s="61">
        <f t="shared" si="35"/>
        <v>-1.1324274851176597E-14</v>
      </c>
      <c r="H271">
        <v>256</v>
      </c>
      <c r="I271" s="58">
        <f>Parameters!$C$40*EXP(Parameters!$D$40*H271)</f>
        <v>5.206849474832146E-2</v>
      </c>
      <c r="J271" s="5">
        <f t="shared" si="28"/>
        <v>1.0314443633187482</v>
      </c>
      <c r="K271" s="5">
        <f t="shared" si="29"/>
        <v>-5.6655734214033693E-2</v>
      </c>
      <c r="N271">
        <v>256</v>
      </c>
      <c r="O271" s="58"/>
      <c r="P271" s="58">
        <f>'Debt-Dividend Analysis'!D271*'GHG Analysis'!$E$40</f>
        <v>0.46788304193909136</v>
      </c>
      <c r="Q271" s="58">
        <f>'Debt-Dividend Analysis'!J271*'GHG Analysis'!$E$41</f>
        <v>0.58792328709168651</v>
      </c>
      <c r="R271" s="58">
        <f t="shared" si="30"/>
        <v>0.96770623149799595</v>
      </c>
      <c r="S271" s="58">
        <f t="shared" si="31"/>
        <v>0.5</v>
      </c>
      <c r="T271" s="58">
        <f t="shared" si="32"/>
        <v>0</v>
      </c>
      <c r="U271" s="58">
        <f t="shared" si="33"/>
        <v>1</v>
      </c>
    </row>
    <row r="272" spans="2:21" x14ac:dyDescent="0.2">
      <c r="B272">
        <v>257</v>
      </c>
      <c r="C272" s="5">
        <f>EXP(-'Debt-Dividend Analysis'!$D$8*(B272-0.5))</f>
        <v>9.1423039663811049E-15</v>
      </c>
      <c r="D272" s="61">
        <f t="shared" si="34"/>
        <v>1.0881000975327719</v>
      </c>
      <c r="E272" s="61">
        <f t="shared" si="35"/>
        <v>-9.9920072216264089E-15</v>
      </c>
      <c r="H272">
        <v>257</v>
      </c>
      <c r="I272" s="58">
        <f>Parameters!$C$40*EXP(Parameters!$D$40*H272)</f>
        <v>5.1447406792116429E-2</v>
      </c>
      <c r="J272" s="5">
        <f t="shared" ref="J272:J315" si="36">-$J$11*(1-I272)</f>
        <v>1.0321201691844712</v>
      </c>
      <c r="K272" s="5">
        <f t="shared" ref="K272:K315" si="37">$J$11+J272</f>
        <v>-5.597992834831067E-2</v>
      </c>
      <c r="N272">
        <v>257</v>
      </c>
      <c r="O272" s="58"/>
      <c r="P272" s="58">
        <f>'Debt-Dividend Analysis'!D272*'GHG Analysis'!$E$40</f>
        <v>0.46788304193909191</v>
      </c>
      <c r="Q272" s="58">
        <f>'Debt-Dividend Analysis'!J272*'GHG Analysis'!$E$41</f>
        <v>0.58830849643514871</v>
      </c>
      <c r="R272" s="58">
        <f t="shared" ref="R272:R315" si="38">$O$16+P272+Q272</f>
        <v>0.96809144084145871</v>
      </c>
      <c r="S272" s="58">
        <f t="shared" si="31"/>
        <v>0.5</v>
      </c>
      <c r="T272" s="58">
        <f t="shared" si="32"/>
        <v>0</v>
      </c>
      <c r="U272" s="58">
        <f t="shared" si="33"/>
        <v>1</v>
      </c>
    </row>
    <row r="273" spans="2:21" x14ac:dyDescent="0.2">
      <c r="B273">
        <v>258</v>
      </c>
      <c r="C273" s="5">
        <f>EXP(-'Debt-Dividend Analysis'!$D$8*(B273-0.5))</f>
        <v>8.0597752272770165E-15</v>
      </c>
      <c r="D273" s="61">
        <f t="shared" si="34"/>
        <v>1.088100097532773</v>
      </c>
      <c r="E273" s="61">
        <f t="shared" si="35"/>
        <v>-8.8817841970012523E-15</v>
      </c>
      <c r="H273">
        <v>258</v>
      </c>
      <c r="I273" s="58">
        <f>Parameters!$C$40*EXP(Parameters!$D$40*H273)</f>
        <v>5.0833727351390995E-2</v>
      </c>
      <c r="J273" s="5">
        <f t="shared" si="36"/>
        <v>1.0327879138437785</v>
      </c>
      <c r="K273" s="5">
        <f t="shared" si="37"/>
        <v>-5.5312183689003369E-2</v>
      </c>
      <c r="N273">
        <v>258</v>
      </c>
      <c r="O273" s="58"/>
      <c r="P273" s="58">
        <f>'Debt-Dividend Analysis'!D273*'GHG Analysis'!$E$40</f>
        <v>0.46788304193909241</v>
      </c>
      <c r="Q273" s="58">
        <f>'Debt-Dividend Analysis'!J273*'GHG Analysis'!$E$41</f>
        <v>0.58868911089095388</v>
      </c>
      <c r="R273" s="58">
        <f t="shared" si="38"/>
        <v>0.96847205529726432</v>
      </c>
      <c r="S273" s="58">
        <f t="shared" ref="S273:S315" si="39">$S$15</f>
        <v>0.5</v>
      </c>
      <c r="T273" s="58">
        <f t="shared" ref="T273:T315" si="40">$T$15</f>
        <v>0</v>
      </c>
      <c r="U273" s="58">
        <f t="shared" ref="U273:U315" si="41">$U$15</f>
        <v>1</v>
      </c>
    </row>
    <row r="274" spans="2:21" x14ac:dyDescent="0.2">
      <c r="B274">
        <v>259</v>
      </c>
      <c r="C274" s="5">
        <f>EXP(-'Debt-Dividend Analysis'!$D$8*(B274-0.5))</f>
        <v>7.1054273576009853E-15</v>
      </c>
      <c r="D274" s="61">
        <f t="shared" si="34"/>
        <v>1.0881000975327741</v>
      </c>
      <c r="E274" s="61">
        <f t="shared" si="35"/>
        <v>-7.7715611723760958E-15</v>
      </c>
      <c r="H274">
        <v>259</v>
      </c>
      <c r="I274" s="58">
        <f>Parameters!$C$40*EXP(Parameters!$D$40*H274)</f>
        <v>5.0227368055245268E-2</v>
      </c>
      <c r="J274" s="5">
        <f t="shared" si="36"/>
        <v>1.0334476934530545</v>
      </c>
      <c r="K274" s="5">
        <f t="shared" si="37"/>
        <v>-5.4652404079727379E-2</v>
      </c>
      <c r="N274">
        <v>259</v>
      </c>
      <c r="O274" s="58"/>
      <c r="P274" s="58">
        <f>'Debt-Dividend Analysis'!D274*'GHG Analysis'!$E$40</f>
        <v>0.46788304193909286</v>
      </c>
      <c r="Q274" s="58">
        <f>'Debt-Dividend Analysis'!J274*'GHG Analysis'!$E$41</f>
        <v>0.58906518526824114</v>
      </c>
      <c r="R274" s="58">
        <f t="shared" si="38"/>
        <v>0.96884812967455214</v>
      </c>
      <c r="S274" s="58">
        <f t="shared" si="39"/>
        <v>0.5</v>
      </c>
      <c r="T274" s="58">
        <f t="shared" si="40"/>
        <v>0</v>
      </c>
      <c r="U274" s="58">
        <f t="shared" si="41"/>
        <v>1</v>
      </c>
    </row>
    <row r="275" spans="2:21" x14ac:dyDescent="0.2">
      <c r="B275">
        <v>260</v>
      </c>
      <c r="C275" s="5">
        <f>EXP(-'Debt-Dividend Analysis'!$D$8*(B275-0.5))</f>
        <v>6.2640826214705134E-15</v>
      </c>
      <c r="D275" s="61">
        <f t="shared" si="34"/>
        <v>1.0881000975327753</v>
      </c>
      <c r="E275" s="61">
        <f t="shared" si="35"/>
        <v>-6.6613381477509392E-15</v>
      </c>
      <c r="H275">
        <v>260</v>
      </c>
      <c r="I275" s="58">
        <f>Parameters!$C$40*EXP(Parameters!$D$40*H275)</f>
        <v>4.9628241586892802E-2</v>
      </c>
      <c r="J275" s="5">
        <f t="shared" si="36"/>
        <v>1.0340996030217033</v>
      </c>
      <c r="K275" s="5">
        <f t="shared" si="37"/>
        <v>-5.4000494511078578E-2</v>
      </c>
      <c r="N275">
        <v>260</v>
      </c>
      <c r="O275" s="58"/>
      <c r="P275" s="58">
        <f>'Debt-Dividend Analysis'!D275*'GHG Analysis'!$E$40</f>
        <v>0.46788304193909336</v>
      </c>
      <c r="Q275" s="58">
        <f>'Debt-Dividend Analysis'!J275*'GHG Analysis'!$E$41</f>
        <v>0.58943677372237102</v>
      </c>
      <c r="R275" s="58">
        <f t="shared" si="38"/>
        <v>0.96921971812868246</v>
      </c>
      <c r="S275" s="58">
        <f t="shared" si="39"/>
        <v>0.5</v>
      </c>
      <c r="T275" s="58">
        <f t="shared" si="40"/>
        <v>0</v>
      </c>
      <c r="U275" s="58">
        <f t="shared" si="41"/>
        <v>1</v>
      </c>
    </row>
    <row r="276" spans="2:21" x14ac:dyDescent="0.2">
      <c r="B276">
        <v>261</v>
      </c>
      <c r="C276" s="5">
        <f>EXP(-'Debt-Dividend Analysis'!$D$8*(B276-0.5))</f>
        <v>5.5223604596609539E-15</v>
      </c>
      <c r="D276" s="61">
        <f t="shared" si="34"/>
        <v>1.0881000975327759</v>
      </c>
      <c r="E276" s="61">
        <f t="shared" si="35"/>
        <v>-5.9952043329758453E-15</v>
      </c>
      <c r="H276">
        <v>261</v>
      </c>
      <c r="I276" s="58">
        <f>Parameters!$C$40*EXP(Parameters!$D$40*H276)</f>
        <v>4.9036261671086864E-2</v>
      </c>
      <c r="J276" s="5">
        <f t="shared" si="36"/>
        <v>1.0347437364258292</v>
      </c>
      <c r="K276" s="5">
        <f t="shared" si="37"/>
        <v>-5.3356361106952743E-2</v>
      </c>
      <c r="N276">
        <v>261</v>
      </c>
      <c r="O276" s="58"/>
      <c r="P276" s="58">
        <f>'Debt-Dividend Analysis'!D276*'GHG Analysis'!$E$40</f>
        <v>0.46788304193909364</v>
      </c>
      <c r="Q276" s="58">
        <f>'Debt-Dividend Analysis'!J276*'GHG Analysis'!$E$41</f>
        <v>0.58980392976272267</v>
      </c>
      <c r="R276" s="58">
        <f t="shared" si="38"/>
        <v>0.96958687416903433</v>
      </c>
      <c r="S276" s="58">
        <f t="shared" si="39"/>
        <v>0.5</v>
      </c>
      <c r="T276" s="58">
        <f t="shared" si="40"/>
        <v>0</v>
      </c>
      <c r="U276" s="58">
        <f t="shared" si="41"/>
        <v>1</v>
      </c>
    </row>
    <row r="277" spans="2:21" x14ac:dyDescent="0.2">
      <c r="B277">
        <v>262</v>
      </c>
      <c r="C277" s="5">
        <f>EXP(-'Debt-Dividend Analysis'!$D$8*(B277-0.5))</f>
        <v>4.8684646881729037E-15</v>
      </c>
      <c r="D277" s="61">
        <f t="shared" si="34"/>
        <v>1.0881000975327766</v>
      </c>
      <c r="E277" s="61">
        <f t="shared" si="35"/>
        <v>-5.3290705182007514E-15</v>
      </c>
      <c r="H277">
        <v>262</v>
      </c>
      <c r="I277" s="58">
        <f>Parameters!$C$40*EXP(Parameters!$D$40*H277)</f>
        <v>4.8451343061696635E-2</v>
      </c>
      <c r="J277" s="5">
        <f t="shared" si="36"/>
        <v>1.0353801864217556</v>
      </c>
      <c r="K277" s="5">
        <f t="shared" si="37"/>
        <v>-5.2719911111026363E-2</v>
      </c>
      <c r="N277">
        <v>262</v>
      </c>
      <c r="O277" s="58"/>
      <c r="P277" s="58">
        <f>'Debt-Dividend Analysis'!D277*'GHG Analysis'!$E$40</f>
        <v>0.46788304193909391</v>
      </c>
      <c r="Q277" s="58">
        <f>'Debt-Dividend Analysis'!J277*'GHG Analysis'!$E$41</f>
        <v>0.59016670626040069</v>
      </c>
      <c r="R277" s="58">
        <f t="shared" si="38"/>
        <v>0.96994965066671268</v>
      </c>
      <c r="S277" s="58">
        <f t="shared" si="39"/>
        <v>0.5</v>
      </c>
      <c r="T277" s="58">
        <f t="shared" si="40"/>
        <v>0</v>
      </c>
      <c r="U277" s="58">
        <f t="shared" si="41"/>
        <v>1</v>
      </c>
    </row>
    <row r="278" spans="2:21" x14ac:dyDescent="0.2">
      <c r="B278">
        <v>263</v>
      </c>
      <c r="C278" s="5">
        <f>EXP(-'Debt-Dividend Analysis'!$D$8*(B278-0.5))</f>
        <v>4.2919958943501611E-15</v>
      </c>
      <c r="D278" s="61">
        <f t="shared" si="34"/>
        <v>1.0881000975327773</v>
      </c>
      <c r="E278" s="61">
        <f t="shared" si="35"/>
        <v>-4.6629367034256575E-15</v>
      </c>
      <c r="H278">
        <v>263</v>
      </c>
      <c r="I278" s="58">
        <f>Parameters!$C$40*EXP(Parameters!$D$40*H278)</f>
        <v>4.7873401529431606E-2</v>
      </c>
      <c r="J278" s="5">
        <f t="shared" si="36"/>
        <v>1.0360090446593813</v>
      </c>
      <c r="K278" s="5">
        <f t="shared" si="37"/>
        <v>-5.2091052873400656E-2</v>
      </c>
      <c r="N278">
        <v>263</v>
      </c>
      <c r="O278" s="58"/>
      <c r="P278" s="58">
        <f>'Debt-Dividend Analysis'!D278*'GHG Analysis'!$E$40</f>
        <v>0.46788304193909419</v>
      </c>
      <c r="Q278" s="58">
        <f>'Debt-Dividend Analysis'!J278*'GHG Analysis'!$E$41</f>
        <v>0.59052515545584738</v>
      </c>
      <c r="R278" s="58">
        <f t="shared" si="38"/>
        <v>0.9703080998621596</v>
      </c>
      <c r="S278" s="58">
        <f t="shared" si="39"/>
        <v>0.5</v>
      </c>
      <c r="T278" s="58">
        <f t="shared" si="40"/>
        <v>0</v>
      </c>
      <c r="U278" s="58">
        <f t="shared" si="41"/>
        <v>1</v>
      </c>
    </row>
    <row r="279" spans="2:21" x14ac:dyDescent="0.2">
      <c r="B279">
        <v>264</v>
      </c>
      <c r="C279" s="5">
        <f>EXP(-'Debt-Dividend Analysis'!$D$8*(B279-0.5))</f>
        <v>3.7837860469379281E-15</v>
      </c>
      <c r="D279" s="61">
        <f t="shared" si="34"/>
        <v>1.0881000975327779</v>
      </c>
      <c r="E279" s="61">
        <f t="shared" si="35"/>
        <v>-3.9968028886505635E-15</v>
      </c>
      <c r="H279">
        <v>264</v>
      </c>
      <c r="I279" s="58">
        <f>Parameters!$C$40*EXP(Parameters!$D$40*H279)</f>
        <v>4.7302353849712452E-2</v>
      </c>
      <c r="J279" s="5">
        <f t="shared" si="36"/>
        <v>1.0366304016953796</v>
      </c>
      <c r="K279" s="5">
        <f t="shared" si="37"/>
        <v>-5.1469695837402352E-2</v>
      </c>
      <c r="N279">
        <v>264</v>
      </c>
      <c r="O279" s="58"/>
      <c r="P279" s="58">
        <f>'Debt-Dividend Analysis'!D279*'GHG Analysis'!$E$40</f>
        <v>0.46788304193909452</v>
      </c>
      <c r="Q279" s="58">
        <f>'Debt-Dividend Analysis'!J279*'GHG Analysis'!$E$41</f>
        <v>0.59087932896636641</v>
      </c>
      <c r="R279" s="58">
        <f t="shared" si="38"/>
        <v>0.97066227337267907</v>
      </c>
      <c r="S279" s="58">
        <f t="shared" si="39"/>
        <v>0.5</v>
      </c>
      <c r="T279" s="58">
        <f t="shared" si="40"/>
        <v>0</v>
      </c>
      <c r="U279" s="58">
        <f t="shared" si="41"/>
        <v>1</v>
      </c>
    </row>
    <row r="280" spans="2:21" x14ac:dyDescent="0.2">
      <c r="B280">
        <v>265</v>
      </c>
      <c r="C280" s="5">
        <f>EXP(-'Debt-Dividend Analysis'!$D$8*(B280-0.5))</f>
        <v>3.3357526897564405E-15</v>
      </c>
      <c r="D280" s="61">
        <f t="shared" si="34"/>
        <v>1.0881000975327784</v>
      </c>
      <c r="E280" s="61">
        <f t="shared" si="35"/>
        <v>-3.5527136788005009E-15</v>
      </c>
      <c r="H280">
        <v>265</v>
      </c>
      <c r="I280" s="58">
        <f>Parameters!$C$40*EXP(Parameters!$D$40*H280)</f>
        <v>4.6738117790686512E-2</v>
      </c>
      <c r="J280" s="5">
        <f t="shared" si="36"/>
        <v>1.0372443470062374</v>
      </c>
      <c r="K280" s="5">
        <f t="shared" si="37"/>
        <v>-5.0855750526544563E-2</v>
      </c>
      <c r="N280">
        <v>265</v>
      </c>
      <c r="O280" s="58"/>
      <c r="P280" s="58">
        <f>'Debt-Dividend Analysis'!D280*'GHG Analysis'!$E$40</f>
        <v>0.46788304193909469</v>
      </c>
      <c r="Q280" s="58">
        <f>'Debt-Dividend Analysis'!J280*'GHG Analysis'!$E$41</f>
        <v>0.59122927779355539</v>
      </c>
      <c r="R280" s="58">
        <f t="shared" si="38"/>
        <v>0.97101222219986816</v>
      </c>
      <c r="S280" s="58">
        <f t="shared" si="39"/>
        <v>0.5</v>
      </c>
      <c r="T280" s="58">
        <f t="shared" si="40"/>
        <v>0</v>
      </c>
      <c r="U280" s="58">
        <f t="shared" si="41"/>
        <v>1</v>
      </c>
    </row>
    <row r="281" spans="2:21" x14ac:dyDescent="0.2">
      <c r="B281">
        <v>266</v>
      </c>
      <c r="C281" s="5">
        <f>EXP(-'Debt-Dividend Analysis'!$D$8*(B281-0.5))</f>
        <v>2.9407704001187328E-15</v>
      </c>
      <c r="D281" s="61">
        <f t="shared" si="34"/>
        <v>1.0881000975327788</v>
      </c>
      <c r="E281" s="61">
        <f t="shared" si="35"/>
        <v>-3.1086244689504383E-15</v>
      </c>
      <c r="H281">
        <v>266</v>
      </c>
      <c r="I281" s="58">
        <f>Parameters!$C$40*EXP(Parameters!$D$40*H281)</f>
        <v>4.6180612101386291E-2</v>
      </c>
      <c r="J281" s="5">
        <f t="shared" si="36"/>
        <v>1.0378509690011399</v>
      </c>
      <c r="K281" s="5">
        <f t="shared" si="37"/>
        <v>-5.0249128531641984E-2</v>
      </c>
      <c r="N281">
        <v>266</v>
      </c>
      <c r="O281" s="58"/>
      <c r="P281" s="58">
        <f>'Debt-Dividend Analysis'!D281*'GHG Analysis'!$E$40</f>
        <v>0.46788304193909486</v>
      </c>
      <c r="Q281" s="58">
        <f>'Debt-Dividend Analysis'!J281*'GHG Analysis'!$E$41</f>
        <v>0.59157505233064978</v>
      </c>
      <c r="R281" s="58">
        <f t="shared" si="38"/>
        <v>0.97135799673696277</v>
      </c>
      <c r="S281" s="58">
        <f t="shared" si="39"/>
        <v>0.5</v>
      </c>
      <c r="T281" s="58">
        <f t="shared" si="40"/>
        <v>0</v>
      </c>
      <c r="U281" s="58">
        <f t="shared" si="41"/>
        <v>1</v>
      </c>
    </row>
    <row r="282" spans="2:21" x14ac:dyDescent="0.2">
      <c r="B282">
        <v>267</v>
      </c>
      <c r="C282" s="5">
        <f>EXP(-'Debt-Dividend Analysis'!$D$8*(B282-0.5))</f>
        <v>2.5925574676958242E-15</v>
      </c>
      <c r="D282" s="61">
        <f t="shared" si="34"/>
        <v>1.088100097532779</v>
      </c>
      <c r="E282" s="61">
        <f t="shared" si="35"/>
        <v>-2.886579864025407E-15</v>
      </c>
      <c r="H282">
        <v>267</v>
      </c>
      <c r="I282" s="58">
        <f>Parameters!$C$40*EXP(Parameters!$D$40*H282)</f>
        <v>4.5629756500029151E-2</v>
      </c>
      <c r="J282" s="5">
        <f t="shared" si="36"/>
        <v>1.0384503550347031</v>
      </c>
      <c r="K282" s="5">
        <f t="shared" si="37"/>
        <v>-4.9649742498078853E-2</v>
      </c>
      <c r="N282">
        <v>267</v>
      </c>
      <c r="O282" s="58"/>
      <c r="P282" s="58">
        <f>'Debt-Dividend Analysis'!D282*'GHG Analysis'!$E$40</f>
        <v>0.46788304193909497</v>
      </c>
      <c r="Q282" s="58">
        <f>'Debt-Dividend Analysis'!J282*'GHG Analysis'!$E$41</f>
        <v>0.59191670236978078</v>
      </c>
      <c r="R282" s="58">
        <f t="shared" si="38"/>
        <v>0.97169964677609388</v>
      </c>
      <c r="S282" s="58">
        <f t="shared" si="39"/>
        <v>0.5</v>
      </c>
      <c r="T282" s="58">
        <f t="shared" si="40"/>
        <v>0</v>
      </c>
      <c r="U282" s="58">
        <f t="shared" si="41"/>
        <v>1</v>
      </c>
    </row>
    <row r="283" spans="2:21" x14ac:dyDescent="0.2">
      <c r="B283">
        <v>268</v>
      </c>
      <c r="C283" s="5">
        <f>EXP(-'Debt-Dividend Analysis'!$D$8*(B283-0.5))</f>
        <v>2.2855759915952837E-15</v>
      </c>
      <c r="D283" s="61">
        <f t="shared" si="34"/>
        <v>1.0881000975327795</v>
      </c>
      <c r="E283" s="61">
        <f t="shared" si="35"/>
        <v>-2.4424906541753444E-15</v>
      </c>
      <c r="H283">
        <v>268</v>
      </c>
      <c r="I283" s="58">
        <f>Parameters!$C$40*EXP(Parameters!$D$40*H283)</f>
        <v>4.5085471662456612E-2</v>
      </c>
      <c r="J283" s="5">
        <f t="shared" si="36"/>
        <v>1.0390425914195514</v>
      </c>
      <c r="K283" s="5">
        <f t="shared" si="37"/>
        <v>-4.9057506113230565E-2</v>
      </c>
      <c r="N283">
        <v>268</v>
      </c>
      <c r="O283" s="58"/>
      <c r="P283" s="58">
        <f>'Debt-Dividend Analysis'!D283*'GHG Analysis'!$E$40</f>
        <v>0.46788304193909519</v>
      </c>
      <c r="Q283" s="58">
        <f>'Debt-Dividend Analysis'!J283*'GHG Analysis'!$E$41</f>
        <v>0.59225427710914436</v>
      </c>
      <c r="R283" s="58">
        <f t="shared" si="38"/>
        <v>0.97203722151545757</v>
      </c>
      <c r="S283" s="58">
        <f t="shared" si="39"/>
        <v>0.5</v>
      </c>
      <c r="T283" s="58">
        <f t="shared" si="40"/>
        <v>0</v>
      </c>
      <c r="U283" s="58">
        <f t="shared" si="41"/>
        <v>1</v>
      </c>
    </row>
    <row r="284" spans="2:21" x14ac:dyDescent="0.2">
      <c r="B284">
        <v>269</v>
      </c>
      <c r="C284" s="5">
        <f>EXP(-'Debt-Dividend Analysis'!$D$8*(B284-0.5))</f>
        <v>2.0149438068192612E-15</v>
      </c>
      <c r="D284" s="61">
        <f t="shared" si="34"/>
        <v>1.0881000975327797</v>
      </c>
      <c r="E284" s="61">
        <f t="shared" si="35"/>
        <v>-2.2204460492503131E-15</v>
      </c>
      <c r="H284">
        <v>269</v>
      </c>
      <c r="I284" s="58">
        <f>Parameters!$C$40*EXP(Parameters!$D$40*H284)</f>
        <v>4.4547679210711531E-2</v>
      </c>
      <c r="J284" s="5">
        <f t="shared" si="36"/>
        <v>1.0396277634387476</v>
      </c>
      <c r="K284" s="5">
        <f t="shared" si="37"/>
        <v>-4.8472334094034286E-2</v>
      </c>
      <c r="N284">
        <v>269</v>
      </c>
      <c r="O284" s="58"/>
      <c r="P284" s="58">
        <f>'Debt-Dividend Analysis'!D284*'GHG Analysis'!$E$40</f>
        <v>0.46788304193909525</v>
      </c>
      <c r="Q284" s="58">
        <f>'Debt-Dividend Analysis'!J284*'GHG Analysis'!$E$41</f>
        <v>0.59258782516008623</v>
      </c>
      <c r="R284" s="58">
        <f t="shared" si="38"/>
        <v>0.97237076956639956</v>
      </c>
      <c r="S284" s="58">
        <f t="shared" si="39"/>
        <v>0.5</v>
      </c>
      <c r="T284" s="58">
        <f t="shared" si="40"/>
        <v>0</v>
      </c>
      <c r="U284" s="58">
        <f t="shared" si="41"/>
        <v>1</v>
      </c>
    </row>
    <row r="285" spans="2:21" x14ac:dyDescent="0.2">
      <c r="B285">
        <v>270</v>
      </c>
      <c r="C285" s="5">
        <f>EXP(-'Debt-Dividend Analysis'!$D$8*(B285-0.5))</f>
        <v>1.7763568394002524E-15</v>
      </c>
      <c r="D285" s="61">
        <f t="shared" si="34"/>
        <v>1.0881000975327799</v>
      </c>
      <c r="E285" s="61">
        <f t="shared" si="35"/>
        <v>-1.9984014443252818E-15</v>
      </c>
      <c r="H285">
        <v>270</v>
      </c>
      <c r="I285" s="58">
        <f>Parameters!$C$40*EXP(Parameters!$D$40*H285)</f>
        <v>4.401630170175156E-2</v>
      </c>
      <c r="J285" s="5">
        <f t="shared" si="36"/>
        <v>1.0402059553580738</v>
      </c>
      <c r="K285" s="5">
        <f t="shared" si="37"/>
        <v>-4.789414217470811E-2</v>
      </c>
      <c r="N285">
        <v>270</v>
      </c>
      <c r="O285" s="58"/>
      <c r="P285" s="58">
        <f>'Debt-Dividend Analysis'!D285*'GHG Analysis'!$E$40</f>
        <v>0.46788304193909536</v>
      </c>
      <c r="Q285" s="58">
        <f>'Debt-Dividend Analysis'!J285*'GHG Analysis'!$E$41</f>
        <v>0.59291739455410208</v>
      </c>
      <c r="R285" s="58">
        <f t="shared" si="38"/>
        <v>0.97270033896041552</v>
      </c>
      <c r="S285" s="58">
        <f t="shared" si="39"/>
        <v>0.5</v>
      </c>
      <c r="T285" s="58">
        <f t="shared" si="40"/>
        <v>0</v>
      </c>
      <c r="U285" s="58">
        <f t="shared" si="41"/>
        <v>1</v>
      </c>
    </row>
    <row r="286" spans="2:21" x14ac:dyDescent="0.2">
      <c r="B286">
        <v>271</v>
      </c>
      <c r="C286" s="5">
        <f>EXP(-'Debt-Dividend Analysis'!$D$8*(B286-0.5))</f>
        <v>1.5660206553676335E-15</v>
      </c>
      <c r="D286" s="61">
        <f t="shared" si="34"/>
        <v>1.0881000975327801</v>
      </c>
      <c r="E286" s="61">
        <f t="shared" si="35"/>
        <v>-1.7763568394002505E-15</v>
      </c>
      <c r="H286">
        <v>271</v>
      </c>
      <c r="I286" s="58">
        <f>Parameters!$C$40*EXP(Parameters!$D$40*H286)</f>
        <v>4.3491262616297169E-2</v>
      </c>
      <c r="J286" s="5">
        <f t="shared" si="36"/>
        <v>1.0407772504381652</v>
      </c>
      <c r="K286" s="5">
        <f t="shared" si="37"/>
        <v>-4.732284709461676E-2</v>
      </c>
      <c r="N286">
        <v>271</v>
      </c>
      <c r="O286" s="58"/>
      <c r="P286" s="58">
        <f>'Debt-Dividend Analysis'!D286*'GHG Analysis'!$E$40</f>
        <v>0.46788304193909547</v>
      </c>
      <c r="Q286" s="58">
        <f>'Debt-Dividend Analysis'!J286*'GHG Analysis'!$E$41</f>
        <v>0.59324303274975421</v>
      </c>
      <c r="R286" s="58">
        <f t="shared" si="38"/>
        <v>0.97302597715606776</v>
      </c>
      <c r="S286" s="58">
        <f t="shared" si="39"/>
        <v>0.5</v>
      </c>
      <c r="T286" s="58">
        <f t="shared" si="40"/>
        <v>0</v>
      </c>
      <c r="U286" s="58">
        <f t="shared" si="41"/>
        <v>1</v>
      </c>
    </row>
    <row r="287" spans="2:21" x14ac:dyDescent="0.2">
      <c r="B287">
        <v>272</v>
      </c>
      <c r="C287" s="5">
        <f>EXP(-'Debt-Dividend Analysis'!$D$8*(B287-0.5))</f>
        <v>1.3805901149152432E-15</v>
      </c>
      <c r="D287" s="61">
        <f t="shared" si="34"/>
        <v>1.0881000975327804</v>
      </c>
      <c r="E287" s="61">
        <f t="shared" si="35"/>
        <v>0</v>
      </c>
      <c r="H287">
        <v>272</v>
      </c>
      <c r="I287" s="58">
        <f>Parameters!$C$40*EXP(Parameters!$D$40*H287)</f>
        <v>4.297248634781279E-2</v>
      </c>
      <c r="J287" s="5">
        <f t="shared" si="36"/>
        <v>1.0413417309465007</v>
      </c>
      <c r="K287" s="5">
        <f t="shared" si="37"/>
        <v>-4.6758366586281186E-2</v>
      </c>
      <c r="N287">
        <v>272</v>
      </c>
      <c r="O287" s="58"/>
      <c r="P287" s="58">
        <f>'Debt-Dividend Analysis'!D287*'GHG Analysis'!$E$40</f>
        <v>0.46788304193909552</v>
      </c>
      <c r="Q287" s="58">
        <f>'Debt-Dividend Analysis'!J287*'GHG Analysis'!$E$41</f>
        <v>0.59356478663950551</v>
      </c>
      <c r="R287" s="58">
        <f t="shared" si="38"/>
        <v>0.97334773104581918</v>
      </c>
      <c r="S287" s="58">
        <f t="shared" si="39"/>
        <v>0.5</v>
      </c>
      <c r="T287" s="58">
        <f t="shared" si="40"/>
        <v>0</v>
      </c>
      <c r="U287" s="58">
        <f t="shared" si="41"/>
        <v>1</v>
      </c>
    </row>
    <row r="288" spans="2:21" x14ac:dyDescent="0.2">
      <c r="B288">
        <v>273</v>
      </c>
      <c r="C288" s="5">
        <f>EXP(-'Debt-Dividend Analysis'!$D$8*(B288-0.5))</f>
        <v>1.2171161720432299E-15</v>
      </c>
      <c r="D288" s="61">
        <f t="shared" si="34"/>
        <v>1.0881000975327806</v>
      </c>
      <c r="E288" s="61">
        <f t="shared" si="35"/>
        <v>0</v>
      </c>
      <c r="H288">
        <v>273</v>
      </c>
      <c r="I288" s="58">
        <f>Parameters!$C$40*EXP(Parameters!$D$40*H288)</f>
        <v>4.2459898191619307E-2</v>
      </c>
      <c r="J288" s="5">
        <f t="shared" si="36"/>
        <v>1.041899478169249</v>
      </c>
      <c r="K288" s="5">
        <f t="shared" si="37"/>
        <v>-4.6200619363532924E-2</v>
      </c>
      <c r="N288">
        <v>273</v>
      </c>
      <c r="O288" s="58"/>
      <c r="P288" s="58">
        <f>'Debt-Dividend Analysis'!D288*'GHG Analysis'!$E$40</f>
        <v>0.46788304193909563</v>
      </c>
      <c r="Q288" s="58">
        <f>'Debt-Dividend Analysis'!J288*'GHG Analysis'!$E$41</f>
        <v>0.59388270255647202</v>
      </c>
      <c r="R288" s="58">
        <f t="shared" si="38"/>
        <v>0.97366564696278579</v>
      </c>
      <c r="S288" s="58">
        <f t="shared" si="39"/>
        <v>0.5</v>
      </c>
      <c r="T288" s="58">
        <f t="shared" si="40"/>
        <v>0</v>
      </c>
      <c r="U288" s="58">
        <f t="shared" si="41"/>
        <v>1</v>
      </c>
    </row>
    <row r="289" spans="2:21" x14ac:dyDescent="0.2">
      <c r="B289">
        <v>274</v>
      </c>
      <c r="C289" s="5">
        <f>EXP(-'Debt-Dividend Analysis'!$D$8*(B289-0.5))</f>
        <v>1.072998973587544E-15</v>
      </c>
      <c r="D289" s="61">
        <f t="shared" si="34"/>
        <v>1.0881000975327808</v>
      </c>
      <c r="E289" s="61">
        <f t="shared" si="35"/>
        <v>0</v>
      </c>
      <c r="H289">
        <v>274</v>
      </c>
      <c r="I289" s="58">
        <f>Parameters!$C$40*EXP(Parameters!$D$40*H289)</f>
        <v>4.1953424334136478E-2</v>
      </c>
      <c r="J289" s="5">
        <f t="shared" si="36"/>
        <v>1.0424505724229738</v>
      </c>
      <c r="K289" s="5">
        <f t="shared" si="37"/>
        <v>-4.5649525109808131E-2</v>
      </c>
      <c r="N289">
        <v>274</v>
      </c>
      <c r="O289" s="58"/>
      <c r="P289" s="58">
        <f>'Debt-Dividend Analysis'!D289*'GHG Analysis'!$E$40</f>
        <v>0.46788304193909575</v>
      </c>
      <c r="Q289" s="58">
        <f>'Debt-Dividend Analysis'!J289*'GHG Analysis'!$E$41</f>
        <v>0.59419682628109516</v>
      </c>
      <c r="R289" s="58">
        <f t="shared" si="38"/>
        <v>0.97397977068740893</v>
      </c>
      <c r="S289" s="58">
        <f t="shared" si="39"/>
        <v>0.5</v>
      </c>
      <c r="T289" s="58">
        <f t="shared" si="40"/>
        <v>0</v>
      </c>
      <c r="U289" s="58">
        <f t="shared" si="41"/>
        <v>1</v>
      </c>
    </row>
    <row r="290" spans="2:21" x14ac:dyDescent="0.2">
      <c r="B290">
        <v>275</v>
      </c>
      <c r="C290" s="5">
        <f>EXP(-'Debt-Dividend Analysis'!$D$8*(B290-0.5))</f>
        <v>9.4594651173448519E-16</v>
      </c>
      <c r="D290" s="61">
        <f t="shared" si="34"/>
        <v>1.0881000975327808</v>
      </c>
      <c r="E290" s="61">
        <f t="shared" si="35"/>
        <v>0</v>
      </c>
      <c r="H290">
        <v>275</v>
      </c>
      <c r="I290" s="58">
        <f>Parameters!$C$40*EXP(Parameters!$D$40*H290)</f>
        <v>4.1452991842253623E-2</v>
      </c>
      <c r="J290" s="5">
        <f t="shared" si="36"/>
        <v>1.0429950930662002</v>
      </c>
      <c r="K290" s="5">
        <f t="shared" si="37"/>
        <v>-4.5105004466581722E-2</v>
      </c>
      <c r="N290">
        <v>275</v>
      </c>
      <c r="O290" s="58"/>
      <c r="P290" s="58">
        <f>'Debt-Dividend Analysis'!D290*'GHG Analysis'!$E$40</f>
        <v>0.46788304193909575</v>
      </c>
      <c r="Q290" s="58">
        <f>'Debt-Dividend Analysis'!J290*'GHG Analysis'!$E$41</f>
        <v>0.59450720304773419</v>
      </c>
      <c r="R290" s="58">
        <f t="shared" si="38"/>
        <v>0.97429014745404796</v>
      </c>
      <c r="S290" s="58">
        <f t="shared" si="39"/>
        <v>0.5</v>
      </c>
      <c r="T290" s="58">
        <f t="shared" si="40"/>
        <v>0</v>
      </c>
      <c r="U290" s="58">
        <f t="shared" si="41"/>
        <v>1</v>
      </c>
    </row>
    <row r="291" spans="2:21" x14ac:dyDescent="0.2">
      <c r="B291">
        <v>276</v>
      </c>
      <c r="C291" s="5">
        <f>EXP(-'Debt-Dividend Analysis'!$D$8*(B291-0.5))</f>
        <v>8.3393817243911299E-16</v>
      </c>
      <c r="D291" s="61">
        <f t="shared" si="34"/>
        <v>1.088100097532781</v>
      </c>
      <c r="E291" s="61">
        <f t="shared" si="35"/>
        <v>0</v>
      </c>
      <c r="H291">
        <v>276</v>
      </c>
      <c r="I291" s="58">
        <f>Parameters!$C$40*EXP(Parameters!$D$40*H291)</f>
        <v>4.0958528652827175E-2</v>
      </c>
      <c r="J291" s="5">
        <f t="shared" si="36"/>
        <v>1.0435331185108414</v>
      </c>
      <c r="K291" s="5">
        <f t="shared" si="37"/>
        <v>-4.4566979021940512E-2</v>
      </c>
      <c r="N291">
        <v>276</v>
      </c>
      <c r="O291" s="58"/>
      <c r="P291" s="58">
        <f>'Debt-Dividend Analysis'!D291*'GHG Analysis'!$E$40</f>
        <v>0.46788304193909586</v>
      </c>
      <c r="Q291" s="58">
        <f>'Debt-Dividend Analysis'!J291*'GHG Analysis'!$E$41</f>
        <v>0.59481387755117965</v>
      </c>
      <c r="R291" s="58">
        <f t="shared" si="38"/>
        <v>0.97459682195749364</v>
      </c>
      <c r="S291" s="58">
        <f t="shared" si="39"/>
        <v>0.5</v>
      </c>
      <c r="T291" s="58">
        <f t="shared" si="40"/>
        <v>0</v>
      </c>
      <c r="U291" s="58">
        <f t="shared" si="41"/>
        <v>1</v>
      </c>
    </row>
    <row r="292" spans="2:21" x14ac:dyDescent="0.2">
      <c r="B292">
        <v>277</v>
      </c>
      <c r="C292" s="5">
        <f>EXP(-'Debt-Dividend Analysis'!$D$8*(B292-0.5))</f>
        <v>7.3519260002968567E-16</v>
      </c>
      <c r="D292" s="61">
        <f t="shared" si="34"/>
        <v>1.088100097532781</v>
      </c>
      <c r="E292" s="61">
        <f t="shared" si="35"/>
        <v>0</v>
      </c>
      <c r="H292">
        <v>277</v>
      </c>
      <c r="I292" s="58">
        <f>Parameters!$C$40*EXP(Parameters!$D$40*H292)</f>
        <v>4.046996356230341E-2</v>
      </c>
      <c r="J292" s="5">
        <f t="shared" si="36"/>
        <v>1.0440647262334914</v>
      </c>
      <c r="K292" s="5">
        <f t="shared" si="37"/>
        <v>-4.4035371299290471E-2</v>
      </c>
      <c r="N292">
        <v>277</v>
      </c>
      <c r="O292" s="58"/>
      <c r="P292" s="58">
        <f>'Debt-Dividend Analysis'!D292*'GHG Analysis'!$E$40</f>
        <v>0.46788304193909586</v>
      </c>
      <c r="Q292" s="58">
        <f>'Debt-Dividend Analysis'!J292*'GHG Analysis'!$E$41</f>
        <v>0.5951168939530902</v>
      </c>
      <c r="R292" s="58">
        <f t="shared" si="38"/>
        <v>0.97489983835940408</v>
      </c>
      <c r="S292" s="58">
        <f t="shared" si="39"/>
        <v>0.5</v>
      </c>
      <c r="T292" s="58">
        <f t="shared" si="40"/>
        <v>0</v>
      </c>
      <c r="U292" s="58">
        <f t="shared" si="41"/>
        <v>1</v>
      </c>
    </row>
    <row r="293" spans="2:21" x14ac:dyDescent="0.2">
      <c r="B293">
        <v>278</v>
      </c>
      <c r="C293" s="5">
        <f>EXP(-'Debt-Dividend Analysis'!$D$8*(B293-0.5))</f>
        <v>6.4813936692395822E-16</v>
      </c>
      <c r="D293" s="61">
        <f t="shared" si="34"/>
        <v>1.0881000975327813</v>
      </c>
      <c r="E293" s="61">
        <f t="shared" si="35"/>
        <v>0</v>
      </c>
      <c r="H293">
        <v>278</v>
      </c>
      <c r="I293" s="58">
        <f>Parameters!$C$40*EXP(Parameters!$D$40*H293)</f>
        <v>3.9987226216465055E-2</v>
      </c>
      <c r="J293" s="5">
        <f t="shared" si="36"/>
        <v>1.0445899927865807</v>
      </c>
      <c r="K293" s="5">
        <f t="shared" si="37"/>
        <v>-4.3510104746201206E-2</v>
      </c>
      <c r="N293">
        <v>278</v>
      </c>
      <c r="O293" s="58"/>
      <c r="P293" s="58">
        <f>'Debt-Dividend Analysis'!D293*'GHG Analysis'!$E$40</f>
        <v>0.46788304193909591</v>
      </c>
      <c r="Q293" s="58">
        <f>'Debt-Dividend Analysis'!J293*'GHG Analysis'!$E$41</f>
        <v>0.5954162958883511</v>
      </c>
      <c r="R293" s="58">
        <f t="shared" si="38"/>
        <v>0.97519924029466509</v>
      </c>
      <c r="S293" s="58">
        <f t="shared" si="39"/>
        <v>0.5</v>
      </c>
      <c r="T293" s="58">
        <f t="shared" si="40"/>
        <v>0</v>
      </c>
      <c r="U293" s="58">
        <f t="shared" si="41"/>
        <v>1</v>
      </c>
    </row>
    <row r="294" spans="2:21" x14ac:dyDescent="0.2">
      <c r="B294">
        <v>279</v>
      </c>
      <c r="C294" s="5">
        <f>EXP(-'Debt-Dividend Analysis'!$D$8*(B294-0.5))</f>
        <v>5.7139399789881886E-16</v>
      </c>
      <c r="D294" s="61">
        <f t="shared" si="34"/>
        <v>1.0881000975327813</v>
      </c>
      <c r="E294" s="61">
        <f t="shared" si="35"/>
        <v>0</v>
      </c>
      <c r="H294">
        <v>279</v>
      </c>
      <c r="I294" s="58">
        <f>Parameters!$C$40*EXP(Parameters!$D$40*H294)</f>
        <v>3.9510247100300121E-2</v>
      </c>
      <c r="J294" s="5">
        <f t="shared" si="36"/>
        <v>1.0451089938094009</v>
      </c>
      <c r="K294" s="5">
        <f t="shared" si="37"/>
        <v>-4.2991103723380997E-2</v>
      </c>
      <c r="N294">
        <v>279</v>
      </c>
      <c r="O294" s="58"/>
      <c r="P294" s="58">
        <f>'Debt-Dividend Analysis'!D294*'GHG Analysis'!$E$40</f>
        <v>0.46788304193909591</v>
      </c>
      <c r="Q294" s="58">
        <f>'Debt-Dividend Analysis'!J294*'GHG Analysis'!$E$41</f>
        <v>0.59571212647135863</v>
      </c>
      <c r="R294" s="58">
        <f t="shared" si="38"/>
        <v>0.97549507087767262</v>
      </c>
      <c r="S294" s="58">
        <f t="shared" si="39"/>
        <v>0.5</v>
      </c>
      <c r="T294" s="58">
        <f t="shared" si="40"/>
        <v>0</v>
      </c>
      <c r="U294" s="58">
        <f t="shared" si="41"/>
        <v>1</v>
      </c>
    </row>
    <row r="295" spans="2:21" x14ac:dyDescent="0.2">
      <c r="B295">
        <v>280</v>
      </c>
      <c r="C295" s="5">
        <f>EXP(-'Debt-Dividend Analysis'!$D$8*(B295-0.5))</f>
        <v>5.0373595170481343E-16</v>
      </c>
      <c r="D295" s="61">
        <f t="shared" si="34"/>
        <v>1.0881000975327813</v>
      </c>
      <c r="E295" s="61">
        <f t="shared" si="35"/>
        <v>0</v>
      </c>
      <c r="H295">
        <v>280</v>
      </c>
      <c r="I295" s="58">
        <f>Parameters!$C$40*EXP(Parameters!$D$40*H295)</f>
        <v>3.903895752799167E-2</v>
      </c>
      <c r="J295" s="5">
        <f t="shared" si="36"/>
        <v>1.045621804038996</v>
      </c>
      <c r="K295" s="5">
        <f t="shared" si="37"/>
        <v>-4.2478293493785957E-2</v>
      </c>
      <c r="N295">
        <v>280</v>
      </c>
      <c r="O295" s="58"/>
      <c r="P295" s="58">
        <f>'Debt-Dividend Analysis'!D295*'GHG Analysis'!$E$40</f>
        <v>0.46788304193909591</v>
      </c>
      <c r="Q295" s="58">
        <f>'Debt-Dividend Analysis'!J295*'GHG Analysis'!$E$41</f>
        <v>0.59600442830222777</v>
      </c>
      <c r="R295" s="58">
        <f t="shared" si="38"/>
        <v>0.97578737270854177</v>
      </c>
      <c r="S295" s="58">
        <f t="shared" si="39"/>
        <v>0.5</v>
      </c>
      <c r="T295" s="58">
        <f t="shared" si="40"/>
        <v>0</v>
      </c>
      <c r="U295" s="58">
        <f t="shared" si="41"/>
        <v>1</v>
      </c>
    </row>
    <row r="296" spans="2:21" x14ac:dyDescent="0.2">
      <c r="B296">
        <v>281</v>
      </c>
      <c r="C296" s="5">
        <f>EXP(-'Debt-Dividend Analysis'!$D$8*(B296-0.5))</f>
        <v>4.4408920985006143E-16</v>
      </c>
      <c r="D296" s="61">
        <f t="shared" si="34"/>
        <v>1.0881000975327815</v>
      </c>
      <c r="E296" s="61">
        <f t="shared" si="35"/>
        <v>0</v>
      </c>
      <c r="H296">
        <v>281</v>
      </c>
      <c r="I296" s="58">
        <f>Parameters!$C$40*EXP(Parameters!$D$40*H296)</f>
        <v>3.8573289633026885E-2</v>
      </c>
      <c r="J296" s="5">
        <f t="shared" si="36"/>
        <v>1.0461284973209251</v>
      </c>
      <c r="K296" s="5">
        <f t="shared" si="37"/>
        <v>-4.1971600211856863E-2</v>
      </c>
      <c r="N296">
        <v>281</v>
      </c>
      <c r="O296" s="58"/>
      <c r="P296" s="58">
        <f>'Debt-Dividend Analysis'!D296*'GHG Analysis'!$E$40</f>
        <v>0.46788304193909602</v>
      </c>
      <c r="Q296" s="58">
        <f>'Debt-Dividend Analysis'!J296*'GHG Analysis'!$E$41</f>
        <v>0.59629324347292734</v>
      </c>
      <c r="R296" s="58">
        <f t="shared" si="38"/>
        <v>0.97607618787924144</v>
      </c>
      <c r="S296" s="58">
        <f t="shared" si="39"/>
        <v>0.5</v>
      </c>
      <c r="T296" s="58">
        <f t="shared" si="40"/>
        <v>0</v>
      </c>
      <c r="U296" s="58">
        <f t="shared" si="41"/>
        <v>1</v>
      </c>
    </row>
    <row r="297" spans="2:21" x14ac:dyDescent="0.2">
      <c r="B297">
        <v>282</v>
      </c>
      <c r="C297" s="5">
        <f>EXP(-'Debt-Dividend Analysis'!$D$8*(B297-0.5))</f>
        <v>3.9150516384190694E-16</v>
      </c>
      <c r="D297" s="61">
        <f t="shared" si="34"/>
        <v>1.0881000975327815</v>
      </c>
      <c r="E297" s="61">
        <f t="shared" si="35"/>
        <v>0</v>
      </c>
      <c r="H297">
        <v>282</v>
      </c>
      <c r="I297" s="58">
        <f>Parameters!$C$40*EXP(Parameters!$D$40*H297)</f>
        <v>3.8113176358424219E-2</v>
      </c>
      <c r="J297" s="5">
        <f t="shared" si="36"/>
        <v>1.0466291466198963</v>
      </c>
      <c r="K297" s="5">
        <f t="shared" si="37"/>
        <v>-4.1470950912885662E-2</v>
      </c>
      <c r="N297">
        <v>282</v>
      </c>
      <c r="O297" s="58"/>
      <c r="P297" s="58">
        <f>'Debt-Dividend Analysis'!D297*'GHG Analysis'!$E$40</f>
        <v>0.46788304193909602</v>
      </c>
      <c r="Q297" s="58">
        <f>'Debt-Dividend Analysis'!J297*'GHG Analysis'!$E$41</f>
        <v>0.59657861357334097</v>
      </c>
      <c r="R297" s="58">
        <f t="shared" si="38"/>
        <v>0.97636155797965507</v>
      </c>
      <c r="S297" s="58">
        <f t="shared" si="39"/>
        <v>0.5</v>
      </c>
      <c r="T297" s="58">
        <f t="shared" si="40"/>
        <v>0</v>
      </c>
      <c r="U297" s="58">
        <f t="shared" si="41"/>
        <v>1</v>
      </c>
    </row>
    <row r="298" spans="2:21" x14ac:dyDescent="0.2">
      <c r="B298">
        <v>283</v>
      </c>
      <c r="C298" s="5">
        <f>EXP(-'Debt-Dividend Analysis'!$D$8*(B298-0.5))</f>
        <v>3.4514752872880952E-16</v>
      </c>
      <c r="D298" s="61">
        <f t="shared" si="34"/>
        <v>1.0881000975327815</v>
      </c>
      <c r="E298" s="61">
        <f t="shared" si="35"/>
        <v>0</v>
      </c>
      <c r="H298">
        <v>283</v>
      </c>
      <c r="I298" s="58">
        <f>Parameters!$C$40*EXP(Parameters!$D$40*H298)</f>
        <v>3.7658551447077054E-2</v>
      </c>
      <c r="J298" s="5">
        <f t="shared" si="36"/>
        <v>1.047123824030274</v>
      </c>
      <c r="K298" s="5">
        <f t="shared" si="37"/>
        <v>-4.0976273502507876E-2</v>
      </c>
      <c r="N298">
        <v>283</v>
      </c>
      <c r="O298" s="58"/>
      <c r="P298" s="58">
        <f>'Debt-Dividend Analysis'!D298*'GHG Analysis'!$E$40</f>
        <v>0.46788304193909602</v>
      </c>
      <c r="Q298" s="58">
        <f>'Debt-Dividend Analysis'!J298*'GHG Analysis'!$E$41</f>
        <v>0.59686057969725625</v>
      </c>
      <c r="R298" s="58">
        <f t="shared" si="38"/>
        <v>0.97664352410357036</v>
      </c>
      <c r="S298" s="58">
        <f t="shared" si="39"/>
        <v>0.5</v>
      </c>
      <c r="T298" s="58">
        <f t="shared" si="40"/>
        <v>0</v>
      </c>
      <c r="U298" s="58">
        <f t="shared" si="41"/>
        <v>1</v>
      </c>
    </row>
    <row r="299" spans="2:21" x14ac:dyDescent="0.2">
      <c r="B299">
        <v>284</v>
      </c>
      <c r="C299" s="5">
        <f>EXP(-'Debt-Dividend Analysis'!$D$8*(B299-0.5))</f>
        <v>3.0427904301080633E-16</v>
      </c>
      <c r="D299" s="61">
        <f t="shared" si="34"/>
        <v>1.0881000975327815</v>
      </c>
      <c r="E299" s="61">
        <f t="shared" si="35"/>
        <v>0</v>
      </c>
      <c r="H299">
        <v>284</v>
      </c>
      <c r="I299" s="58">
        <f>Parameters!$C$40*EXP(Parameters!$D$40*H299)</f>
        <v>3.720934943221256E-2</v>
      </c>
      <c r="J299" s="5">
        <f t="shared" si="36"/>
        <v>1.0476126007864601</v>
      </c>
      <c r="K299" s="5">
        <f t="shared" si="37"/>
        <v>-4.0487496746321794E-2</v>
      </c>
      <c r="N299">
        <v>284</v>
      </c>
      <c r="O299" s="58"/>
      <c r="P299" s="58">
        <f>'Debt-Dividend Analysis'!D299*'GHG Analysis'!$E$40</f>
        <v>0.46788304193909602</v>
      </c>
      <c r="Q299" s="58">
        <f>'Debt-Dividend Analysis'!J299*'GHG Analysis'!$E$41</f>
        <v>0.59713918244828235</v>
      </c>
      <c r="R299" s="58">
        <f t="shared" si="38"/>
        <v>0.97692212685459645</v>
      </c>
      <c r="S299" s="58">
        <f t="shared" si="39"/>
        <v>0.5</v>
      </c>
      <c r="T299" s="58">
        <f t="shared" si="40"/>
        <v>0</v>
      </c>
      <c r="U299" s="58">
        <f t="shared" si="41"/>
        <v>1</v>
      </c>
    </row>
    <row r="300" spans="2:21" x14ac:dyDescent="0.2">
      <c r="B300">
        <v>285</v>
      </c>
      <c r="C300" s="5">
        <f>EXP(-'Debt-Dividend Analysis'!$D$8*(B300-0.5))</f>
        <v>2.6824974339688497E-16</v>
      </c>
      <c r="D300" s="61">
        <f t="shared" si="34"/>
        <v>1.0881000975327817</v>
      </c>
      <c r="E300" s="61">
        <f t="shared" si="35"/>
        <v>0</v>
      </c>
      <c r="H300">
        <v>285</v>
      </c>
      <c r="I300" s="58">
        <f>Parameters!$C$40*EXP(Parameters!$D$40*H300)</f>
        <v>3.6765505627964372E-2</v>
      </c>
      <c r="J300" s="5">
        <f t="shared" si="36"/>
        <v>1.0480955472731519</v>
      </c>
      <c r="K300" s="5">
        <f t="shared" si="37"/>
        <v>-4.0004550259630012E-2</v>
      </c>
      <c r="N300">
        <v>285</v>
      </c>
      <c r="O300" s="58"/>
      <c r="P300" s="58">
        <f>'Debt-Dividend Analysis'!D300*'GHG Analysis'!$E$40</f>
        <v>0.46788304193909613</v>
      </c>
      <c r="Q300" s="58">
        <f>'Debt-Dividend Analysis'!J300*'GHG Analysis'!$E$41</f>
        <v>0.5974144619456967</v>
      </c>
      <c r="R300" s="58">
        <f t="shared" si="38"/>
        <v>0.97719740635201091</v>
      </c>
      <c r="S300" s="58">
        <f t="shared" si="39"/>
        <v>0.5</v>
      </c>
      <c r="T300" s="58">
        <f t="shared" si="40"/>
        <v>0</v>
      </c>
      <c r="U300" s="58">
        <f t="shared" si="41"/>
        <v>1</v>
      </c>
    </row>
    <row r="301" spans="2:21" x14ac:dyDescent="0.2">
      <c r="B301">
        <v>286</v>
      </c>
      <c r="C301" s="5">
        <f>EXP(-'Debt-Dividend Analysis'!$D$8*(B301-0.5))</f>
        <v>2.3648662793362041E-16</v>
      </c>
      <c r="D301" s="61">
        <f t="shared" si="34"/>
        <v>1.0881000975327817</v>
      </c>
      <c r="E301" s="61">
        <f t="shared" si="35"/>
        <v>0</v>
      </c>
      <c r="H301">
        <v>286</v>
      </c>
      <c r="I301" s="58">
        <f>Parameters!$C$40*EXP(Parameters!$D$40*H301)</f>
        <v>3.6326956120057693E-2</v>
      </c>
      <c r="J301" s="5">
        <f t="shared" si="36"/>
        <v>1.0485727330354782</v>
      </c>
      <c r="K301" s="5">
        <f t="shared" si="37"/>
        <v>-3.9527364497303763E-2</v>
      </c>
      <c r="N301">
        <v>286</v>
      </c>
      <c r="O301" s="58"/>
      <c r="P301" s="58">
        <f>'Debt-Dividend Analysis'!D301*'GHG Analysis'!$E$40</f>
        <v>0.46788304193909613</v>
      </c>
      <c r="Q301" s="58">
        <f>'Debt-Dividend Analysis'!J301*'GHG Analysis'!$E$41</f>
        <v>0.59768645783022256</v>
      </c>
      <c r="R301" s="58">
        <f t="shared" si="38"/>
        <v>0.97746940223653678</v>
      </c>
      <c r="S301" s="58">
        <f t="shared" si="39"/>
        <v>0.5</v>
      </c>
      <c r="T301" s="58">
        <f t="shared" si="40"/>
        <v>0</v>
      </c>
      <c r="U301" s="58">
        <f t="shared" si="41"/>
        <v>1</v>
      </c>
    </row>
    <row r="302" spans="2:21" x14ac:dyDescent="0.2">
      <c r="B302">
        <v>287</v>
      </c>
      <c r="C302" s="5">
        <f>EXP(-'Debt-Dividend Analysis'!$D$8*(B302-0.5))</f>
        <v>2.0848454310977746E-16</v>
      </c>
      <c r="D302" s="61">
        <f t="shared" si="34"/>
        <v>1.0881000975327817</v>
      </c>
      <c r="E302" s="61">
        <f t="shared" si="35"/>
        <v>0</v>
      </c>
      <c r="H302">
        <v>287</v>
      </c>
      <c r="I302" s="58">
        <f>Parameters!$C$40*EXP(Parameters!$D$40*H302)</f>
        <v>3.5893637756605604E-2</v>
      </c>
      <c r="J302" s="5">
        <f t="shared" si="36"/>
        <v>1.049044226789013</v>
      </c>
      <c r="K302" s="5">
        <f t="shared" si="37"/>
        <v>-3.9055870743768928E-2</v>
      </c>
      <c r="N302">
        <v>287</v>
      </c>
      <c r="O302" s="58"/>
      <c r="P302" s="58">
        <f>'Debt-Dividend Analysis'!D302*'GHG Analysis'!$E$40</f>
        <v>0.46788304193909613</v>
      </c>
      <c r="Q302" s="58">
        <f>'Debt-Dividend Analysis'!J302*'GHG Analysis'!$E$41</f>
        <v>0.59795520926973744</v>
      </c>
      <c r="R302" s="58">
        <f t="shared" si="38"/>
        <v>0.97773815367605166</v>
      </c>
      <c r="S302" s="58">
        <f t="shared" si="39"/>
        <v>0.5</v>
      </c>
      <c r="T302" s="58">
        <f t="shared" si="40"/>
        <v>0</v>
      </c>
      <c r="U302" s="58">
        <f t="shared" si="41"/>
        <v>1</v>
      </c>
    </row>
    <row r="303" spans="2:21" x14ac:dyDescent="0.2">
      <c r="B303">
        <v>288</v>
      </c>
      <c r="C303" s="5">
        <f>EXP(-'Debt-Dividend Analysis'!$D$8*(B303-0.5))</f>
        <v>1.8379815000742073E-16</v>
      </c>
      <c r="D303" s="61">
        <f t="shared" si="34"/>
        <v>1.0881000975327817</v>
      </c>
      <c r="E303" s="61">
        <f t="shared" si="35"/>
        <v>0</v>
      </c>
      <c r="H303">
        <v>288</v>
      </c>
      <c r="I303" s="58">
        <f>Parameters!$C$40*EXP(Parameters!$D$40*H303)</f>
        <v>3.5465488139014956E-2</v>
      </c>
      <c r="J303" s="5">
        <f t="shared" si="36"/>
        <v>1.049510096429672</v>
      </c>
      <c r="K303" s="5">
        <f t="shared" si="37"/>
        <v>-3.859000110310995E-2</v>
      </c>
      <c r="N303">
        <v>288</v>
      </c>
      <c r="O303" s="58"/>
      <c r="P303" s="58">
        <f>'Debt-Dividend Analysis'!D303*'GHG Analysis'!$E$40</f>
        <v>0.46788304193909613</v>
      </c>
      <c r="Q303" s="58">
        <f>'Debt-Dividend Analysis'!J303*'GHG Analysis'!$E$41</f>
        <v>0.59822075496491312</v>
      </c>
      <c r="R303" s="58">
        <f t="shared" si="38"/>
        <v>0.97800369937122733</v>
      </c>
      <c r="S303" s="58">
        <f t="shared" si="39"/>
        <v>0.5</v>
      </c>
      <c r="T303" s="58">
        <f t="shared" si="40"/>
        <v>0</v>
      </c>
      <c r="U303" s="58">
        <f t="shared" si="41"/>
        <v>1</v>
      </c>
    </row>
    <row r="304" spans="2:21" x14ac:dyDescent="0.2">
      <c r="B304">
        <v>289</v>
      </c>
      <c r="C304" s="5">
        <f>EXP(-'Debt-Dividend Analysis'!$D$8*(B304-0.5))</f>
        <v>1.620348417309901E-16</v>
      </c>
      <c r="D304" s="61">
        <f t="shared" si="34"/>
        <v>1.0881000975327817</v>
      </c>
      <c r="E304" s="61">
        <f t="shared" si="35"/>
        <v>0</v>
      </c>
      <c r="H304">
        <v>289</v>
      </c>
      <c r="I304" s="58">
        <f>Parameters!$C$40*EXP(Parameters!$D$40*H304)</f>
        <v>3.5042445613000989E-2</v>
      </c>
      <c r="J304" s="5">
        <f t="shared" si="36"/>
        <v>1.0499704090434883</v>
      </c>
      <c r="K304" s="5">
        <f t="shared" si="37"/>
        <v>-3.8129688489293656E-2</v>
      </c>
      <c r="N304">
        <v>289</v>
      </c>
      <c r="O304" s="58"/>
      <c r="P304" s="58">
        <f>'Debt-Dividend Analysis'!D304*'GHG Analysis'!$E$40</f>
        <v>0.46788304193909613</v>
      </c>
      <c r="Q304" s="58">
        <f>'Debt-Dividend Analysis'!J304*'GHG Analysis'!$E$41</f>
        <v>0.5984831331547884</v>
      </c>
      <c r="R304" s="58">
        <f t="shared" si="38"/>
        <v>0.97826607756110262</v>
      </c>
      <c r="S304" s="58">
        <f t="shared" si="39"/>
        <v>0.5</v>
      </c>
      <c r="T304" s="58">
        <f t="shared" si="40"/>
        <v>0</v>
      </c>
      <c r="U304" s="58">
        <f t="shared" si="41"/>
        <v>1</v>
      </c>
    </row>
    <row r="305" spans="2:21" x14ac:dyDescent="0.2">
      <c r="B305">
        <v>290</v>
      </c>
      <c r="C305" s="5">
        <f>EXP(-'Debt-Dividend Analysis'!$D$8*(B305-0.5))</f>
        <v>1.4284849947470518E-16</v>
      </c>
      <c r="D305" s="61">
        <f t="shared" si="34"/>
        <v>1.0881000975327817</v>
      </c>
      <c r="E305" s="61">
        <f t="shared" si="35"/>
        <v>0</v>
      </c>
      <c r="H305">
        <v>290</v>
      </c>
      <c r="I305" s="58">
        <f>Parameters!$C$40*EXP(Parameters!$D$40*H305)</f>
        <v>3.462444925970893E-2</v>
      </c>
      <c r="J305" s="5">
        <f t="shared" si="36"/>
        <v>1.0504252309162738</v>
      </c>
      <c r="K305" s="5">
        <f t="shared" si="37"/>
        <v>-3.7674866616508096E-2</v>
      </c>
      <c r="N305">
        <v>290</v>
      </c>
      <c r="O305" s="58"/>
      <c r="P305" s="58">
        <f>'Debt-Dividend Analysis'!D305*'GHG Analysis'!$E$40</f>
        <v>0.46788304193909613</v>
      </c>
      <c r="Q305" s="58">
        <f>'Debt-Dividend Analysis'!J305*'GHG Analysis'!$E$41</f>
        <v>0.59874238162227611</v>
      </c>
      <c r="R305" s="58">
        <f t="shared" si="38"/>
        <v>0.97852532602859033</v>
      </c>
      <c r="S305" s="58">
        <f t="shared" si="39"/>
        <v>0.5</v>
      </c>
      <c r="T305" s="58">
        <f t="shared" si="40"/>
        <v>0</v>
      </c>
      <c r="U305" s="58">
        <f t="shared" si="41"/>
        <v>1</v>
      </c>
    </row>
    <row r="306" spans="2:21" x14ac:dyDescent="0.2">
      <c r="B306">
        <v>291</v>
      </c>
      <c r="C306" s="5">
        <f>EXP(-'Debt-Dividend Analysis'!$D$8*(B306-0.5))</f>
        <v>1.2593398792620378E-16</v>
      </c>
      <c r="D306" s="61">
        <f t="shared" si="34"/>
        <v>1.0881000975327817</v>
      </c>
      <c r="E306" s="61">
        <f t="shared" si="35"/>
        <v>0</v>
      </c>
      <c r="H306">
        <v>291</v>
      </c>
      <c r="I306" s="58">
        <f>Parameters!$C$40*EXP(Parameters!$D$40*H306)</f>
        <v>3.4211438886941607E-2</v>
      </c>
      <c r="J306" s="5">
        <f t="shared" si="36"/>
        <v>1.050874627543164</v>
      </c>
      <c r="K306" s="5">
        <f t="shared" si="37"/>
        <v>-3.7225469989617954E-2</v>
      </c>
      <c r="N306">
        <v>291</v>
      </c>
      <c r="O306" s="58"/>
      <c r="P306" s="58">
        <f>'Debt-Dividend Analysis'!D306*'GHG Analysis'!$E$40</f>
        <v>0.46788304193909613</v>
      </c>
      <c r="Q306" s="58">
        <f>'Debt-Dividend Analysis'!J306*'GHG Analysis'!$E$41</f>
        <v>0.59899853769960354</v>
      </c>
      <c r="R306" s="58">
        <f t="shared" si="38"/>
        <v>0.97878148210591776</v>
      </c>
      <c r="S306" s="58">
        <f t="shared" si="39"/>
        <v>0.5</v>
      </c>
      <c r="T306" s="58">
        <f t="shared" si="40"/>
        <v>0</v>
      </c>
      <c r="U306" s="58">
        <f t="shared" si="41"/>
        <v>1</v>
      </c>
    </row>
    <row r="307" spans="2:21" x14ac:dyDescent="0.2">
      <c r="B307">
        <v>292</v>
      </c>
      <c r="C307" s="5">
        <f>EXP(-'Debt-Dividend Analysis'!$D$8*(B307-0.5))</f>
        <v>1.1102230246251573E-16</v>
      </c>
      <c r="D307" s="61">
        <f t="shared" si="34"/>
        <v>1.0881000975327817</v>
      </c>
      <c r="E307" s="61">
        <f t="shared" si="35"/>
        <v>0</v>
      </c>
      <c r="H307">
        <v>292</v>
      </c>
      <c r="I307" s="58">
        <f>Parameters!$C$40*EXP(Parameters!$D$40*H307)</f>
        <v>3.380335502049165E-2</v>
      </c>
      <c r="J307" s="5">
        <f t="shared" si="36"/>
        <v>1.0513186636380496</v>
      </c>
      <c r="K307" s="5">
        <f t="shared" si="37"/>
        <v>-3.6781433894732318E-2</v>
      </c>
      <c r="N307">
        <v>292</v>
      </c>
      <c r="O307" s="58"/>
      <c r="P307" s="58">
        <f>'Debt-Dividend Analysis'!D307*'GHG Analysis'!$E$40</f>
        <v>0.46788304193909613</v>
      </c>
      <c r="Q307" s="58">
        <f>'Debt-Dividend Analysis'!J307*'GHG Analysis'!$E$41</f>
        <v>0.59925163827368833</v>
      </c>
      <c r="R307" s="58">
        <f t="shared" si="38"/>
        <v>0.97903458268000254</v>
      </c>
      <c r="S307" s="58">
        <f t="shared" si="39"/>
        <v>0.5</v>
      </c>
      <c r="T307" s="58">
        <f t="shared" si="40"/>
        <v>0</v>
      </c>
      <c r="U307" s="58">
        <f t="shared" si="41"/>
        <v>1</v>
      </c>
    </row>
    <row r="308" spans="2:21" x14ac:dyDescent="0.2">
      <c r="B308">
        <v>293</v>
      </c>
      <c r="C308" s="5">
        <f>EXP(-'Debt-Dividend Analysis'!$D$8*(B308-0.5))</f>
        <v>9.7876290960477067E-17</v>
      </c>
      <c r="D308" s="61">
        <f t="shared" si="34"/>
        <v>1.0881000975327817</v>
      </c>
      <c r="E308" s="61">
        <f t="shared" si="35"/>
        <v>0</v>
      </c>
      <c r="H308">
        <v>293</v>
      </c>
      <c r="I308" s="58">
        <f>Parameters!$C$40*EXP(Parameters!$D$40*H308)</f>
        <v>3.3400138895577129E-2</v>
      </c>
      <c r="J308" s="5">
        <f t="shared" si="36"/>
        <v>1.051757403142896</v>
      </c>
      <c r="K308" s="5">
        <f t="shared" si="37"/>
        <v>-3.634269438988591E-2</v>
      </c>
      <c r="N308">
        <v>293</v>
      </c>
      <c r="O308" s="58"/>
      <c r="P308" s="58">
        <f>'Debt-Dividend Analysis'!D308*'GHG Analysis'!$E$40</f>
        <v>0.46788304193909613</v>
      </c>
      <c r="Q308" s="58">
        <f>'Debt-Dividend Analysis'!J308*'GHG Analysis'!$E$41</f>
        <v>0.59950171979145084</v>
      </c>
      <c r="R308" s="58">
        <f t="shared" si="38"/>
        <v>0.97928466419776505</v>
      </c>
      <c r="S308" s="58">
        <f t="shared" si="39"/>
        <v>0.5</v>
      </c>
      <c r="T308" s="58">
        <f t="shared" si="40"/>
        <v>0</v>
      </c>
      <c r="U308" s="58">
        <f t="shared" si="41"/>
        <v>1</v>
      </c>
    </row>
    <row r="309" spans="2:21" x14ac:dyDescent="0.2">
      <c r="B309">
        <v>294</v>
      </c>
      <c r="C309" s="5">
        <f>EXP(-'Debt-Dividend Analysis'!$D$8*(B309-0.5))</f>
        <v>8.6286882182202663E-17</v>
      </c>
      <c r="D309" s="61">
        <f t="shared" si="34"/>
        <v>1.0881000975327817</v>
      </c>
      <c r="E309" s="61">
        <f t="shared" si="35"/>
        <v>0</v>
      </c>
      <c r="H309">
        <v>294</v>
      </c>
      <c r="I309" s="58">
        <f>Parameters!$C$40*EXP(Parameters!$D$40*H309)</f>
        <v>3.3001732448379277E-2</v>
      </c>
      <c r="J309" s="5">
        <f t="shared" si="36"/>
        <v>1.0521909092369497</v>
      </c>
      <c r="K309" s="5">
        <f t="shared" si="37"/>
        <v>-3.5909188295832228E-2</v>
      </c>
      <c r="N309">
        <v>294</v>
      </c>
      <c r="O309" s="58"/>
      <c r="P309" s="58">
        <f>'Debt-Dividend Analysis'!D309*'GHG Analysis'!$E$40</f>
        <v>0.46788304193909613</v>
      </c>
      <c r="Q309" s="58">
        <f>'Debt-Dividend Analysis'!J309*'GHG Analysis'!$E$41</f>
        <v>0.59974881826506143</v>
      </c>
      <c r="R309" s="58">
        <f t="shared" si="38"/>
        <v>0.97953176267137565</v>
      </c>
      <c r="S309" s="58">
        <f t="shared" si="39"/>
        <v>0.5</v>
      </c>
      <c r="T309" s="58">
        <f t="shared" si="40"/>
        <v>0</v>
      </c>
      <c r="U309" s="58">
        <f t="shared" si="41"/>
        <v>1</v>
      </c>
    </row>
    <row r="310" spans="2:21" x14ac:dyDescent="0.2">
      <c r="B310">
        <v>295</v>
      </c>
      <c r="C310" s="5">
        <f>EXP(-'Debt-Dividend Analysis'!$D$8*(B310-0.5))</f>
        <v>7.6069760752701841E-17</v>
      </c>
      <c r="D310" s="61">
        <f t="shared" si="34"/>
        <v>1.0881000975327817</v>
      </c>
      <c r="E310" s="61">
        <f t="shared" si="35"/>
        <v>0</v>
      </c>
      <c r="H310">
        <v>295</v>
      </c>
      <c r="I310" s="58">
        <f>Parameters!$C$40*EXP(Parameters!$D$40*H310)</f>
        <v>3.2608078307681268E-2</v>
      </c>
      <c r="J310" s="5">
        <f t="shared" si="36"/>
        <v>1.0526192443458373</v>
      </c>
      <c r="K310" s="5">
        <f t="shared" si="37"/>
        <v>-3.5480853186944605E-2</v>
      </c>
      <c r="N310">
        <v>295</v>
      </c>
      <c r="O310" s="58"/>
      <c r="P310" s="58">
        <f>'Debt-Dividend Analysis'!D310*'GHG Analysis'!$E$40</f>
        <v>0.46788304193909613</v>
      </c>
      <c r="Q310" s="58">
        <f>'Debt-Dividend Analysis'!J310*'GHG Analysis'!$E$41</f>
        <v>0.59999296927712731</v>
      </c>
      <c r="R310" s="58">
        <f t="shared" si="38"/>
        <v>0.97977591368344152</v>
      </c>
      <c r="S310" s="58">
        <f t="shared" si="39"/>
        <v>0.5</v>
      </c>
      <c r="T310" s="58">
        <f t="shared" si="40"/>
        <v>0</v>
      </c>
      <c r="U310" s="58">
        <f t="shared" si="41"/>
        <v>1</v>
      </c>
    </row>
    <row r="311" spans="2:21" x14ac:dyDescent="0.2">
      <c r="B311">
        <v>296</v>
      </c>
      <c r="C311" s="5">
        <f>EXP(-'Debt-Dividend Analysis'!$D$8*(B311-0.5))</f>
        <v>6.7062435849221477E-17</v>
      </c>
      <c r="D311" s="61">
        <f t="shared" si="34"/>
        <v>1.0881000975327817</v>
      </c>
      <c r="E311" s="61">
        <f t="shared" si="35"/>
        <v>0</v>
      </c>
      <c r="H311">
        <v>296</v>
      </c>
      <c r="I311" s="58">
        <f>Parameters!$C$40*EXP(Parameters!$D$40*H311)</f>
        <v>3.221911978660659E-2</v>
      </c>
      <c r="J311" s="5">
        <f t="shared" si="36"/>
        <v>1.053042470150555</v>
      </c>
      <c r="K311" s="5">
        <f t="shared" si="37"/>
        <v>-3.5057627382226952E-2</v>
      </c>
      <c r="N311">
        <v>296</v>
      </c>
      <c r="O311" s="58"/>
      <c r="P311" s="58">
        <f>'Debt-Dividend Analysis'!D311*'GHG Analysis'!$E$40</f>
        <v>0.46788304193909613</v>
      </c>
      <c r="Q311" s="58">
        <f>'Debt-Dividend Analysis'!J311*'GHG Analysis'!$E$41</f>
        <v>0.60023420798581639</v>
      </c>
      <c r="R311" s="58">
        <f t="shared" si="38"/>
        <v>0.98001715239213061</v>
      </c>
      <c r="S311" s="58">
        <f t="shared" si="39"/>
        <v>0.5</v>
      </c>
      <c r="T311" s="58">
        <f t="shared" si="40"/>
        <v>0</v>
      </c>
      <c r="U311" s="58">
        <f t="shared" si="41"/>
        <v>1</v>
      </c>
    </row>
    <row r="312" spans="2:21" x14ac:dyDescent="0.2">
      <c r="B312">
        <v>297</v>
      </c>
      <c r="C312" s="5">
        <f>EXP(-'Debt-Dividend Analysis'!$D$8*(B312-0.5))</f>
        <v>5.91216569834053E-17</v>
      </c>
      <c r="D312" s="61">
        <f t="shared" si="34"/>
        <v>1.0881000975327817</v>
      </c>
      <c r="E312" s="61">
        <f t="shared" si="35"/>
        <v>0</v>
      </c>
      <c r="H312">
        <v>297</v>
      </c>
      <c r="I312" s="58">
        <f>Parameters!$C$40*EXP(Parameters!$D$40*H312)</f>
        <v>3.1834800874456087E-2</v>
      </c>
      <c r="J312" s="5">
        <f t="shared" si="36"/>
        <v>1.0534606475963495</v>
      </c>
      <c r="K312" s="5">
        <f t="shared" si="37"/>
        <v>-3.463944993643242E-2</v>
      </c>
      <c r="N312">
        <v>297</v>
      </c>
      <c r="O312" s="58"/>
      <c r="P312" s="58">
        <f>'Debt-Dividend Analysis'!D312*'GHG Analysis'!$E$40</f>
        <v>0.46788304193909613</v>
      </c>
      <c r="Q312" s="58">
        <f>'Debt-Dividend Analysis'!J312*'GHG Analysis'!$E$41</f>
        <v>0.60047256912991931</v>
      </c>
      <c r="R312" s="58">
        <f t="shared" si="38"/>
        <v>0.98025551353623352</v>
      </c>
      <c r="S312" s="58">
        <f t="shared" si="39"/>
        <v>0.5</v>
      </c>
      <c r="T312" s="58">
        <f t="shared" si="40"/>
        <v>0</v>
      </c>
      <c r="U312" s="58">
        <f t="shared" si="41"/>
        <v>1</v>
      </c>
    </row>
    <row r="313" spans="2:21" x14ac:dyDescent="0.2">
      <c r="B313">
        <v>298</v>
      </c>
      <c r="C313" s="5">
        <f>EXP(-'Debt-Dividend Analysis'!$D$8*(B313-0.5))</f>
        <v>5.2121135777444543E-17</v>
      </c>
      <c r="D313" s="61">
        <f t="shared" si="34"/>
        <v>1.0881000975327819</v>
      </c>
      <c r="E313" s="61">
        <f t="shared" si="35"/>
        <v>0</v>
      </c>
      <c r="H313">
        <v>298</v>
      </c>
      <c r="I313" s="58">
        <f>Parameters!$C$40*EXP(Parameters!$D$40*H313)</f>
        <v>3.145506622864231E-2</v>
      </c>
      <c r="J313" s="5">
        <f t="shared" si="36"/>
        <v>1.0538738369014959</v>
      </c>
      <c r="K313" s="5">
        <f t="shared" si="37"/>
        <v>-3.4226260631285976E-2</v>
      </c>
      <c r="N313">
        <v>298</v>
      </c>
      <c r="O313" s="58"/>
      <c r="P313" s="58">
        <f>'Debt-Dividend Analysis'!D313*'GHG Analysis'!$E$40</f>
        <v>0.46788304193909624</v>
      </c>
      <c r="Q313" s="58">
        <f>'Debt-Dividend Analysis'!J313*'GHG Analysis'!$E$41</f>
        <v>0.6007080870338527</v>
      </c>
      <c r="R313" s="58">
        <f t="shared" si="38"/>
        <v>0.98049103144016703</v>
      </c>
      <c r="S313" s="58">
        <f t="shared" si="39"/>
        <v>0.5</v>
      </c>
      <c r="T313" s="58">
        <f t="shared" si="40"/>
        <v>0</v>
      </c>
      <c r="U313" s="58">
        <f t="shared" si="41"/>
        <v>1</v>
      </c>
    </row>
    <row r="314" spans="2:21" x14ac:dyDescent="0.2">
      <c r="B314">
        <v>299</v>
      </c>
      <c r="C314" s="5">
        <f>EXP(-'Debt-Dividend Analysis'!$D$8*(B314-0.5))</f>
        <v>4.5949537501855342E-17</v>
      </c>
      <c r="D314" s="61">
        <f t="shared" si="34"/>
        <v>1.0881000975327819</v>
      </c>
      <c r="E314" s="61">
        <f t="shared" si="35"/>
        <v>0</v>
      </c>
      <c r="H314">
        <v>299</v>
      </c>
      <c r="I314" s="58">
        <f>Parameters!$C$40*EXP(Parameters!$D$40*H314)</f>
        <v>3.1079861166720076E-2</v>
      </c>
      <c r="J314" s="5">
        <f t="shared" si="36"/>
        <v>1.0542820975659684</v>
      </c>
      <c r="K314" s="5">
        <f t="shared" si="37"/>
        <v>-3.3817999966813561E-2</v>
      </c>
      <c r="N314">
        <v>299</v>
      </c>
      <c r="O314" s="58"/>
      <c r="P314" s="58">
        <f>'Debt-Dividend Analysis'!D314*'GHG Analysis'!$E$40</f>
        <v>0.46788304193909624</v>
      </c>
      <c r="Q314" s="58">
        <f>'Debt-Dividend Analysis'!J314*'GHG Analysis'!$E$41</f>
        <v>0.60094079561260205</v>
      </c>
      <c r="R314" s="58">
        <f t="shared" si="38"/>
        <v>0.98072374001891638</v>
      </c>
      <c r="S314" s="58">
        <f t="shared" si="39"/>
        <v>0.5</v>
      </c>
      <c r="T314" s="58">
        <f t="shared" si="40"/>
        <v>0</v>
      </c>
      <c r="U314" s="58">
        <f t="shared" si="41"/>
        <v>1</v>
      </c>
    </row>
    <row r="315" spans="2:21" x14ac:dyDescent="0.2">
      <c r="B315">
        <v>300</v>
      </c>
      <c r="C315" s="5">
        <f>EXP(-'Debt-Dividend Analysis'!$D$8*(B315-0.5))</f>
        <v>4.0508710432747376E-17</v>
      </c>
      <c r="D315" s="61">
        <f t="shared" si="34"/>
        <v>1.0881000975327819</v>
      </c>
      <c r="E315" s="61">
        <f t="shared" si="35"/>
        <v>0</v>
      </c>
      <c r="H315">
        <v>300</v>
      </c>
      <c r="I315" s="58">
        <f>Parameters!$C$40*EXP(Parameters!$D$40*H315)</f>
        <v>3.0709131658512103E-2</v>
      </c>
      <c r="J315" s="5">
        <f t="shared" si="36"/>
        <v>1.0546854883800079</v>
      </c>
      <c r="K315" s="5">
        <f t="shared" si="37"/>
        <v>-3.3414609152774055E-2</v>
      </c>
      <c r="N315">
        <v>300</v>
      </c>
      <c r="O315" s="58"/>
      <c r="P315" s="58">
        <f>'Debt-Dividend Analysis'!D315*'GHG Analysis'!$E$40</f>
        <v>0.46788304193909624</v>
      </c>
      <c r="Q315" s="58">
        <f>'Debt-Dividend Analysis'!J315*'GHG Analysis'!$E$41</f>
        <v>0.60117072837660457</v>
      </c>
      <c r="R315" s="58">
        <f t="shared" si="38"/>
        <v>0.9809536727829189</v>
      </c>
      <c r="S315" s="58">
        <f t="shared" si="39"/>
        <v>0.5</v>
      </c>
      <c r="T315" s="58">
        <f t="shared" si="40"/>
        <v>0</v>
      </c>
      <c r="U315" s="58">
        <f t="shared" si="41"/>
        <v>1</v>
      </c>
    </row>
    <row r="317" spans="2:21" x14ac:dyDescent="0.2">
      <c r="S317" s="114" t="s">
        <v>150</v>
      </c>
      <c r="T317" s="114" t="s">
        <v>151</v>
      </c>
      <c r="U317" s="114" t="s">
        <v>153</v>
      </c>
    </row>
  </sheetData>
  <customSheetViews>
    <customSheetView guid="{C282F3AD-FD8E-4599-82FE-23A64399EB81}">
      <pageMargins left="0.75" right="0.75" top="1" bottom="1" header="0.5" footer="0.5"/>
      <headerFooter alignWithMargins="0"/>
    </customSheetView>
  </customSheetViews>
  <phoneticPr fontId="10" type="noConversion"/>
  <pageMargins left="0.75" right="0.75" top="1" bottom="1" header="0.5" footer="0.5"/>
  <pageSetup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30"/>
  <sheetViews>
    <sheetView workbookViewId="0">
      <selection activeCell="E100" sqref="E100"/>
    </sheetView>
  </sheetViews>
  <sheetFormatPr defaultColWidth="9.140625" defaultRowHeight="15" x14ac:dyDescent="0.25"/>
  <cols>
    <col min="1" max="1" width="2.140625" style="66" customWidth="1"/>
    <col min="2" max="2" width="4.7109375" style="66" customWidth="1"/>
    <col min="3" max="3" width="3.28515625" style="66" customWidth="1"/>
    <col min="4" max="4" width="20.28515625" style="66" customWidth="1"/>
    <col min="5" max="5" width="9.5703125" style="66" bestFit="1" customWidth="1"/>
    <col min="6" max="16384" width="9.140625" style="66"/>
  </cols>
  <sheetData>
    <row r="1" spans="2:10" x14ac:dyDescent="0.25">
      <c r="D1" s="73"/>
    </row>
    <row r="2" spans="2:10" ht="21" x14ac:dyDescent="0.35">
      <c r="B2" s="82" t="s">
        <v>147</v>
      </c>
    </row>
    <row r="4" spans="2:10" ht="18.75" x14ac:dyDescent="0.3">
      <c r="D4" s="68" t="s">
        <v>101</v>
      </c>
      <c r="F4" s="67" t="s">
        <v>114</v>
      </c>
    </row>
    <row r="5" spans="2:10" x14ac:dyDescent="0.25">
      <c r="D5" s="78" t="s">
        <v>112</v>
      </c>
      <c r="E5" s="66">
        <v>0</v>
      </c>
      <c r="F5" s="66">
        <v>10</v>
      </c>
      <c r="G5" s="66">
        <v>20</v>
      </c>
      <c r="H5" s="66">
        <v>30</v>
      </c>
      <c r="I5" s="66">
        <v>40</v>
      </c>
      <c r="J5" s="66">
        <v>50</v>
      </c>
    </row>
    <row r="6" spans="2:10" x14ac:dyDescent="0.25">
      <c r="C6" s="79" t="s">
        <v>109</v>
      </c>
      <c r="D6" s="74"/>
    </row>
    <row r="7" spans="2:10" x14ac:dyDescent="0.25">
      <c r="C7" s="74" t="s">
        <v>102</v>
      </c>
    </row>
    <row r="8" spans="2:10" x14ac:dyDescent="0.25">
      <c r="D8" s="67" t="s">
        <v>104</v>
      </c>
      <c r="E8" s="66">
        <v>0</v>
      </c>
      <c r="F8" s="66">
        <v>0.11</v>
      </c>
      <c r="G8" s="66">
        <v>0.3</v>
      </c>
      <c r="H8" s="66">
        <v>0.47</v>
      </c>
      <c r="I8" s="66">
        <v>0.53</v>
      </c>
      <c r="J8" s="66">
        <v>0.53</v>
      </c>
    </row>
    <row r="9" spans="2:10" x14ac:dyDescent="0.25">
      <c r="D9" s="67" t="s">
        <v>105</v>
      </c>
      <c r="E9" s="66">
        <v>0</v>
      </c>
      <c r="F9" s="66">
        <v>0.28000000000000003</v>
      </c>
      <c r="G9" s="66">
        <v>0.41</v>
      </c>
      <c r="H9" s="66">
        <v>0.54</v>
      </c>
      <c r="I9" s="66">
        <v>0.63</v>
      </c>
      <c r="J9" s="66">
        <v>0.68</v>
      </c>
    </row>
    <row r="10" spans="2:10" x14ac:dyDescent="0.25">
      <c r="C10" s="74" t="s">
        <v>106</v>
      </c>
    </row>
    <row r="11" spans="2:10" x14ac:dyDescent="0.25">
      <c r="D11" s="67" t="s">
        <v>104</v>
      </c>
      <c r="E11" s="66">
        <v>0</v>
      </c>
      <c r="F11" s="66">
        <v>-0.09</v>
      </c>
      <c r="G11" s="66">
        <v>0.11</v>
      </c>
      <c r="H11" s="66">
        <v>0.31</v>
      </c>
      <c r="I11" s="66">
        <v>0.38</v>
      </c>
      <c r="J11" s="66">
        <v>0.38</v>
      </c>
    </row>
    <row r="12" spans="2:10" x14ac:dyDescent="0.25">
      <c r="D12" s="67" t="s">
        <v>105</v>
      </c>
      <c r="E12" s="66">
        <v>0</v>
      </c>
      <c r="F12" s="66">
        <v>-0.12</v>
      </c>
      <c r="G12" s="66">
        <v>-0.04</v>
      </c>
      <c r="H12" s="66">
        <v>0.16</v>
      </c>
      <c r="I12" s="66">
        <v>0.31</v>
      </c>
      <c r="J12" s="66">
        <v>0.39</v>
      </c>
    </row>
    <row r="13" spans="2:10" x14ac:dyDescent="0.25">
      <c r="C13" s="74" t="s">
        <v>107</v>
      </c>
    </row>
    <row r="14" spans="2:10" x14ac:dyDescent="0.25">
      <c r="D14" s="67" t="s">
        <v>104</v>
      </c>
      <c r="E14" s="66">
        <v>0</v>
      </c>
      <c r="F14" s="66">
        <v>0.68</v>
      </c>
      <c r="G14" s="66">
        <v>0.87</v>
      </c>
      <c r="H14" s="66">
        <v>0.93</v>
      </c>
      <c r="I14" s="66">
        <v>0.96</v>
      </c>
      <c r="J14" s="66">
        <v>0.97</v>
      </c>
    </row>
    <row r="15" spans="2:10" x14ac:dyDescent="0.25">
      <c r="D15" s="67" t="s">
        <v>105</v>
      </c>
      <c r="E15" s="66">
        <v>0</v>
      </c>
      <c r="F15" s="66">
        <v>0.68</v>
      </c>
      <c r="G15" s="66">
        <v>0.87</v>
      </c>
      <c r="H15" s="66">
        <v>0.93</v>
      </c>
      <c r="I15" s="66">
        <v>0.96</v>
      </c>
      <c r="J15" s="66">
        <v>0.97</v>
      </c>
    </row>
    <row r="16" spans="2:10" x14ac:dyDescent="0.25">
      <c r="D16" s="67"/>
    </row>
    <row r="17" spans="3:16" x14ac:dyDescent="0.25">
      <c r="C17" s="79" t="s">
        <v>108</v>
      </c>
    </row>
    <row r="18" spans="3:16" x14ac:dyDescent="0.25">
      <c r="C18" s="74" t="s">
        <v>102</v>
      </c>
    </row>
    <row r="19" spans="3:16" x14ac:dyDescent="0.25">
      <c r="D19" s="67" t="s">
        <v>104</v>
      </c>
      <c r="E19" s="66">
        <f>1-E8</f>
        <v>1</v>
      </c>
      <c r="F19" s="66">
        <f t="shared" ref="F19:J20" si="0">1-F8</f>
        <v>0.89</v>
      </c>
      <c r="G19" s="66">
        <f t="shared" si="0"/>
        <v>0.7</v>
      </c>
      <c r="H19" s="66">
        <f t="shared" si="0"/>
        <v>0.53</v>
      </c>
      <c r="I19" s="66">
        <f t="shared" si="0"/>
        <v>0.47</v>
      </c>
      <c r="J19" s="66">
        <f t="shared" si="0"/>
        <v>0.47</v>
      </c>
    </row>
    <row r="20" spans="3:16" x14ac:dyDescent="0.25">
      <c r="D20" s="67" t="s">
        <v>105</v>
      </c>
      <c r="E20" s="66">
        <f>1-E9</f>
        <v>1</v>
      </c>
      <c r="F20" s="66">
        <f t="shared" si="0"/>
        <v>0.72</v>
      </c>
      <c r="G20" s="66">
        <f t="shared" si="0"/>
        <v>0.59000000000000008</v>
      </c>
      <c r="H20" s="66">
        <f t="shared" si="0"/>
        <v>0.45999999999999996</v>
      </c>
      <c r="I20" s="66">
        <f t="shared" si="0"/>
        <v>0.37</v>
      </c>
      <c r="J20" s="66">
        <f t="shared" si="0"/>
        <v>0.31999999999999995</v>
      </c>
    </row>
    <row r="21" spans="3:16" x14ac:dyDescent="0.25">
      <c r="C21" s="74" t="s">
        <v>106</v>
      </c>
    </row>
    <row r="22" spans="3:16" x14ac:dyDescent="0.25">
      <c r="D22" s="67" t="s">
        <v>104</v>
      </c>
      <c r="E22" s="66">
        <f>1-E11</f>
        <v>1</v>
      </c>
      <c r="F22" s="66">
        <f t="shared" ref="F22:J23" si="1">1-F11</f>
        <v>1.0900000000000001</v>
      </c>
      <c r="G22" s="66">
        <f t="shared" si="1"/>
        <v>0.89</v>
      </c>
      <c r="H22" s="66">
        <f t="shared" si="1"/>
        <v>0.69</v>
      </c>
      <c r="I22" s="66">
        <f t="shared" si="1"/>
        <v>0.62</v>
      </c>
      <c r="J22" s="66">
        <f t="shared" si="1"/>
        <v>0.62</v>
      </c>
    </row>
    <row r="23" spans="3:16" x14ac:dyDescent="0.25">
      <c r="D23" s="67" t="s">
        <v>105</v>
      </c>
      <c r="E23" s="66">
        <f>1-E12</f>
        <v>1</v>
      </c>
      <c r="F23" s="66">
        <f t="shared" si="1"/>
        <v>1.1200000000000001</v>
      </c>
      <c r="G23" s="66">
        <f t="shared" si="1"/>
        <v>1.04</v>
      </c>
      <c r="H23" s="66">
        <f t="shared" si="1"/>
        <v>0.84</v>
      </c>
      <c r="I23" s="66">
        <f t="shared" si="1"/>
        <v>0.69</v>
      </c>
      <c r="J23" s="66">
        <f t="shared" si="1"/>
        <v>0.61</v>
      </c>
    </row>
    <row r="24" spans="3:16" x14ac:dyDescent="0.25">
      <c r="C24" s="74" t="s">
        <v>107</v>
      </c>
    </row>
    <row r="25" spans="3:16" x14ac:dyDescent="0.25">
      <c r="D25" s="67" t="s">
        <v>104</v>
      </c>
      <c r="E25" s="66">
        <f>1-E14</f>
        <v>1</v>
      </c>
      <c r="F25" s="66">
        <f t="shared" ref="F25:J26" si="2">1-F14</f>
        <v>0.31999999999999995</v>
      </c>
      <c r="G25" s="66">
        <f t="shared" si="2"/>
        <v>0.13</v>
      </c>
      <c r="H25" s="66">
        <f t="shared" si="2"/>
        <v>6.9999999999999951E-2</v>
      </c>
      <c r="I25" s="66">
        <f t="shared" si="2"/>
        <v>4.0000000000000036E-2</v>
      </c>
      <c r="J25" s="66">
        <f t="shared" si="2"/>
        <v>3.0000000000000027E-2</v>
      </c>
    </row>
    <row r="26" spans="3:16" x14ac:dyDescent="0.25">
      <c r="D26" s="67" t="s">
        <v>105</v>
      </c>
      <c r="E26" s="66">
        <f>1-E15</f>
        <v>1</v>
      </c>
      <c r="F26" s="66">
        <f t="shared" si="2"/>
        <v>0.31999999999999995</v>
      </c>
      <c r="G26" s="66">
        <f t="shared" si="2"/>
        <v>0.13</v>
      </c>
      <c r="H26" s="66">
        <f t="shared" si="2"/>
        <v>6.9999999999999951E-2</v>
      </c>
      <c r="I26" s="66">
        <f t="shared" si="2"/>
        <v>4.0000000000000036E-2</v>
      </c>
      <c r="J26" s="66">
        <f t="shared" si="2"/>
        <v>3.0000000000000027E-2</v>
      </c>
    </row>
    <row r="28" spans="3:16" x14ac:dyDescent="0.25">
      <c r="C28" s="79" t="s">
        <v>113</v>
      </c>
      <c r="E28" s="72">
        <v>0</v>
      </c>
      <c r="F28" s="72">
        <v>10</v>
      </c>
      <c r="G28" s="72">
        <v>20</v>
      </c>
      <c r="H28" s="72">
        <v>30</v>
      </c>
      <c r="I28" s="72">
        <v>40</v>
      </c>
      <c r="J28" s="72">
        <v>50</v>
      </c>
      <c r="K28" s="72">
        <v>60</v>
      </c>
      <c r="L28" s="72">
        <v>70</v>
      </c>
      <c r="M28" s="72">
        <v>80</v>
      </c>
      <c r="N28" s="72">
        <v>90</v>
      </c>
    </row>
    <row r="29" spans="3:16" x14ac:dyDescent="0.25">
      <c r="D29" s="76" t="s">
        <v>110</v>
      </c>
      <c r="E29" s="75">
        <f t="shared" ref="E29:J29" si="3">AVERAGE(E22:E23)</f>
        <v>1</v>
      </c>
      <c r="F29" s="75">
        <f>AVERAGE(F22:F23)</f>
        <v>1.105</v>
      </c>
      <c r="G29" s="75">
        <f t="shared" si="3"/>
        <v>0.96500000000000008</v>
      </c>
      <c r="H29" s="75">
        <f t="shared" si="3"/>
        <v>0.7649999999999999</v>
      </c>
      <c r="I29" s="75">
        <f t="shared" si="3"/>
        <v>0.65500000000000003</v>
      </c>
      <c r="J29" s="75">
        <f t="shared" si="3"/>
        <v>0.61499999999999999</v>
      </c>
    </row>
    <row r="30" spans="3:16" x14ac:dyDescent="0.25">
      <c r="D30" s="76" t="s">
        <v>111</v>
      </c>
      <c r="E30" s="77">
        <f>AVERAGE(E25:E26)</f>
        <v>1</v>
      </c>
      <c r="F30" s="77">
        <f t="shared" ref="F30:J30" si="4">AVERAGE(F25:F26)</f>
        <v>0.31999999999999995</v>
      </c>
      <c r="G30" s="77">
        <f t="shared" si="4"/>
        <v>0.13</v>
      </c>
      <c r="H30" s="77">
        <f t="shared" si="4"/>
        <v>6.9999999999999951E-2</v>
      </c>
      <c r="I30" s="77">
        <f t="shared" si="4"/>
        <v>4.0000000000000036E-2</v>
      </c>
      <c r="J30" s="77">
        <f t="shared" si="4"/>
        <v>3.0000000000000027E-2</v>
      </c>
      <c r="P30" s="85"/>
    </row>
    <row r="31" spans="3:16" x14ac:dyDescent="0.25">
      <c r="D31" s="76"/>
      <c r="E31" s="77"/>
      <c r="F31" s="77"/>
      <c r="G31" s="77"/>
      <c r="H31" s="77"/>
      <c r="I31" s="77"/>
      <c r="J31" s="77"/>
      <c r="P31" s="85"/>
    </row>
    <row r="32" spans="3:16" x14ac:dyDescent="0.25">
      <c r="D32" s="263" t="s">
        <v>123</v>
      </c>
      <c r="E32" s="264"/>
      <c r="F32" s="265"/>
      <c r="G32" s="86"/>
      <c r="H32" s="89" t="s">
        <v>124</v>
      </c>
      <c r="I32" s="90">
        <f>1.1239</f>
        <v>1.1238999999999999</v>
      </c>
      <c r="J32" s="88"/>
      <c r="K32" s="87" t="s">
        <v>103</v>
      </c>
      <c r="L32" s="91">
        <v>-1.2E-2</v>
      </c>
    </row>
    <row r="34" spans="2:17" ht="21" x14ac:dyDescent="0.35">
      <c r="B34" s="82" t="s">
        <v>148</v>
      </c>
    </row>
    <row r="35" spans="2:17" ht="15.75" thickBot="1" x14ac:dyDescent="0.3"/>
    <row r="36" spans="2:17" ht="51.75" customHeight="1" thickBot="1" x14ac:dyDescent="0.3">
      <c r="D36" s="244" t="s">
        <v>115</v>
      </c>
      <c r="E36" s="245"/>
      <c r="F36" s="266" t="s">
        <v>125</v>
      </c>
      <c r="G36" s="267"/>
      <c r="H36" s="266" t="s">
        <v>0</v>
      </c>
      <c r="I36" s="267"/>
      <c r="J36" s="242" t="s">
        <v>93</v>
      </c>
      <c r="K36" s="243"/>
      <c r="L36" s="243"/>
      <c r="M36" s="243"/>
      <c r="N36" s="243"/>
      <c r="O36" s="243"/>
      <c r="P36" s="243"/>
      <c r="Q36" s="243"/>
    </row>
    <row r="37" spans="2:17" ht="15.75" thickBot="1" x14ac:dyDescent="0.3">
      <c r="D37" s="246"/>
      <c r="E37" s="247"/>
      <c r="F37" s="254">
        <v>5</v>
      </c>
      <c r="G37" s="255"/>
      <c r="H37" s="256">
        <f>-LN(0.5)/F37</f>
        <v>0.13862943611198905</v>
      </c>
      <c r="I37" s="257"/>
      <c r="J37" s="242"/>
      <c r="K37" s="243"/>
      <c r="L37" s="243"/>
      <c r="M37" s="243"/>
      <c r="N37" s="243"/>
      <c r="O37" s="243"/>
      <c r="P37" s="243"/>
      <c r="Q37" s="243"/>
    </row>
    <row r="38" spans="2:17" x14ac:dyDescent="0.25">
      <c r="E38" s="1"/>
      <c r="F38" s="6"/>
      <c r="K38" s="56"/>
      <c r="L38" s="56"/>
      <c r="M38" s="56"/>
    </row>
    <row r="39" spans="2:17" x14ac:dyDescent="0.25">
      <c r="D39" s="83" t="s">
        <v>88</v>
      </c>
      <c r="E39"/>
      <c r="K39"/>
      <c r="L39"/>
      <c r="M39"/>
    </row>
    <row r="40" spans="2:17" x14ac:dyDescent="0.25">
      <c r="D40" s="84" t="s">
        <v>86</v>
      </c>
      <c r="E40"/>
      <c r="K40"/>
      <c r="L40"/>
      <c r="M40"/>
    </row>
    <row r="41" spans="2:17" x14ac:dyDescent="0.25">
      <c r="D41" s="84" t="s">
        <v>87</v>
      </c>
      <c r="E41"/>
      <c r="K41"/>
      <c r="L41"/>
      <c r="M41"/>
    </row>
    <row r="42" spans="2:17" x14ac:dyDescent="0.25">
      <c r="D42" s="84" t="s">
        <v>84</v>
      </c>
      <c r="E42"/>
      <c r="K42"/>
      <c r="L42"/>
      <c r="M42"/>
    </row>
    <row r="43" spans="2:17" x14ac:dyDescent="0.25">
      <c r="D43" s="84" t="s">
        <v>85</v>
      </c>
    </row>
    <row r="46" spans="2:17" ht="21" x14ac:dyDescent="0.35">
      <c r="B46" s="82" t="s">
        <v>149</v>
      </c>
    </row>
    <row r="47" spans="2:17" ht="15.75" customHeight="1" thickBot="1" x14ac:dyDescent="0.4">
      <c r="B47" s="82"/>
    </row>
    <row r="48" spans="2:17" ht="32.25" customHeight="1" thickBot="1" x14ac:dyDescent="0.3">
      <c r="I48" s="258" t="s">
        <v>128</v>
      </c>
      <c r="J48" s="259"/>
      <c r="K48" s="259"/>
      <c r="L48" s="259"/>
      <c r="M48" s="259"/>
      <c r="N48" s="260"/>
    </row>
    <row r="49" spans="4:14" ht="36" customHeight="1" thickBot="1" x14ac:dyDescent="0.3">
      <c r="D49" s="92" t="s">
        <v>122</v>
      </c>
      <c r="E49" s="250" t="s">
        <v>117</v>
      </c>
      <c r="F49" s="250" t="s">
        <v>116</v>
      </c>
      <c r="G49" s="252" t="s">
        <v>118</v>
      </c>
      <c r="I49" s="261" t="s">
        <v>126</v>
      </c>
      <c r="K49" s="248" t="s">
        <v>125</v>
      </c>
      <c r="L49" s="249"/>
      <c r="M49" s="248" t="s">
        <v>0</v>
      </c>
      <c r="N49" s="249"/>
    </row>
    <row r="50" spans="4:14" ht="15.75" thickBot="1" x14ac:dyDescent="0.3">
      <c r="D50" s="102" t="s">
        <v>95</v>
      </c>
      <c r="E50" s="251"/>
      <c r="F50" s="251"/>
      <c r="G50" s="253"/>
      <c r="I50" s="262"/>
      <c r="J50" s="103"/>
      <c r="K50" s="254">
        <v>5.5</v>
      </c>
      <c r="L50" s="255"/>
      <c r="M50" s="256">
        <f>-LN(0.5)/K50</f>
        <v>0.12602676010180824</v>
      </c>
      <c r="N50" s="257"/>
    </row>
    <row r="51" spans="4:14" x14ac:dyDescent="0.25">
      <c r="D51" s="99">
        <v>1</v>
      </c>
      <c r="E51" s="100">
        <f>FORECAST(D51,'Carbon Dividend Framework'!$E$30:$F$30,'Carbon Dividend Framework'!$E$28:$F$28)</f>
        <v>0.93199999999999994</v>
      </c>
      <c r="F51" s="100">
        <f>$I$32*EXP($L$32*D51)</f>
        <v>1.1104937980855236</v>
      </c>
      <c r="G51" s="101">
        <f>EXP(-$H$37*(D51-0.5))</f>
        <v>0.93303299153680741</v>
      </c>
      <c r="I51" s="104">
        <f>EXP(-$M$50*(D51-0.5))</f>
        <v>0.93893091066170631</v>
      </c>
    </row>
    <row r="52" spans="4:14" x14ac:dyDescent="0.25">
      <c r="D52" s="94">
        <v>2</v>
      </c>
      <c r="E52" s="93"/>
      <c r="F52" s="93">
        <f t="shared" ref="F52:F115" si="5">$I$32*EXP($L$32*D52)</f>
        <v>1.0972475091969141</v>
      </c>
      <c r="G52" s="95">
        <f t="shared" ref="G52:G115" si="6">EXP(-$H$37*(D52-0.5))</f>
        <v>0.81225239635623558</v>
      </c>
      <c r="I52" s="104">
        <f t="shared" ref="I52:I115" si="7">EXP(-$M$50*(D52-0.5))</f>
        <v>0.82775327988481073</v>
      </c>
    </row>
    <row r="53" spans="4:14" x14ac:dyDescent="0.25">
      <c r="D53" s="94">
        <v>3</v>
      </c>
      <c r="E53" s="93"/>
      <c r="F53" s="93">
        <f t="shared" si="5"/>
        <v>1.084159225845682</v>
      </c>
      <c r="G53" s="95">
        <f t="shared" si="6"/>
        <v>0.70710678118654757</v>
      </c>
      <c r="I53" s="104">
        <f t="shared" si="7"/>
        <v>0.72974005284072307</v>
      </c>
    </row>
    <row r="54" spans="4:14" x14ac:dyDescent="0.25">
      <c r="D54" s="94">
        <v>4</v>
      </c>
      <c r="E54" s="93"/>
      <c r="F54" s="93">
        <f t="shared" si="5"/>
        <v>1.0712270632964074</v>
      </c>
      <c r="G54" s="95">
        <f t="shared" si="6"/>
        <v>0.61557220667245816</v>
      </c>
      <c r="I54" s="104">
        <f t="shared" si="7"/>
        <v>0.64333244900471587</v>
      </c>
    </row>
    <row r="55" spans="4:14" x14ac:dyDescent="0.25">
      <c r="D55" s="94">
        <v>5</v>
      </c>
      <c r="E55" s="93"/>
      <c r="F55" s="93">
        <f t="shared" si="5"/>
        <v>1.0584491592953371</v>
      </c>
      <c r="G55" s="95">
        <f t="shared" si="6"/>
        <v>0.53588673126814657</v>
      </c>
      <c r="I55" s="104">
        <f t="shared" si="7"/>
        <v>0.56715626109773132</v>
      </c>
    </row>
    <row r="56" spans="4:14" x14ac:dyDescent="0.25">
      <c r="D56" s="94">
        <v>6</v>
      </c>
      <c r="E56" s="93"/>
      <c r="F56" s="93">
        <f t="shared" si="5"/>
        <v>1.045823673802214</v>
      </c>
      <c r="G56" s="95">
        <f t="shared" si="6"/>
        <v>0.46651649576840371</v>
      </c>
      <c r="I56" s="104">
        <f t="shared" si="7"/>
        <v>0.49999999999999994</v>
      </c>
    </row>
    <row r="57" spans="4:14" x14ac:dyDescent="0.25">
      <c r="D57" s="94">
        <v>7</v>
      </c>
      <c r="E57" s="93"/>
      <c r="F57" s="93">
        <f t="shared" si="5"/>
        <v>1.0333487887253106</v>
      </c>
      <c r="G57" s="95">
        <f t="shared" si="6"/>
        <v>0.40612619817811779</v>
      </c>
      <c r="I57" s="104">
        <f t="shared" si="7"/>
        <v>0.4407956274980106</v>
      </c>
    </row>
    <row r="58" spans="4:14" x14ac:dyDescent="0.25">
      <c r="D58" s="94">
        <v>8</v>
      </c>
      <c r="E58" s="93"/>
      <c r="F58" s="93">
        <f t="shared" si="5"/>
        <v>1.0210227076596188</v>
      </c>
      <c r="G58" s="95">
        <f t="shared" si="6"/>
        <v>0.35355339059327379</v>
      </c>
      <c r="I58" s="104">
        <f t="shared" si="7"/>
        <v>0.3886015704427298</v>
      </c>
    </row>
    <row r="59" spans="4:14" x14ac:dyDescent="0.25">
      <c r="D59" s="94">
        <v>9</v>
      </c>
      <c r="E59" s="93"/>
      <c r="F59" s="93">
        <f t="shared" si="5"/>
        <v>1.0088436556281657</v>
      </c>
      <c r="G59" s="95">
        <f t="shared" si="6"/>
        <v>0.30778610333622908</v>
      </c>
      <c r="I59" s="104">
        <f t="shared" si="7"/>
        <v>0.34258774618003091</v>
      </c>
    </row>
    <row r="60" spans="4:14" x14ac:dyDescent="0.25">
      <c r="D60" s="94">
        <v>10</v>
      </c>
      <c r="E60" s="93">
        <f>F30</f>
        <v>0.31999999999999995</v>
      </c>
      <c r="F60" s="93">
        <f t="shared" si="5"/>
        <v>0.99680987882641325</v>
      </c>
      <c r="G60" s="95">
        <f t="shared" si="6"/>
        <v>0.26794336563407328</v>
      </c>
      <c r="I60" s="104">
        <f t="shared" si="7"/>
        <v>0.3020223611011118</v>
      </c>
    </row>
    <row r="61" spans="4:14" x14ac:dyDescent="0.25">
      <c r="D61" s="94">
        <v>11</v>
      </c>
      <c r="E61" s="93"/>
      <c r="F61" s="93">
        <f t="shared" si="5"/>
        <v>0.98491964436970747</v>
      </c>
      <c r="G61" s="95">
        <f t="shared" si="6"/>
        <v>0.23325824788420185</v>
      </c>
      <c r="I61" s="104">
        <f t="shared" si="7"/>
        <v>0.26626027235999067</v>
      </c>
    </row>
    <row r="62" spans="4:14" x14ac:dyDescent="0.25">
      <c r="D62" s="94">
        <v>12</v>
      </c>
      <c r="E62" s="93"/>
      <c r="F62" s="93">
        <f t="shared" si="5"/>
        <v>0.97317124004374045</v>
      </c>
      <c r="G62" s="95">
        <f t="shared" si="6"/>
        <v>0.2030630990890589</v>
      </c>
      <c r="I62" s="104">
        <f t="shared" si="7"/>
        <v>0.23473272766542655</v>
      </c>
    </row>
    <row r="63" spans="4:14" x14ac:dyDescent="0.25">
      <c r="D63" s="94">
        <v>13</v>
      </c>
      <c r="E63" s="93"/>
      <c r="F63" s="93">
        <f t="shared" si="5"/>
        <v>0.96156297405798752</v>
      </c>
      <c r="G63" s="95">
        <f t="shared" si="6"/>
        <v>0.17677669529663692</v>
      </c>
      <c r="I63" s="104">
        <f t="shared" si="7"/>
        <v>0.20693831997120268</v>
      </c>
    </row>
    <row r="64" spans="4:14" x14ac:dyDescent="0.25">
      <c r="D64" s="94">
        <v>14</v>
      </c>
      <c r="E64" s="93"/>
      <c r="F64" s="93">
        <f t="shared" si="5"/>
        <v>0.95009317480208788</v>
      </c>
      <c r="G64" s="95">
        <f t="shared" si="6"/>
        <v>0.15389305166811457</v>
      </c>
      <c r="I64" s="104">
        <f t="shared" si="7"/>
        <v>0.18243501321018074</v>
      </c>
    </row>
    <row r="65" spans="4:9" x14ac:dyDescent="0.25">
      <c r="D65" s="94">
        <v>15</v>
      </c>
      <c r="E65" s="93"/>
      <c r="F65" s="93">
        <f t="shared" si="5"/>
        <v>0.9387601906051285</v>
      </c>
      <c r="G65" s="95">
        <f t="shared" si="6"/>
        <v>0.13397168281703667</v>
      </c>
      <c r="I65" s="104">
        <f t="shared" si="7"/>
        <v>0.16083311225117897</v>
      </c>
    </row>
    <row r="66" spans="4:9" x14ac:dyDescent="0.25">
      <c r="D66" s="94">
        <v>16</v>
      </c>
      <c r="E66" s="93"/>
      <c r="F66" s="93">
        <f t="shared" si="5"/>
        <v>0.92756238949780168</v>
      </c>
      <c r="G66" s="95">
        <f t="shared" si="6"/>
        <v>0.11662912394210094</v>
      </c>
      <c r="I66" s="104">
        <f t="shared" si="7"/>
        <v>0.1417890652744328</v>
      </c>
    </row>
    <row r="67" spans="4:9" x14ac:dyDescent="0.25">
      <c r="D67" s="94">
        <v>17</v>
      </c>
      <c r="E67" s="93"/>
      <c r="F67" s="93">
        <f t="shared" si="5"/>
        <v>0.91649815897739817</v>
      </c>
      <c r="G67" s="95">
        <f t="shared" si="6"/>
        <v>0.10153154954452946</v>
      </c>
      <c r="I67" s="104">
        <f t="shared" si="7"/>
        <v>0.12499999999999997</v>
      </c>
    </row>
    <row r="68" spans="4:9" x14ac:dyDescent="0.25">
      <c r="D68" s="94">
        <v>18</v>
      </c>
      <c r="E68" s="93"/>
      <c r="F68" s="93">
        <f t="shared" si="5"/>
        <v>0.9055659057756037</v>
      </c>
      <c r="G68" s="95">
        <f t="shared" si="6"/>
        <v>8.8388347648318447E-2</v>
      </c>
      <c r="I68" s="104">
        <f t="shared" si="7"/>
        <v>0.11019890687450264</v>
      </c>
    </row>
    <row r="69" spans="4:9" x14ac:dyDescent="0.25">
      <c r="D69" s="94">
        <v>19</v>
      </c>
      <c r="E69" s="93"/>
      <c r="F69" s="93">
        <f t="shared" si="5"/>
        <v>0.89476405562906636</v>
      </c>
      <c r="G69" s="95">
        <f t="shared" si="6"/>
        <v>7.6946525834057283E-2</v>
      </c>
      <c r="I69" s="104">
        <f t="shared" si="7"/>
        <v>9.7150392610682451E-2</v>
      </c>
    </row>
    <row r="70" spans="4:9" x14ac:dyDescent="0.25">
      <c r="D70" s="94">
        <v>20</v>
      </c>
      <c r="E70" s="93">
        <f>G30</f>
        <v>0.13</v>
      </c>
      <c r="F70" s="93">
        <f t="shared" si="5"/>
        <v>0.88409105305269942</v>
      </c>
      <c r="G70" s="95">
        <f t="shared" si="6"/>
        <v>6.6985841408518335E-2</v>
      </c>
      <c r="I70" s="104">
        <f t="shared" si="7"/>
        <v>8.564693654500774E-2</v>
      </c>
    </row>
    <row r="71" spans="4:9" x14ac:dyDescent="0.25">
      <c r="D71" s="94">
        <v>21</v>
      </c>
      <c r="E71" s="93"/>
      <c r="F71" s="93">
        <f t="shared" si="5"/>
        <v>0.87354536111568848</v>
      </c>
      <c r="G71" s="95">
        <f t="shared" si="6"/>
        <v>5.831456197105047E-2</v>
      </c>
      <c r="I71" s="104">
        <f t="shared" si="7"/>
        <v>7.5505590275277937E-2</v>
      </c>
    </row>
    <row r="72" spans="4:9" x14ac:dyDescent="0.25">
      <c r="D72" s="94">
        <v>22</v>
      </c>
      <c r="E72" s="93"/>
      <c r="F72" s="93">
        <f t="shared" si="5"/>
        <v>0.86312546122017197</v>
      </c>
      <c r="G72" s="95">
        <f t="shared" si="6"/>
        <v>5.0765774772264724E-2</v>
      </c>
      <c r="I72" s="104">
        <f t="shared" si="7"/>
        <v>6.6565068089997653E-2</v>
      </c>
    </row>
    <row r="73" spans="4:9" x14ac:dyDescent="0.25">
      <c r="D73" s="94">
        <v>23</v>
      </c>
      <c r="E73" s="93"/>
      <c r="F73" s="93">
        <f t="shared" si="5"/>
        <v>0.85282985288255908</v>
      </c>
      <c r="G73" s="95">
        <f t="shared" si="6"/>
        <v>4.4194173824159223E-2</v>
      </c>
      <c r="I73" s="104">
        <f t="shared" si="7"/>
        <v>5.8683181916356644E-2</v>
      </c>
    </row>
    <row r="74" spans="4:9" x14ac:dyDescent="0.25">
      <c r="D74" s="94">
        <v>24</v>
      </c>
      <c r="E74" s="93"/>
      <c r="F74" s="93">
        <f t="shared" si="5"/>
        <v>0.84265705351745845</v>
      </c>
      <c r="G74" s="95">
        <f t="shared" si="6"/>
        <v>3.8473262917028635E-2</v>
      </c>
      <c r="I74" s="104">
        <f t="shared" si="7"/>
        <v>5.1734579992800671E-2</v>
      </c>
    </row>
    <row r="75" spans="4:9" x14ac:dyDescent="0.25">
      <c r="D75" s="94">
        <v>25</v>
      </c>
      <c r="E75" s="93"/>
      <c r="F75" s="93">
        <f t="shared" si="5"/>
        <v>0.83260559822418267</v>
      </c>
      <c r="G75" s="95">
        <f t="shared" si="6"/>
        <v>3.3492920704259174E-2</v>
      </c>
      <c r="I75" s="104">
        <f t="shared" si="7"/>
        <v>4.5608753302545178E-2</v>
      </c>
    </row>
    <row r="76" spans="4:9" x14ac:dyDescent="0.25">
      <c r="D76" s="94">
        <v>26</v>
      </c>
      <c r="E76" s="93"/>
      <c r="F76" s="93">
        <f t="shared" si="5"/>
        <v>0.82267403957580054</v>
      </c>
      <c r="G76" s="95">
        <f t="shared" si="6"/>
        <v>2.9157280985525245E-2</v>
      </c>
      <c r="I76" s="104">
        <f t="shared" si="7"/>
        <v>4.0208278062794735E-2</v>
      </c>
    </row>
    <row r="77" spans="4:9" x14ac:dyDescent="0.25">
      <c r="D77" s="94">
        <v>27</v>
      </c>
      <c r="E77" s="93"/>
      <c r="F77" s="93">
        <f t="shared" si="5"/>
        <v>0.8128609474107048</v>
      </c>
      <c r="G77" s="95">
        <f t="shared" si="6"/>
        <v>2.5382887386132372E-2</v>
      </c>
      <c r="I77" s="104">
        <f t="shared" si="7"/>
        <v>3.54472663186082E-2</v>
      </c>
    </row>
    <row r="78" spans="4:9" x14ac:dyDescent="0.25">
      <c r="D78" s="94">
        <v>28</v>
      </c>
      <c r="E78" s="93"/>
      <c r="F78" s="93">
        <f t="shared" si="5"/>
        <v>0.80316490862666667</v>
      </c>
      <c r="G78" s="95">
        <f t="shared" si="6"/>
        <v>2.2097086912079619E-2</v>
      </c>
      <c r="I78" s="104">
        <f t="shared" si="7"/>
        <v>3.125E-2</v>
      </c>
    </row>
    <row r="79" spans="4:9" x14ac:dyDescent="0.25">
      <c r="D79" s="94">
        <v>29</v>
      </c>
      <c r="E79" s="93"/>
      <c r="F79" s="93">
        <f t="shared" si="5"/>
        <v>0.79358452697734649</v>
      </c>
      <c r="G79" s="95">
        <f t="shared" si="6"/>
        <v>1.9236631458514324E-2</v>
      </c>
      <c r="I79" s="104">
        <f t="shared" si="7"/>
        <v>2.7549726718625652E-2</v>
      </c>
    </row>
    <row r="80" spans="4:9" x14ac:dyDescent="0.25">
      <c r="D80" s="94">
        <v>30</v>
      </c>
      <c r="E80" s="93">
        <f>H30</f>
        <v>6.9999999999999951E-2</v>
      </c>
      <c r="F80" s="93">
        <f t="shared" si="5"/>
        <v>0.78411842287123168</v>
      </c>
      <c r="G80" s="95">
        <f t="shared" si="6"/>
        <v>1.6746460352129587E-2</v>
      </c>
      <c r="I80" s="104">
        <f t="shared" si="7"/>
        <v>2.4287598152670609E-2</v>
      </c>
    </row>
    <row r="81" spans="4:9" x14ac:dyDescent="0.25">
      <c r="D81" s="94">
        <v>31</v>
      </c>
      <c r="E81" s="93"/>
      <c r="F81" s="93">
        <f t="shared" si="5"/>
        <v>0.77476523317297352</v>
      </c>
      <c r="G81" s="95">
        <f t="shared" si="6"/>
        <v>1.4578640492762621E-2</v>
      </c>
      <c r="I81" s="104">
        <f t="shared" si="7"/>
        <v>2.1411734136251932E-2</v>
      </c>
    </row>
    <row r="82" spans="4:9" x14ac:dyDescent="0.25">
      <c r="D82" s="94">
        <v>32</v>
      </c>
      <c r="E82" s="93"/>
      <c r="F82" s="93">
        <f t="shared" si="5"/>
        <v>0.76552361100709287</v>
      </c>
      <c r="G82" s="95">
        <f t="shared" si="6"/>
        <v>1.2691443693066184E-2</v>
      </c>
      <c r="I82" s="104">
        <f t="shared" si="7"/>
        <v>1.8876397568819488E-2</v>
      </c>
    </row>
    <row r="83" spans="4:9" x14ac:dyDescent="0.25">
      <c r="D83" s="94">
        <v>33</v>
      </c>
      <c r="E83" s="93"/>
      <c r="F83" s="93">
        <f t="shared" si="5"/>
        <v>0.75639222556402852</v>
      </c>
      <c r="G83" s="95">
        <f t="shared" si="6"/>
        <v>1.1048543456039809E-2</v>
      </c>
      <c r="I83" s="104">
        <f t="shared" si="7"/>
        <v>1.664126702249941E-2</v>
      </c>
    </row>
    <row r="84" spans="4:9" x14ac:dyDescent="0.25">
      <c r="D84" s="94">
        <v>34</v>
      </c>
      <c r="E84" s="93"/>
      <c r="F84" s="93">
        <f t="shared" si="5"/>
        <v>0.74736976190849747</v>
      </c>
      <c r="G84" s="95">
        <f t="shared" si="6"/>
        <v>9.6183157292571621E-3</v>
      </c>
      <c r="I84" s="104">
        <f t="shared" si="7"/>
        <v>1.4670795479089165E-2</v>
      </c>
    </row>
    <row r="85" spans="4:9" x14ac:dyDescent="0.25">
      <c r="D85" s="94">
        <v>35</v>
      </c>
      <c r="E85" s="93"/>
      <c r="F85" s="93">
        <f t="shared" si="5"/>
        <v>0.73845492079014219</v>
      </c>
      <c r="G85" s="95">
        <f t="shared" si="6"/>
        <v>8.3732301760647936E-3</v>
      </c>
      <c r="I85" s="104">
        <f t="shared" si="7"/>
        <v>1.2933644998200166E-2</v>
      </c>
    </row>
    <row r="86" spans="4:9" x14ac:dyDescent="0.25">
      <c r="D86" s="94">
        <v>36</v>
      </c>
      <c r="E86" s="93"/>
      <c r="F86" s="93">
        <f t="shared" si="5"/>
        <v>0.72964641845643718</v>
      </c>
      <c r="G86" s="95">
        <f t="shared" si="6"/>
        <v>7.2893202463813096E-3</v>
      </c>
      <c r="I86" s="104">
        <f t="shared" si="7"/>
        <v>1.1402188325636293E-2</v>
      </c>
    </row>
    <row r="87" spans="4:9" x14ac:dyDescent="0.25">
      <c r="D87" s="94">
        <v>37</v>
      </c>
      <c r="E87" s="93"/>
      <c r="F87" s="93">
        <f t="shared" si="5"/>
        <v>0.72094298646782473</v>
      </c>
      <c r="G87" s="95">
        <f t="shared" si="6"/>
        <v>6.3457218465330914E-3</v>
      </c>
      <c r="I87" s="104">
        <f t="shared" si="7"/>
        <v>1.0052069515698687E-2</v>
      </c>
    </row>
    <row r="88" spans="4:9" x14ac:dyDescent="0.25">
      <c r="D88" s="94">
        <v>38</v>
      </c>
      <c r="E88" s="93"/>
      <c r="F88" s="93">
        <f t="shared" si="5"/>
        <v>0.71234337151505911</v>
      </c>
      <c r="G88" s="95">
        <f t="shared" si="6"/>
        <v>5.5242717280199038E-3</v>
      </c>
      <c r="I88" s="104">
        <f t="shared" si="7"/>
        <v>8.8618165796520484E-3</v>
      </c>
    </row>
    <row r="89" spans="4:9" x14ac:dyDescent="0.25">
      <c r="D89" s="94">
        <v>39</v>
      </c>
      <c r="E89" s="93"/>
      <c r="F89" s="93">
        <f t="shared" si="5"/>
        <v>0.70384633523872708</v>
      </c>
      <c r="G89" s="95">
        <f t="shared" si="6"/>
        <v>4.8091578646285802E-3</v>
      </c>
      <c r="I89" s="104">
        <f t="shared" si="7"/>
        <v>7.8124999999999948E-3</v>
      </c>
    </row>
    <row r="90" spans="4:9" x14ac:dyDescent="0.25">
      <c r="D90" s="94">
        <v>40</v>
      </c>
      <c r="E90" s="93">
        <f>I30</f>
        <v>4.0000000000000036E-2</v>
      </c>
      <c r="F90" s="93">
        <f t="shared" si="5"/>
        <v>0.69545065405092166</v>
      </c>
      <c r="G90" s="95">
        <f t="shared" si="6"/>
        <v>4.1866150880323959E-3</v>
      </c>
      <c r="I90" s="104">
        <f t="shared" si="7"/>
        <v>6.8874316796564148E-3</v>
      </c>
    </row>
    <row r="91" spans="4:9" x14ac:dyDescent="0.25">
      <c r="D91" s="94">
        <v>41</v>
      </c>
      <c r="E91" s="93"/>
      <c r="F91" s="93">
        <f t="shared" si="5"/>
        <v>0.68715511895904413</v>
      </c>
      <c r="G91" s="95">
        <f t="shared" si="6"/>
        <v>3.6446601231906548E-3</v>
      </c>
      <c r="I91" s="104">
        <f t="shared" si="7"/>
        <v>6.0718995381676515E-3</v>
      </c>
    </row>
    <row r="92" spans="4:9" x14ac:dyDescent="0.25">
      <c r="D92" s="94">
        <v>42</v>
      </c>
      <c r="E92" s="93"/>
      <c r="F92" s="93">
        <f t="shared" si="5"/>
        <v>0.67895853539170625</v>
      </c>
      <c r="G92" s="95">
        <f t="shared" si="6"/>
        <v>3.1728609232665457E-3</v>
      </c>
      <c r="I92" s="104">
        <f t="shared" si="7"/>
        <v>5.3529335340629838E-3</v>
      </c>
    </row>
    <row r="93" spans="4:9" x14ac:dyDescent="0.25">
      <c r="D93" s="94">
        <v>43</v>
      </c>
      <c r="E93" s="93"/>
      <c r="F93" s="93">
        <f t="shared" si="5"/>
        <v>0.67085972302671093</v>
      </c>
      <c r="G93" s="95">
        <f t="shared" si="6"/>
        <v>2.7621358640099515E-3</v>
      </c>
      <c r="I93" s="104">
        <f t="shared" si="7"/>
        <v>4.719099392204871E-3</v>
      </c>
    </row>
    <row r="94" spans="4:9" x14ac:dyDescent="0.25">
      <c r="D94" s="94">
        <v>44</v>
      </c>
      <c r="E94" s="93"/>
      <c r="F94" s="93">
        <f t="shared" si="5"/>
        <v>0.66285751562108253</v>
      </c>
      <c r="G94" s="95">
        <f t="shared" si="6"/>
        <v>2.4045789323142901E-3</v>
      </c>
      <c r="I94" s="104">
        <f t="shared" si="7"/>
        <v>4.1603167556248516E-3</v>
      </c>
    </row>
    <row r="95" spans="4:9" x14ac:dyDescent="0.25">
      <c r="D95" s="94">
        <v>45</v>
      </c>
      <c r="E95" s="93"/>
      <c r="F95" s="93">
        <f t="shared" si="5"/>
        <v>0.65495076084312687</v>
      </c>
      <c r="G95" s="95">
        <f t="shared" si="6"/>
        <v>2.093307544016198E-3</v>
      </c>
      <c r="I95" s="104">
        <f t="shared" si="7"/>
        <v>3.6676988697722907E-3</v>
      </c>
    </row>
    <row r="96" spans="4:9" x14ac:dyDescent="0.25">
      <c r="D96" s="94">
        <v>46</v>
      </c>
      <c r="E96" s="93"/>
      <c r="F96" s="93">
        <f t="shared" si="5"/>
        <v>0.64713832010649297</v>
      </c>
      <c r="G96" s="95">
        <f t="shared" si="6"/>
        <v>1.8223300615953272E-3</v>
      </c>
      <c r="I96" s="104">
        <f t="shared" si="7"/>
        <v>3.2334112495500411E-3</v>
      </c>
    </row>
    <row r="97" spans="4:9" x14ac:dyDescent="0.25">
      <c r="D97" s="94">
        <v>47</v>
      </c>
      <c r="E97" s="93"/>
      <c r="F97" s="93">
        <f t="shared" si="5"/>
        <v>0.63941906840621487</v>
      </c>
      <c r="G97" s="95">
        <f t="shared" si="6"/>
        <v>1.5864304616332726E-3</v>
      </c>
      <c r="I97" s="104">
        <f t="shared" si="7"/>
        <v>2.8505470814090728E-3</v>
      </c>
    </row>
    <row r="98" spans="4:9" x14ac:dyDescent="0.25">
      <c r="D98" s="94">
        <v>48</v>
      </c>
      <c r="E98" s="93"/>
      <c r="F98" s="93">
        <f t="shared" si="5"/>
        <v>0.63179189415670867</v>
      </c>
      <c r="G98" s="95">
        <f t="shared" si="6"/>
        <v>1.3810679320049757E-3</v>
      </c>
      <c r="I98" s="104">
        <f t="shared" si="7"/>
        <v>2.5130173789246714E-3</v>
      </c>
    </row>
    <row r="99" spans="4:9" x14ac:dyDescent="0.25">
      <c r="D99" s="94">
        <v>49</v>
      </c>
      <c r="E99" s="93"/>
      <c r="F99" s="93">
        <f t="shared" si="5"/>
        <v>0.62425569903170264</v>
      </c>
      <c r="G99" s="95">
        <f t="shared" si="6"/>
        <v>1.2022894661571459E-3</v>
      </c>
      <c r="I99" s="104">
        <f t="shared" si="7"/>
        <v>2.2154541449130117E-3</v>
      </c>
    </row>
    <row r="100" spans="4:9" x14ac:dyDescent="0.25">
      <c r="D100" s="94">
        <v>50</v>
      </c>
      <c r="E100" s="93">
        <f>J30</f>
        <v>3.0000000000000027E-2</v>
      </c>
      <c r="F100" s="93">
        <f t="shared" si="5"/>
        <v>0.61680939780607624</v>
      </c>
      <c r="G100" s="95">
        <f t="shared" si="6"/>
        <v>1.0466537720080998E-3</v>
      </c>
      <c r="I100" s="104">
        <f t="shared" si="7"/>
        <v>1.953125E-3</v>
      </c>
    </row>
    <row r="101" spans="4:9" x14ac:dyDescent="0.25">
      <c r="D101" s="94">
        <v>51</v>
      </c>
      <c r="E101" s="93">
        <f>FORECAST(D101,'Carbon Dividend Framework'!$I$30:$J$30,'Carbon Dividend Framework'!$I$28:$J$28)</f>
        <v>2.9000000000000026E-2</v>
      </c>
      <c r="F101" s="93">
        <f t="shared" si="5"/>
        <v>0.60945191819958566</v>
      </c>
      <c r="G101" s="95">
        <f t="shared" si="6"/>
        <v>9.1116503079766435E-4</v>
      </c>
      <c r="I101" s="104">
        <f t="shared" si="7"/>
        <v>1.7218579199141035E-3</v>
      </c>
    </row>
    <row r="102" spans="4:9" x14ac:dyDescent="0.25">
      <c r="D102" s="94">
        <v>52</v>
      </c>
      <c r="E102" s="93">
        <f>FORECAST(D102,'Carbon Dividend Framework'!$I$30:$J$30,'Carbon Dividend Framework'!$I$28:$J$28)</f>
        <v>2.8000000000000025E-2</v>
      </c>
      <c r="F102" s="93">
        <f t="shared" si="5"/>
        <v>0.60218220072245376</v>
      </c>
      <c r="G102" s="95">
        <f t="shared" si="6"/>
        <v>7.9321523081663696E-4</v>
      </c>
      <c r="I102" s="104">
        <f t="shared" si="7"/>
        <v>1.5179748845419124E-3</v>
      </c>
    </row>
    <row r="103" spans="4:9" x14ac:dyDescent="0.25">
      <c r="D103" s="94">
        <v>53</v>
      </c>
      <c r="E103" s="93">
        <f>FORECAST(D103,'Carbon Dividend Framework'!$I$30:$J$30,'Carbon Dividend Framework'!$I$28:$J$28)</f>
        <v>2.7000000000000024E-2</v>
      </c>
      <c r="F103" s="93">
        <f t="shared" si="5"/>
        <v>0.5949991985228017</v>
      </c>
      <c r="G103" s="95">
        <f t="shared" si="6"/>
        <v>6.9053396600248841E-4</v>
      </c>
      <c r="I103" s="104">
        <f t="shared" si="7"/>
        <v>1.3382333835157457E-3</v>
      </c>
    </row>
    <row r="104" spans="4:9" x14ac:dyDescent="0.25">
      <c r="D104" s="94">
        <v>54</v>
      </c>
      <c r="E104" s="93">
        <f>FORECAST(D104,'Carbon Dividend Framework'!$I$30:$J$30,'Carbon Dividend Framework'!$I$28:$J$28)</f>
        <v>2.6000000000000023E-2</v>
      </c>
      <c r="F104" s="93">
        <f t="shared" si="5"/>
        <v>0.58790187723590059</v>
      </c>
      <c r="G104" s="95">
        <f t="shared" si="6"/>
        <v>6.0114473307857296E-4</v>
      </c>
      <c r="I104" s="104">
        <f t="shared" si="7"/>
        <v>1.1797748480512175E-3</v>
      </c>
    </row>
    <row r="105" spans="4:9" x14ac:dyDescent="0.25">
      <c r="D105" s="94">
        <v>55</v>
      </c>
      <c r="E105" s="93">
        <f>FORECAST(D105,'Carbon Dividend Framework'!$I$30:$J$30,'Carbon Dividend Framework'!$I$28:$J$28)</f>
        <v>2.5000000000000022E-2</v>
      </c>
      <c r="F105" s="93">
        <f t="shared" si="5"/>
        <v>0.5808892148352206</v>
      </c>
      <c r="G105" s="95">
        <f t="shared" si="6"/>
        <v>5.2332688600404981E-4</v>
      </c>
      <c r="I105" s="104">
        <f t="shared" si="7"/>
        <v>1.0400791889062129E-3</v>
      </c>
    </row>
    <row r="106" spans="4:9" x14ac:dyDescent="0.25">
      <c r="D106" s="94">
        <v>56</v>
      </c>
      <c r="E106" s="93">
        <f>FORECAST(D106,'Carbon Dividend Framework'!$I$30:$J$30,'Carbon Dividend Framework'!$I$28:$J$28)</f>
        <v>2.4000000000000021E-2</v>
      </c>
      <c r="F106" s="93">
        <f t="shared" si="5"/>
        <v>0.5739602014852585</v>
      </c>
      <c r="G106" s="95">
        <f t="shared" si="6"/>
        <v>4.5558251539883212E-4</v>
      </c>
      <c r="I106" s="104">
        <f t="shared" si="7"/>
        <v>9.1692471744307246E-4</v>
      </c>
    </row>
    <row r="107" spans="4:9" x14ac:dyDescent="0.25">
      <c r="D107" s="94">
        <v>57</v>
      </c>
      <c r="E107" s="93">
        <f>FORECAST(D107,'Carbon Dividend Framework'!$I$30:$J$30,'Carbon Dividend Framework'!$I$28:$J$28)</f>
        <v>2.300000000000002E-2</v>
      </c>
      <c r="F107" s="93">
        <f t="shared" si="5"/>
        <v>0.56711383939611815</v>
      </c>
      <c r="G107" s="95">
        <f t="shared" si="6"/>
        <v>3.9660761540831843E-4</v>
      </c>
      <c r="I107" s="104">
        <f t="shared" si="7"/>
        <v>8.0835281238751005E-4</v>
      </c>
    </row>
    <row r="108" spans="4:9" x14ac:dyDescent="0.25">
      <c r="D108" s="94">
        <v>58</v>
      </c>
      <c r="E108" s="93">
        <f>FORECAST(D108,'Carbon Dividend Framework'!$I$30:$J$30,'Carbon Dividend Framework'!$I$28:$J$28)</f>
        <v>2.200000000000002E-2</v>
      </c>
      <c r="F108" s="93">
        <f t="shared" si="5"/>
        <v>0.56034914267982816</v>
      </c>
      <c r="G108" s="95">
        <f t="shared" si="6"/>
        <v>3.4526698300124415E-4</v>
      </c>
      <c r="I108" s="104">
        <f t="shared" si="7"/>
        <v>7.1263677035226874E-4</v>
      </c>
    </row>
    <row r="109" spans="4:9" x14ac:dyDescent="0.25">
      <c r="D109" s="94">
        <v>59</v>
      </c>
      <c r="E109" s="93">
        <f>FORECAST(D109,'Carbon Dividend Framework'!$I$30:$J$30,'Carbon Dividend Framework'!$I$28:$J$28)</f>
        <v>2.1000000000000019E-2</v>
      </c>
      <c r="F109" s="93">
        <f t="shared" si="5"/>
        <v>0.55366513720837218</v>
      </c>
      <c r="G109" s="95">
        <f t="shared" si="6"/>
        <v>3.0057236653928615E-4</v>
      </c>
      <c r="I109" s="104">
        <f t="shared" si="7"/>
        <v>6.2825434473116773E-4</v>
      </c>
    </row>
    <row r="110" spans="4:9" x14ac:dyDescent="0.25">
      <c r="D110" s="94">
        <v>60</v>
      </c>
      <c r="E110" s="93">
        <f>FORECAST(D110,'Carbon Dividend Framework'!$I$30:$J$30,'Carbon Dividend Framework'!$I$28:$J$28)</f>
        <v>2.0000000000000018E-2</v>
      </c>
      <c r="F110" s="93">
        <f t="shared" si="5"/>
        <v>0.54706086047341207</v>
      </c>
      <c r="G110" s="95">
        <f t="shared" si="6"/>
        <v>2.6166344300202464E-4</v>
      </c>
      <c r="I110" s="104">
        <f t="shared" si="7"/>
        <v>5.5386353622825291E-4</v>
      </c>
    </row>
    <row r="111" spans="4:9" x14ac:dyDescent="0.25">
      <c r="D111" s="94">
        <v>61</v>
      </c>
      <c r="E111" s="93">
        <f>FORECAST(D111,'Carbon Dividend Framework'!$I$30:$J$30,'Carbon Dividend Framework'!$I$28:$J$28)</f>
        <v>1.9000000000000017E-2</v>
      </c>
      <c r="F111" s="93">
        <f t="shared" si="5"/>
        <v>0.54053536144768588</v>
      </c>
      <c r="G111" s="95">
        <f t="shared" si="6"/>
        <v>2.2779125769941584E-4</v>
      </c>
      <c r="I111" s="104">
        <f t="shared" si="7"/>
        <v>4.8828124999999995E-4</v>
      </c>
    </row>
    <row r="112" spans="4:9" x14ac:dyDescent="0.25">
      <c r="D112" s="94">
        <v>62</v>
      </c>
      <c r="E112" s="93">
        <f>FORECAST(D112,'Carbon Dividend Framework'!$I$30:$J$30,'Carbon Dividend Framework'!$I$28:$J$28)</f>
        <v>1.8000000000000016E-2</v>
      </c>
      <c r="F112" s="93">
        <f t="shared" si="5"/>
        <v>0.53408770044805776</v>
      </c>
      <c r="G112" s="95">
        <f t="shared" si="6"/>
        <v>1.9830380770415902E-4</v>
      </c>
      <c r="I112" s="104">
        <f t="shared" si="7"/>
        <v>4.3046447997852581E-4</v>
      </c>
    </row>
    <row r="113" spans="4:9" x14ac:dyDescent="0.25">
      <c r="D113" s="94">
        <v>63</v>
      </c>
      <c r="E113" s="93">
        <f>FORECAST(D113,'Carbon Dividend Framework'!$I$30:$J$30,'Carbon Dividend Framework'!$I$28:$J$28)</f>
        <v>1.7000000000000015E-2</v>
      </c>
      <c r="F113" s="93">
        <f t="shared" si="5"/>
        <v>0.52771694900020205</v>
      </c>
      <c r="G113" s="95">
        <f t="shared" si="6"/>
        <v>1.7263349150062191E-4</v>
      </c>
      <c r="I113" s="104">
        <f t="shared" si="7"/>
        <v>3.7949372113547805E-4</v>
      </c>
    </row>
    <row r="114" spans="4:9" x14ac:dyDescent="0.25">
      <c r="D114" s="94">
        <v>64</v>
      </c>
      <c r="E114" s="93">
        <f>FORECAST(D114,'Carbon Dividend Framework'!$I$30:$J$30,'Carbon Dividend Framework'!$I$28:$J$28)</f>
        <v>1.6000000000000014E-2</v>
      </c>
      <c r="F114" s="93">
        <f t="shared" si="5"/>
        <v>0.52142218970490173</v>
      </c>
      <c r="G114" s="95">
        <f t="shared" si="6"/>
        <v>1.5028618326964308E-4</v>
      </c>
      <c r="I114" s="104">
        <f t="shared" si="7"/>
        <v>3.3455834587893638E-4</v>
      </c>
    </row>
    <row r="115" spans="4:9" x14ac:dyDescent="0.25">
      <c r="D115" s="94">
        <v>65</v>
      </c>
      <c r="E115" s="93">
        <f>FORECAST(D115,'Carbon Dividend Framework'!$I$30:$J$30,'Carbon Dividend Framework'!$I$28:$J$28)</f>
        <v>1.5000000000000013E-2</v>
      </c>
      <c r="F115" s="93">
        <f t="shared" si="5"/>
        <v>0.5152025161059407</v>
      </c>
      <c r="G115" s="95">
        <f t="shared" si="6"/>
        <v>1.3083172150101256E-4</v>
      </c>
      <c r="I115" s="104">
        <f t="shared" si="7"/>
        <v>2.9494371201280433E-4</v>
      </c>
    </row>
    <row r="116" spans="4:9" x14ac:dyDescent="0.25">
      <c r="D116" s="94">
        <v>66</v>
      </c>
      <c r="E116" s="93">
        <f>FORECAST(D116,'Carbon Dividend Framework'!$I$30:$J$30,'Carbon Dividend Framework'!$I$28:$J$28)</f>
        <v>1.4000000000000012E-2</v>
      </c>
      <c r="F116" s="93">
        <f t="shared" ref="F116:F130" si="8">$I$32*EXP($L$32*D116)</f>
        <v>0.50905703255957313</v>
      </c>
      <c r="G116" s="95">
        <f t="shared" ref="G116:G130" si="9">EXP(-$H$37*(D116-0.5))</f>
        <v>1.1389562884970811E-4</v>
      </c>
      <c r="I116" s="104">
        <f t="shared" ref="I116:I130" si="10">EXP(-$M$50*(D116-0.5))</f>
        <v>2.6001979722655317E-4</v>
      </c>
    </row>
    <row r="117" spans="4:9" x14ac:dyDescent="0.25">
      <c r="D117" s="94">
        <v>67</v>
      </c>
      <c r="E117" s="93">
        <f>FORECAST(D117,'Carbon Dividend Framework'!$I$30:$J$30,'Carbon Dividend Framework'!$I$28:$J$28)</f>
        <v>1.3000000000000012E-2</v>
      </c>
      <c r="F117" s="93">
        <f t="shared" si="8"/>
        <v>0.50298485410554905</v>
      </c>
      <c r="G117" s="95">
        <f t="shared" si="9"/>
        <v>9.9151903852079675E-5</v>
      </c>
      <c r="I117" s="104">
        <f t="shared" si="10"/>
        <v>2.2923117936076787E-4</v>
      </c>
    </row>
    <row r="118" spans="4:9" x14ac:dyDescent="0.25">
      <c r="D118" s="94">
        <v>68</v>
      </c>
      <c r="E118" s="93">
        <f>FORECAST(D118,'Carbon Dividend Framework'!$I$30:$J$30,'Carbon Dividend Framework'!$I$28:$J$28)</f>
        <v>1.2000000000000011E-2</v>
      </c>
      <c r="F118" s="93">
        <f t="shared" si="8"/>
        <v>0.49698510633967802</v>
      </c>
      <c r="G118" s="95">
        <f t="shared" si="9"/>
        <v>8.6316745750311105E-5</v>
      </c>
      <c r="I118" s="104">
        <f t="shared" si="10"/>
        <v>2.0208820309687767E-4</v>
      </c>
    </row>
    <row r="119" spans="4:9" x14ac:dyDescent="0.25">
      <c r="D119" s="94">
        <v>69</v>
      </c>
      <c r="E119" s="93">
        <f>FORECAST(D119,'Carbon Dividend Framework'!$I$30:$J$30,'Carbon Dividend Framework'!$I$28:$J$28)</f>
        <v>1.100000000000001E-2</v>
      </c>
      <c r="F119" s="93">
        <f t="shared" si="8"/>
        <v>0.49105692528791434</v>
      </c>
      <c r="G119" s="95">
        <f t="shared" si="9"/>
        <v>7.5143091634821661E-5</v>
      </c>
      <c r="I119" s="104">
        <f t="shared" si="10"/>
        <v>1.7815919258806713E-4</v>
      </c>
    </row>
    <row r="120" spans="4:9" x14ac:dyDescent="0.25">
      <c r="D120" s="94">
        <v>70</v>
      </c>
      <c r="E120" s="93">
        <f>FORECAST(D120,'Carbon Dividend Framework'!$I$30:$J$30,'Carbon Dividend Framework'!$I$28:$J$28)</f>
        <v>1.0000000000000009E-2</v>
      </c>
      <c r="F120" s="93">
        <f t="shared" si="8"/>
        <v>0.48519945728194264</v>
      </c>
      <c r="G120" s="95">
        <f t="shared" si="9"/>
        <v>6.5415860750506267E-5</v>
      </c>
      <c r="I120" s="104">
        <f t="shared" si="10"/>
        <v>1.5706358618279191E-4</v>
      </c>
    </row>
    <row r="121" spans="4:9" x14ac:dyDescent="0.25">
      <c r="D121" s="94">
        <v>71</v>
      </c>
      <c r="E121" s="93">
        <f>FORECAST(D121,'Carbon Dividend Framework'!$I$30:$J$30,'Carbon Dividend Framework'!$I$28:$J$28)</f>
        <v>9.000000000000008E-3</v>
      </c>
      <c r="F121" s="93">
        <f t="shared" si="8"/>
        <v>0.47941185883624815</v>
      </c>
      <c r="G121" s="95">
        <f t="shared" si="9"/>
        <v>5.6947814424854049E-5</v>
      </c>
      <c r="I121" s="104">
        <f t="shared" si="10"/>
        <v>1.384658840570632E-4</v>
      </c>
    </row>
    <row r="122" spans="4:9" x14ac:dyDescent="0.25">
      <c r="D122" s="94">
        <v>72</v>
      </c>
      <c r="E122" s="93">
        <f>FORECAST(D122,'Carbon Dividend Framework'!$I$30:$J$30,'Carbon Dividend Framework'!$I$28:$J$28)</f>
        <v>8.0000000000000071E-3</v>
      </c>
      <c r="F122" s="93">
        <f t="shared" si="8"/>
        <v>0.47369329652665376</v>
      </c>
      <c r="G122" s="95">
        <f t="shared" si="9"/>
        <v>4.9575951926039837E-5</v>
      </c>
      <c r="I122" s="104">
        <f t="shared" si="10"/>
        <v>1.2207031249999986E-4</v>
      </c>
    </row>
    <row r="123" spans="4:9" x14ac:dyDescent="0.25">
      <c r="D123" s="94">
        <v>73</v>
      </c>
      <c r="E123" s="93">
        <f>FORECAST(D123,'Carbon Dividend Framework'!$I$30:$J$30,'Carbon Dividend Framework'!$I$28:$J$28)</f>
        <v>7.0000000000000062E-3</v>
      </c>
      <c r="F123" s="93">
        <f t="shared" si="8"/>
        <v>0.46804294687030512</v>
      </c>
      <c r="G123" s="95">
        <f t="shared" si="9"/>
        <v>4.3158372875155546E-5</v>
      </c>
      <c r="I123" s="104">
        <f t="shared" si="10"/>
        <v>1.0761611999463152E-4</v>
      </c>
    </row>
    <row r="124" spans="4:9" x14ac:dyDescent="0.25">
      <c r="D124" s="94">
        <v>74</v>
      </c>
      <c r="E124" s="93">
        <f>FORECAST(D124,'Carbon Dividend Framework'!$I$30:$J$30,'Carbon Dividend Framework'!$I$28:$J$28)</f>
        <v>6.0000000000000053E-3</v>
      </c>
      <c r="F124" s="93">
        <f t="shared" si="8"/>
        <v>0.46245999620708794</v>
      </c>
      <c r="G124" s="95">
        <f t="shared" si="9"/>
        <v>3.7571545817410824E-5</v>
      </c>
      <c r="I124" s="104">
        <f t="shared" si="10"/>
        <v>9.4873430283869581E-5</v>
      </c>
    </row>
    <row r="125" spans="4:9" x14ac:dyDescent="0.25">
      <c r="D125" s="94">
        <v>75</v>
      </c>
      <c r="E125" s="93">
        <f>FORECAST(D125,'Carbon Dividend Framework'!$I$30:$J$30,'Carbon Dividend Framework'!$I$28:$J$28)</f>
        <v>5.0000000000000044E-3</v>
      </c>
      <c r="F125" s="93">
        <f t="shared" si="8"/>
        <v>0.45694364058245929</v>
      </c>
      <c r="G125" s="95">
        <f t="shared" si="9"/>
        <v>3.2707930375253134E-5</v>
      </c>
      <c r="I125" s="104">
        <f t="shared" si="10"/>
        <v>8.3639586469734081E-5</v>
      </c>
    </row>
    <row r="126" spans="4:9" x14ac:dyDescent="0.25">
      <c r="D126" s="94">
        <v>76</v>
      </c>
      <c r="E126" s="93">
        <f>FORECAST(D126,'Carbon Dividend Framework'!$I$30:$J$30,'Carbon Dividend Framework'!$I$28:$J$28)</f>
        <v>4.0000000000000036E-3</v>
      </c>
      <c r="F126" s="93">
        <f t="shared" si="8"/>
        <v>0.45149308563167689</v>
      </c>
      <c r="G126" s="95">
        <f t="shared" si="9"/>
        <v>2.8473907212427021E-5</v>
      </c>
      <c r="I126" s="104">
        <f t="shared" si="10"/>
        <v>7.3735928003201083E-5</v>
      </c>
    </row>
    <row r="127" spans="4:9" x14ac:dyDescent="0.25">
      <c r="D127" s="94">
        <v>77</v>
      </c>
      <c r="E127" s="93">
        <f>FORECAST(D127,'Carbon Dividend Framework'!$I$30:$J$30,'Carbon Dividend Framework'!$I$28:$J$28)</f>
        <v>3.0000000000000027E-3</v>
      </c>
      <c r="F127" s="93">
        <f t="shared" si="8"/>
        <v>0.44610754646540923</v>
      </c>
      <c r="G127" s="95">
        <f t="shared" si="9"/>
        <v>2.4787975963019915E-5</v>
      </c>
      <c r="I127" s="104">
        <f t="shared" si="10"/>
        <v>6.5004949306638279E-5</v>
      </c>
    </row>
    <row r="128" spans="4:9" x14ac:dyDescent="0.25">
      <c r="D128" s="94">
        <v>78</v>
      </c>
      <c r="E128" s="93">
        <f>FORECAST(D128,'Carbon Dividend Framework'!$I$30:$J$30,'Carbon Dividend Framework'!$I$28:$J$28)</f>
        <v>2.0000000000000018E-3</v>
      </c>
      <c r="F128" s="93">
        <f t="shared" si="8"/>
        <v>0.4407862475567102</v>
      </c>
      <c r="G128" s="95">
        <f t="shared" si="9"/>
        <v>2.1579186437577773E-5</v>
      </c>
      <c r="I128" s="104">
        <f t="shared" si="10"/>
        <v>5.7307794840192063E-5</v>
      </c>
    </row>
    <row r="129" spans="4:9" x14ac:dyDescent="0.25">
      <c r="D129" s="94">
        <v>79</v>
      </c>
      <c r="E129" s="93">
        <f>FORECAST(D129,'Carbon Dividend Framework'!$I$30:$J$30,'Carbon Dividend Framework'!$I$28:$J$28)</f>
        <v>1.0000000000000009E-3</v>
      </c>
      <c r="F129" s="93">
        <f t="shared" si="8"/>
        <v>0.43552842262934155</v>
      </c>
      <c r="G129" s="95">
        <f t="shared" si="9"/>
        <v>1.8785772908705412E-5</v>
      </c>
      <c r="I129" s="104">
        <f t="shared" si="10"/>
        <v>5.0522050774219405E-5</v>
      </c>
    </row>
    <row r="130" spans="4:9" ht="15.75" thickBot="1" x14ac:dyDescent="0.3">
      <c r="D130" s="96">
        <v>80</v>
      </c>
      <c r="E130" s="97">
        <f>FORECAST(D130,'Carbon Dividend Framework'!$I$30:$J$30,'Carbon Dividend Framework'!$I$28:$J$28)</f>
        <v>0</v>
      </c>
      <c r="F130" s="97">
        <f t="shared" si="8"/>
        <v>0.4303333145474284</v>
      </c>
      <c r="G130" s="98">
        <f t="shared" si="9"/>
        <v>1.6353965187626563E-5</v>
      </c>
      <c r="I130" s="105">
        <f t="shared" si="10"/>
        <v>4.4539798147016776E-5</v>
      </c>
    </row>
  </sheetData>
  <mergeCells count="16">
    <mergeCell ref="D32:F32"/>
    <mergeCell ref="H36:I36"/>
    <mergeCell ref="H37:I37"/>
    <mergeCell ref="F36:G36"/>
    <mergeCell ref="F37:G37"/>
    <mergeCell ref="J36:Q37"/>
    <mergeCell ref="D36:E37"/>
    <mergeCell ref="K49:L49"/>
    <mergeCell ref="E49:E50"/>
    <mergeCell ref="F49:F50"/>
    <mergeCell ref="G49:G50"/>
    <mergeCell ref="M49:N49"/>
    <mergeCell ref="K50:L50"/>
    <mergeCell ref="M50:N50"/>
    <mergeCell ref="I48:N48"/>
    <mergeCell ref="I49:I50"/>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Overview and Instructions</vt:lpstr>
      <vt:lpstr>Overall Efficiency - Annual</vt:lpstr>
      <vt:lpstr>GHG Analysis</vt:lpstr>
      <vt:lpstr>Graphs</vt:lpstr>
      <vt:lpstr>Parameters</vt:lpstr>
      <vt:lpstr>Debt-Dividend Analysis</vt:lpstr>
      <vt:lpstr>Carbon Dividend Framework</vt:lpstr>
      <vt:lpstr>BiomassFuels</vt:lpstr>
      <vt:lpstr>BiomassHeatValues</vt:lpstr>
      <vt:lpstr>ConventionalFuelList</vt:lpstr>
      <vt:lpstr>ElectricGeneration</vt:lpstr>
      <vt:lpstr>TypeOfFuel</vt:lpstr>
    </vt:vector>
  </TitlesOfParts>
  <Company>DOER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DBreger</dc:creator>
  <cp:lastModifiedBy>DOER2</cp:lastModifiedBy>
  <cp:lastPrinted>2016-11-09T20:40:53Z</cp:lastPrinted>
  <dcterms:created xsi:type="dcterms:W3CDTF">2010-08-29T02:08:46Z</dcterms:created>
  <dcterms:modified xsi:type="dcterms:W3CDTF">2017-05-25T17:10:14Z</dcterms:modified>
</cp:coreProperties>
</file>