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9585" yWindow="105" windowWidth="9630" windowHeight="11895"/>
  </bookViews>
  <sheets>
    <sheet name="Overview and Instructions" sheetId="1" r:id="rId1"/>
    <sheet name="Overall Efficiency - Annual" sheetId="2" r:id="rId2"/>
    <sheet name="GHG Analysis" sheetId="3" r:id="rId3"/>
    <sheet name="Graphs" sheetId="18" r:id="rId4"/>
    <sheet name="Parameters" sheetId="4" r:id="rId5"/>
    <sheet name="Debt-Dividend Analysis" sheetId="6" r:id="rId6"/>
    <sheet name="Carbon Dividend Framework" sheetId="17" r:id="rId7"/>
  </sheets>
  <definedNames>
    <definedName name="BiomassFuels">Parameters!$B$5:$B$7</definedName>
    <definedName name="BiomassHeatValues">Parameters!$B$5:$E$7</definedName>
    <definedName name="BiomassHeatValues2">Parameters!$B$5:$E$7</definedName>
    <definedName name="BiomassHeatValues3">Parameters!$B$5:$E$7</definedName>
    <definedName name="ConventionalFuelList">Parameters!$B$12:$B$16</definedName>
    <definedName name="DryChipMC">Parameters!$B$43:$C$74</definedName>
    <definedName name="ElectricGeneration">Parameters!$B$20:$B$21</definedName>
    <definedName name="TypeOfFuel">Parameters!#REF!</definedName>
    <definedName name="WoodChipMC">Parameters!$B$48:$C$99</definedName>
  </definedNames>
  <calcPr calcId="145621"/>
  <customWorkbookViews>
    <customWorkbookView name="Dwayne Breger - Personal View" guid="{C282F3AD-FD8E-4599-82FE-23A64399EB81}" mergeInterval="0" personalView="1" maximized="1" xWindow="1" yWindow="1" windowWidth="1055" windowHeight="738" tabRatio="669" activeSheetId="1"/>
  </customWorkbookViews>
</workbook>
</file>

<file path=xl/calcChain.xml><?xml version="1.0" encoding="utf-8"?>
<calcChain xmlns="http://schemas.openxmlformats.org/spreadsheetml/2006/main">
  <c r="D5" i="4" l="1"/>
  <c r="E17" i="2" l="1"/>
  <c r="U17" i="6" l="1"/>
  <c r="U18" i="6"/>
  <c r="U19" i="6"/>
  <c r="U20" i="6"/>
  <c r="U21" i="6"/>
  <c r="U22" i="6"/>
  <c r="U23" i="6"/>
  <c r="U24" i="6"/>
  <c r="U25" i="6"/>
  <c r="U26" i="6"/>
  <c r="U27" i="6"/>
  <c r="U28" i="6"/>
  <c r="U29" i="6"/>
  <c r="U30" i="6"/>
  <c r="U31" i="6"/>
  <c r="U32" i="6"/>
  <c r="U33" i="6"/>
  <c r="U34" i="6"/>
  <c r="U35" i="6"/>
  <c r="U36" i="6"/>
  <c r="U37" i="6"/>
  <c r="U38" i="6"/>
  <c r="U39" i="6"/>
  <c r="U40" i="6"/>
  <c r="U41" i="6"/>
  <c r="U42" i="6"/>
  <c r="U43" i="6"/>
  <c r="U44" i="6"/>
  <c r="U45" i="6"/>
  <c r="U46" i="6"/>
  <c r="U47" i="6"/>
  <c r="U48" i="6"/>
  <c r="U49" i="6"/>
  <c r="U50" i="6"/>
  <c r="U51" i="6"/>
  <c r="U52" i="6"/>
  <c r="U53" i="6"/>
  <c r="U54" i="6"/>
  <c r="U55" i="6"/>
  <c r="U56" i="6"/>
  <c r="U57" i="6"/>
  <c r="U58" i="6"/>
  <c r="U59" i="6"/>
  <c r="U60" i="6"/>
  <c r="U61" i="6"/>
  <c r="U62" i="6"/>
  <c r="U63" i="6"/>
  <c r="U64" i="6"/>
  <c r="U65" i="6"/>
  <c r="U66" i="6"/>
  <c r="U67" i="6"/>
  <c r="U68" i="6"/>
  <c r="U69" i="6"/>
  <c r="U70" i="6"/>
  <c r="U71" i="6"/>
  <c r="U72" i="6"/>
  <c r="U73" i="6"/>
  <c r="U74" i="6"/>
  <c r="U75" i="6"/>
  <c r="U76" i="6"/>
  <c r="U77" i="6"/>
  <c r="U78" i="6"/>
  <c r="U79" i="6"/>
  <c r="U80" i="6"/>
  <c r="U81" i="6"/>
  <c r="U82" i="6"/>
  <c r="U83" i="6"/>
  <c r="U84" i="6"/>
  <c r="U85" i="6"/>
  <c r="U86" i="6"/>
  <c r="U87" i="6"/>
  <c r="U88" i="6"/>
  <c r="U89" i="6"/>
  <c r="U90" i="6"/>
  <c r="U91" i="6"/>
  <c r="U92" i="6"/>
  <c r="U93" i="6"/>
  <c r="U94" i="6"/>
  <c r="U95" i="6"/>
  <c r="U96" i="6"/>
  <c r="U97" i="6"/>
  <c r="U98" i="6"/>
  <c r="U99" i="6"/>
  <c r="U100" i="6"/>
  <c r="U101" i="6"/>
  <c r="U102" i="6"/>
  <c r="U103" i="6"/>
  <c r="U104" i="6"/>
  <c r="U105" i="6"/>
  <c r="U106" i="6"/>
  <c r="U107" i="6"/>
  <c r="U108" i="6"/>
  <c r="U109" i="6"/>
  <c r="U110" i="6"/>
  <c r="U111" i="6"/>
  <c r="U112" i="6"/>
  <c r="U113" i="6"/>
  <c r="U114" i="6"/>
  <c r="U115" i="6"/>
  <c r="U116" i="6"/>
  <c r="U117" i="6"/>
  <c r="U118" i="6"/>
  <c r="U119" i="6"/>
  <c r="U120" i="6"/>
  <c r="U121" i="6"/>
  <c r="U122" i="6"/>
  <c r="U123" i="6"/>
  <c r="U124" i="6"/>
  <c r="U125" i="6"/>
  <c r="U126" i="6"/>
  <c r="U127" i="6"/>
  <c r="U128" i="6"/>
  <c r="U129" i="6"/>
  <c r="U130" i="6"/>
  <c r="U131" i="6"/>
  <c r="U132" i="6"/>
  <c r="U133" i="6"/>
  <c r="U134" i="6"/>
  <c r="U135" i="6"/>
  <c r="U136" i="6"/>
  <c r="U137" i="6"/>
  <c r="U138" i="6"/>
  <c r="U139" i="6"/>
  <c r="U140" i="6"/>
  <c r="U141" i="6"/>
  <c r="U142" i="6"/>
  <c r="U143" i="6"/>
  <c r="U144" i="6"/>
  <c r="U145" i="6"/>
  <c r="U146" i="6"/>
  <c r="U147" i="6"/>
  <c r="U148" i="6"/>
  <c r="U149" i="6"/>
  <c r="U150" i="6"/>
  <c r="U151" i="6"/>
  <c r="U152" i="6"/>
  <c r="U153" i="6"/>
  <c r="U154" i="6"/>
  <c r="U155" i="6"/>
  <c r="U156" i="6"/>
  <c r="U157" i="6"/>
  <c r="U158" i="6"/>
  <c r="U159" i="6"/>
  <c r="U160" i="6"/>
  <c r="U161" i="6"/>
  <c r="U162" i="6"/>
  <c r="U163" i="6"/>
  <c r="U164" i="6"/>
  <c r="U165" i="6"/>
  <c r="U166" i="6"/>
  <c r="U167" i="6"/>
  <c r="U168" i="6"/>
  <c r="U169" i="6"/>
  <c r="U170" i="6"/>
  <c r="U171" i="6"/>
  <c r="U172" i="6"/>
  <c r="U173" i="6"/>
  <c r="U174" i="6"/>
  <c r="U175" i="6"/>
  <c r="U176" i="6"/>
  <c r="U177" i="6"/>
  <c r="U178" i="6"/>
  <c r="U179" i="6"/>
  <c r="U180" i="6"/>
  <c r="U181" i="6"/>
  <c r="U182" i="6"/>
  <c r="U183" i="6"/>
  <c r="U184" i="6"/>
  <c r="U185" i="6"/>
  <c r="U186" i="6"/>
  <c r="U187" i="6"/>
  <c r="U188" i="6"/>
  <c r="U189" i="6"/>
  <c r="U190" i="6"/>
  <c r="U191" i="6"/>
  <c r="U192" i="6"/>
  <c r="U193" i="6"/>
  <c r="U194" i="6"/>
  <c r="U195" i="6"/>
  <c r="U196" i="6"/>
  <c r="U197" i="6"/>
  <c r="U198" i="6"/>
  <c r="U199" i="6"/>
  <c r="U200" i="6"/>
  <c r="U201" i="6"/>
  <c r="U202" i="6"/>
  <c r="U203" i="6"/>
  <c r="U204" i="6"/>
  <c r="U205" i="6"/>
  <c r="U206" i="6"/>
  <c r="U207" i="6"/>
  <c r="U208" i="6"/>
  <c r="U209" i="6"/>
  <c r="U210" i="6"/>
  <c r="U211" i="6"/>
  <c r="U212" i="6"/>
  <c r="U213" i="6"/>
  <c r="U214" i="6"/>
  <c r="U215" i="6"/>
  <c r="U216" i="6"/>
  <c r="U217" i="6"/>
  <c r="U218" i="6"/>
  <c r="U219" i="6"/>
  <c r="U220" i="6"/>
  <c r="U221" i="6"/>
  <c r="U222" i="6"/>
  <c r="U223" i="6"/>
  <c r="U224" i="6"/>
  <c r="U225" i="6"/>
  <c r="U226" i="6"/>
  <c r="U227" i="6"/>
  <c r="U228" i="6"/>
  <c r="U229" i="6"/>
  <c r="U230" i="6"/>
  <c r="U231" i="6"/>
  <c r="U232" i="6"/>
  <c r="U233" i="6"/>
  <c r="U234" i="6"/>
  <c r="U235" i="6"/>
  <c r="U236" i="6"/>
  <c r="U237" i="6"/>
  <c r="U238" i="6"/>
  <c r="U239" i="6"/>
  <c r="U240" i="6"/>
  <c r="U241" i="6"/>
  <c r="U242" i="6"/>
  <c r="U243" i="6"/>
  <c r="U244" i="6"/>
  <c r="U245" i="6"/>
  <c r="U246" i="6"/>
  <c r="U247" i="6"/>
  <c r="U248" i="6"/>
  <c r="U249" i="6"/>
  <c r="U250" i="6"/>
  <c r="U251" i="6"/>
  <c r="U252" i="6"/>
  <c r="U253" i="6"/>
  <c r="U254" i="6"/>
  <c r="U255" i="6"/>
  <c r="U256" i="6"/>
  <c r="U257" i="6"/>
  <c r="U258" i="6"/>
  <c r="U259" i="6"/>
  <c r="U260" i="6"/>
  <c r="U261" i="6"/>
  <c r="U262" i="6"/>
  <c r="U263" i="6"/>
  <c r="U264" i="6"/>
  <c r="U265" i="6"/>
  <c r="U266" i="6"/>
  <c r="U267" i="6"/>
  <c r="U268" i="6"/>
  <c r="U269" i="6"/>
  <c r="U270" i="6"/>
  <c r="U271" i="6"/>
  <c r="U272" i="6"/>
  <c r="U273" i="6"/>
  <c r="U274" i="6"/>
  <c r="U275" i="6"/>
  <c r="U276" i="6"/>
  <c r="U277" i="6"/>
  <c r="U278" i="6"/>
  <c r="U279" i="6"/>
  <c r="U280" i="6"/>
  <c r="U281" i="6"/>
  <c r="U282" i="6"/>
  <c r="U283" i="6"/>
  <c r="U284" i="6"/>
  <c r="U285" i="6"/>
  <c r="U286" i="6"/>
  <c r="U287" i="6"/>
  <c r="U288" i="6"/>
  <c r="U289" i="6"/>
  <c r="U290" i="6"/>
  <c r="U291" i="6"/>
  <c r="U292" i="6"/>
  <c r="U293" i="6"/>
  <c r="U294" i="6"/>
  <c r="U295" i="6"/>
  <c r="U296" i="6"/>
  <c r="U297" i="6"/>
  <c r="U298" i="6"/>
  <c r="U299" i="6"/>
  <c r="U300" i="6"/>
  <c r="U301" i="6"/>
  <c r="U302" i="6"/>
  <c r="U303" i="6"/>
  <c r="U304" i="6"/>
  <c r="U305" i="6"/>
  <c r="U306" i="6"/>
  <c r="U307" i="6"/>
  <c r="U308" i="6"/>
  <c r="U309" i="6"/>
  <c r="U310" i="6"/>
  <c r="U311" i="6"/>
  <c r="U312" i="6"/>
  <c r="U313" i="6"/>
  <c r="U314" i="6"/>
  <c r="U315" i="6"/>
  <c r="U16" i="6"/>
  <c r="T17" i="6" l="1"/>
  <c r="T18" i="6"/>
  <c r="T19" i="6"/>
  <c r="T20" i="6"/>
  <c r="T21" i="6"/>
  <c r="T22" i="6"/>
  <c r="T23" i="6"/>
  <c r="T24" i="6"/>
  <c r="T25" i="6"/>
  <c r="T26" i="6"/>
  <c r="T27" i="6"/>
  <c r="T28" i="6"/>
  <c r="T29" i="6"/>
  <c r="T30" i="6"/>
  <c r="T31" i="6"/>
  <c r="T32" i="6"/>
  <c r="T33" i="6"/>
  <c r="T34" i="6"/>
  <c r="T35" i="6"/>
  <c r="T36" i="6"/>
  <c r="T37" i="6"/>
  <c r="T38" i="6"/>
  <c r="T39" i="6"/>
  <c r="T40" i="6"/>
  <c r="T41" i="6"/>
  <c r="T42" i="6"/>
  <c r="T43" i="6"/>
  <c r="T44" i="6"/>
  <c r="T45" i="6"/>
  <c r="T46" i="6"/>
  <c r="T47" i="6"/>
  <c r="T48" i="6"/>
  <c r="T49" i="6"/>
  <c r="T50" i="6"/>
  <c r="T51" i="6"/>
  <c r="T52" i="6"/>
  <c r="T53" i="6"/>
  <c r="T54" i="6"/>
  <c r="T55" i="6"/>
  <c r="T56" i="6"/>
  <c r="T57" i="6"/>
  <c r="T58" i="6"/>
  <c r="T59" i="6"/>
  <c r="T60" i="6"/>
  <c r="T61" i="6"/>
  <c r="T62" i="6"/>
  <c r="T63" i="6"/>
  <c r="T64" i="6"/>
  <c r="T65" i="6"/>
  <c r="T66" i="6"/>
  <c r="T67" i="6"/>
  <c r="T68" i="6"/>
  <c r="T69" i="6"/>
  <c r="T70" i="6"/>
  <c r="T71" i="6"/>
  <c r="T72" i="6"/>
  <c r="T73" i="6"/>
  <c r="T74" i="6"/>
  <c r="T75" i="6"/>
  <c r="T76" i="6"/>
  <c r="T77" i="6"/>
  <c r="T78" i="6"/>
  <c r="T79" i="6"/>
  <c r="T80" i="6"/>
  <c r="T81" i="6"/>
  <c r="T82" i="6"/>
  <c r="T83" i="6"/>
  <c r="T84" i="6"/>
  <c r="T85" i="6"/>
  <c r="T86" i="6"/>
  <c r="T87" i="6"/>
  <c r="T88" i="6"/>
  <c r="T89" i="6"/>
  <c r="T90" i="6"/>
  <c r="T91" i="6"/>
  <c r="T92" i="6"/>
  <c r="T93" i="6"/>
  <c r="T94" i="6"/>
  <c r="T95" i="6"/>
  <c r="T96" i="6"/>
  <c r="T97" i="6"/>
  <c r="T98" i="6"/>
  <c r="T99" i="6"/>
  <c r="T100" i="6"/>
  <c r="T101" i="6"/>
  <c r="T102" i="6"/>
  <c r="T103" i="6"/>
  <c r="T104" i="6"/>
  <c r="T105" i="6"/>
  <c r="T106" i="6"/>
  <c r="T107" i="6"/>
  <c r="T108" i="6"/>
  <c r="T109" i="6"/>
  <c r="T110" i="6"/>
  <c r="T111" i="6"/>
  <c r="T112" i="6"/>
  <c r="T113" i="6"/>
  <c r="T114" i="6"/>
  <c r="T115" i="6"/>
  <c r="T116" i="6"/>
  <c r="T117" i="6"/>
  <c r="T118" i="6"/>
  <c r="T119" i="6"/>
  <c r="T120" i="6"/>
  <c r="T121" i="6"/>
  <c r="T122" i="6"/>
  <c r="T123" i="6"/>
  <c r="T124" i="6"/>
  <c r="T125" i="6"/>
  <c r="T126" i="6"/>
  <c r="T127" i="6"/>
  <c r="T128" i="6"/>
  <c r="T129" i="6"/>
  <c r="T130" i="6"/>
  <c r="T131" i="6"/>
  <c r="T132" i="6"/>
  <c r="T133" i="6"/>
  <c r="T134" i="6"/>
  <c r="T135" i="6"/>
  <c r="T136" i="6"/>
  <c r="T137" i="6"/>
  <c r="T138" i="6"/>
  <c r="T139" i="6"/>
  <c r="T140" i="6"/>
  <c r="T141" i="6"/>
  <c r="T142" i="6"/>
  <c r="T143" i="6"/>
  <c r="T144" i="6"/>
  <c r="T145" i="6"/>
  <c r="T146" i="6"/>
  <c r="T147" i="6"/>
  <c r="T148" i="6"/>
  <c r="T149" i="6"/>
  <c r="T150" i="6"/>
  <c r="T151" i="6"/>
  <c r="T152" i="6"/>
  <c r="T153" i="6"/>
  <c r="T154" i="6"/>
  <c r="T155" i="6"/>
  <c r="T156" i="6"/>
  <c r="T157" i="6"/>
  <c r="T158" i="6"/>
  <c r="T159" i="6"/>
  <c r="T160" i="6"/>
  <c r="T161" i="6"/>
  <c r="T162" i="6"/>
  <c r="T163" i="6"/>
  <c r="T164" i="6"/>
  <c r="T165" i="6"/>
  <c r="T166" i="6"/>
  <c r="T167" i="6"/>
  <c r="T168" i="6"/>
  <c r="T169" i="6"/>
  <c r="T170" i="6"/>
  <c r="T171" i="6"/>
  <c r="T172" i="6"/>
  <c r="T173" i="6"/>
  <c r="T174" i="6"/>
  <c r="T175" i="6"/>
  <c r="T176" i="6"/>
  <c r="T177" i="6"/>
  <c r="T178" i="6"/>
  <c r="T179" i="6"/>
  <c r="T180" i="6"/>
  <c r="T181" i="6"/>
  <c r="T182" i="6"/>
  <c r="T183" i="6"/>
  <c r="T184" i="6"/>
  <c r="T185" i="6"/>
  <c r="T186" i="6"/>
  <c r="T187" i="6"/>
  <c r="T188" i="6"/>
  <c r="T189" i="6"/>
  <c r="T190" i="6"/>
  <c r="T191" i="6"/>
  <c r="T192" i="6"/>
  <c r="T193" i="6"/>
  <c r="T194" i="6"/>
  <c r="T195" i="6"/>
  <c r="T196" i="6"/>
  <c r="T197" i="6"/>
  <c r="T198" i="6"/>
  <c r="T199" i="6"/>
  <c r="T200" i="6"/>
  <c r="T201" i="6"/>
  <c r="T202" i="6"/>
  <c r="T203" i="6"/>
  <c r="T204" i="6"/>
  <c r="T205" i="6"/>
  <c r="T206" i="6"/>
  <c r="T207" i="6"/>
  <c r="T208" i="6"/>
  <c r="T209" i="6"/>
  <c r="T210" i="6"/>
  <c r="T211" i="6"/>
  <c r="T212" i="6"/>
  <c r="T213" i="6"/>
  <c r="T214" i="6"/>
  <c r="T215" i="6"/>
  <c r="T216" i="6"/>
  <c r="T217" i="6"/>
  <c r="T218" i="6"/>
  <c r="T219" i="6"/>
  <c r="T220" i="6"/>
  <c r="T221" i="6"/>
  <c r="T222" i="6"/>
  <c r="T223" i="6"/>
  <c r="T224" i="6"/>
  <c r="T225" i="6"/>
  <c r="T226" i="6"/>
  <c r="T227" i="6"/>
  <c r="T228" i="6"/>
  <c r="T229" i="6"/>
  <c r="T230" i="6"/>
  <c r="T231" i="6"/>
  <c r="T232" i="6"/>
  <c r="T233" i="6"/>
  <c r="T234" i="6"/>
  <c r="T235" i="6"/>
  <c r="T236" i="6"/>
  <c r="T237" i="6"/>
  <c r="T238" i="6"/>
  <c r="T239" i="6"/>
  <c r="T240" i="6"/>
  <c r="T241" i="6"/>
  <c r="T242" i="6"/>
  <c r="T243" i="6"/>
  <c r="T244" i="6"/>
  <c r="T245" i="6"/>
  <c r="T246" i="6"/>
  <c r="T247" i="6"/>
  <c r="T248" i="6"/>
  <c r="T249" i="6"/>
  <c r="T250" i="6"/>
  <c r="T251" i="6"/>
  <c r="T252" i="6"/>
  <c r="T253" i="6"/>
  <c r="T254" i="6"/>
  <c r="T255" i="6"/>
  <c r="T256" i="6"/>
  <c r="T257" i="6"/>
  <c r="T258" i="6"/>
  <c r="T259" i="6"/>
  <c r="T260" i="6"/>
  <c r="T261" i="6"/>
  <c r="T262" i="6"/>
  <c r="T263" i="6"/>
  <c r="T264" i="6"/>
  <c r="T265" i="6"/>
  <c r="T266" i="6"/>
  <c r="T267" i="6"/>
  <c r="T268" i="6"/>
  <c r="T269" i="6"/>
  <c r="T270" i="6"/>
  <c r="T271" i="6"/>
  <c r="T272" i="6"/>
  <c r="T273" i="6"/>
  <c r="T274" i="6"/>
  <c r="T275" i="6"/>
  <c r="T276" i="6"/>
  <c r="T277" i="6"/>
  <c r="T278" i="6"/>
  <c r="T279" i="6"/>
  <c r="T280" i="6"/>
  <c r="T281" i="6"/>
  <c r="T282" i="6"/>
  <c r="T283" i="6"/>
  <c r="T284" i="6"/>
  <c r="T285" i="6"/>
  <c r="T286" i="6"/>
  <c r="T287" i="6"/>
  <c r="T288" i="6"/>
  <c r="T289" i="6"/>
  <c r="T290" i="6"/>
  <c r="T291" i="6"/>
  <c r="T292" i="6"/>
  <c r="T293" i="6"/>
  <c r="T294" i="6"/>
  <c r="T295" i="6"/>
  <c r="T296" i="6"/>
  <c r="T297" i="6"/>
  <c r="T298" i="6"/>
  <c r="T299" i="6"/>
  <c r="T300" i="6"/>
  <c r="T301" i="6"/>
  <c r="T302" i="6"/>
  <c r="T303" i="6"/>
  <c r="T304" i="6"/>
  <c r="T305" i="6"/>
  <c r="T306" i="6"/>
  <c r="T307" i="6"/>
  <c r="T308" i="6"/>
  <c r="T309" i="6"/>
  <c r="T310" i="6"/>
  <c r="T311" i="6"/>
  <c r="T312" i="6"/>
  <c r="T313" i="6"/>
  <c r="T314" i="6"/>
  <c r="T315" i="6"/>
  <c r="T16" i="6"/>
  <c r="S17" i="6"/>
  <c r="S18" i="6"/>
  <c r="S19" i="6"/>
  <c r="S20" i="6"/>
  <c r="S21" i="6"/>
  <c r="S22" i="6"/>
  <c r="S23" i="6"/>
  <c r="S24" i="6"/>
  <c r="S25" i="6"/>
  <c r="S26" i="6"/>
  <c r="S27" i="6"/>
  <c r="S28" i="6"/>
  <c r="S29" i="6"/>
  <c r="S30" i="6"/>
  <c r="S31" i="6"/>
  <c r="S32" i="6"/>
  <c r="S33" i="6"/>
  <c r="S34" i="6"/>
  <c r="S35" i="6"/>
  <c r="S36" i="6"/>
  <c r="S37" i="6"/>
  <c r="S38" i="6"/>
  <c r="S39" i="6"/>
  <c r="S40" i="6"/>
  <c r="S41" i="6"/>
  <c r="S42" i="6"/>
  <c r="S43" i="6"/>
  <c r="S44" i="6"/>
  <c r="S45" i="6"/>
  <c r="S46" i="6"/>
  <c r="S47" i="6"/>
  <c r="S48" i="6"/>
  <c r="S49" i="6"/>
  <c r="S50" i="6"/>
  <c r="S51" i="6"/>
  <c r="S52" i="6"/>
  <c r="S53" i="6"/>
  <c r="S54" i="6"/>
  <c r="S55" i="6"/>
  <c r="S56" i="6"/>
  <c r="S57" i="6"/>
  <c r="S58" i="6"/>
  <c r="S59" i="6"/>
  <c r="S60" i="6"/>
  <c r="S61" i="6"/>
  <c r="S62" i="6"/>
  <c r="S63" i="6"/>
  <c r="S64" i="6"/>
  <c r="S65" i="6"/>
  <c r="S66" i="6"/>
  <c r="S67" i="6"/>
  <c r="S68" i="6"/>
  <c r="S69" i="6"/>
  <c r="S70" i="6"/>
  <c r="S71" i="6"/>
  <c r="S72" i="6"/>
  <c r="S73" i="6"/>
  <c r="S74" i="6"/>
  <c r="S75" i="6"/>
  <c r="S76" i="6"/>
  <c r="S77" i="6"/>
  <c r="S78" i="6"/>
  <c r="S79" i="6"/>
  <c r="S80" i="6"/>
  <c r="S81" i="6"/>
  <c r="S82" i="6"/>
  <c r="S83" i="6"/>
  <c r="S84" i="6"/>
  <c r="S85" i="6"/>
  <c r="S86" i="6"/>
  <c r="S87" i="6"/>
  <c r="S88" i="6"/>
  <c r="S89" i="6"/>
  <c r="S90" i="6"/>
  <c r="S91" i="6"/>
  <c r="S92" i="6"/>
  <c r="S93" i="6"/>
  <c r="S94" i="6"/>
  <c r="S95" i="6"/>
  <c r="S96" i="6"/>
  <c r="S97" i="6"/>
  <c r="S98" i="6"/>
  <c r="S99" i="6"/>
  <c r="S100" i="6"/>
  <c r="S101" i="6"/>
  <c r="S102" i="6"/>
  <c r="S103" i="6"/>
  <c r="S104" i="6"/>
  <c r="S105" i="6"/>
  <c r="S106" i="6"/>
  <c r="S107" i="6"/>
  <c r="S108" i="6"/>
  <c r="S109" i="6"/>
  <c r="S110" i="6"/>
  <c r="S111" i="6"/>
  <c r="S112" i="6"/>
  <c r="S113" i="6"/>
  <c r="S114" i="6"/>
  <c r="S115" i="6"/>
  <c r="S116" i="6"/>
  <c r="S117" i="6"/>
  <c r="S118" i="6"/>
  <c r="S119" i="6"/>
  <c r="S120" i="6"/>
  <c r="S121" i="6"/>
  <c r="S122" i="6"/>
  <c r="S123" i="6"/>
  <c r="S124" i="6"/>
  <c r="S125" i="6"/>
  <c r="S126" i="6"/>
  <c r="S127" i="6"/>
  <c r="S128" i="6"/>
  <c r="S129" i="6"/>
  <c r="S130" i="6"/>
  <c r="S131" i="6"/>
  <c r="S132" i="6"/>
  <c r="S133" i="6"/>
  <c r="S134" i="6"/>
  <c r="S135" i="6"/>
  <c r="S136" i="6"/>
  <c r="S137" i="6"/>
  <c r="S138" i="6"/>
  <c r="S139" i="6"/>
  <c r="S140" i="6"/>
  <c r="S141" i="6"/>
  <c r="S142" i="6"/>
  <c r="S143" i="6"/>
  <c r="S144" i="6"/>
  <c r="S145" i="6"/>
  <c r="S146" i="6"/>
  <c r="S147" i="6"/>
  <c r="S148" i="6"/>
  <c r="S149" i="6"/>
  <c r="S150" i="6"/>
  <c r="S151" i="6"/>
  <c r="S152" i="6"/>
  <c r="S153" i="6"/>
  <c r="S154" i="6"/>
  <c r="S155" i="6"/>
  <c r="S156" i="6"/>
  <c r="S157" i="6"/>
  <c r="S158" i="6"/>
  <c r="S159" i="6"/>
  <c r="S160" i="6"/>
  <c r="S161" i="6"/>
  <c r="S162" i="6"/>
  <c r="S163" i="6"/>
  <c r="S164" i="6"/>
  <c r="S165" i="6"/>
  <c r="S166" i="6"/>
  <c r="S167" i="6"/>
  <c r="S168" i="6"/>
  <c r="S169" i="6"/>
  <c r="S170" i="6"/>
  <c r="S171" i="6"/>
  <c r="S172" i="6"/>
  <c r="S173" i="6"/>
  <c r="S174" i="6"/>
  <c r="S175" i="6"/>
  <c r="S176" i="6"/>
  <c r="S177" i="6"/>
  <c r="S178" i="6"/>
  <c r="S179" i="6"/>
  <c r="S180" i="6"/>
  <c r="S181" i="6"/>
  <c r="S182" i="6"/>
  <c r="S183" i="6"/>
  <c r="S184" i="6"/>
  <c r="S185" i="6"/>
  <c r="S186" i="6"/>
  <c r="S187" i="6"/>
  <c r="S188" i="6"/>
  <c r="S189" i="6"/>
  <c r="S190" i="6"/>
  <c r="S191" i="6"/>
  <c r="S192" i="6"/>
  <c r="S193" i="6"/>
  <c r="S194" i="6"/>
  <c r="S195" i="6"/>
  <c r="S196" i="6"/>
  <c r="S197" i="6"/>
  <c r="S198" i="6"/>
  <c r="S199" i="6"/>
  <c r="S200" i="6"/>
  <c r="S201" i="6"/>
  <c r="S202" i="6"/>
  <c r="S203" i="6"/>
  <c r="S204" i="6"/>
  <c r="S205" i="6"/>
  <c r="S206" i="6"/>
  <c r="S207" i="6"/>
  <c r="S208" i="6"/>
  <c r="S209" i="6"/>
  <c r="S210" i="6"/>
  <c r="S211" i="6"/>
  <c r="S212" i="6"/>
  <c r="S213" i="6"/>
  <c r="S214" i="6"/>
  <c r="S215" i="6"/>
  <c r="S216" i="6"/>
  <c r="S217" i="6"/>
  <c r="S218" i="6"/>
  <c r="S219" i="6"/>
  <c r="S220" i="6"/>
  <c r="S221" i="6"/>
  <c r="S222" i="6"/>
  <c r="S223" i="6"/>
  <c r="S224" i="6"/>
  <c r="S225" i="6"/>
  <c r="S226" i="6"/>
  <c r="S227" i="6"/>
  <c r="S228" i="6"/>
  <c r="S229" i="6"/>
  <c r="S230" i="6"/>
  <c r="S231" i="6"/>
  <c r="S232" i="6"/>
  <c r="S233" i="6"/>
  <c r="S234" i="6"/>
  <c r="S235" i="6"/>
  <c r="S236" i="6"/>
  <c r="S237" i="6"/>
  <c r="S238" i="6"/>
  <c r="S239" i="6"/>
  <c r="S240" i="6"/>
  <c r="S241" i="6"/>
  <c r="S242" i="6"/>
  <c r="S243" i="6"/>
  <c r="S244" i="6"/>
  <c r="S245" i="6"/>
  <c r="S246" i="6"/>
  <c r="S247" i="6"/>
  <c r="S248" i="6"/>
  <c r="S249" i="6"/>
  <c r="S250" i="6"/>
  <c r="S251" i="6"/>
  <c r="S252" i="6"/>
  <c r="S253" i="6"/>
  <c r="S254" i="6"/>
  <c r="S255" i="6"/>
  <c r="S256" i="6"/>
  <c r="S257" i="6"/>
  <c r="S258" i="6"/>
  <c r="S259" i="6"/>
  <c r="S260" i="6"/>
  <c r="S261" i="6"/>
  <c r="S262" i="6"/>
  <c r="S263" i="6"/>
  <c r="S264" i="6"/>
  <c r="S265" i="6"/>
  <c r="S266" i="6"/>
  <c r="S267" i="6"/>
  <c r="S268" i="6"/>
  <c r="S269" i="6"/>
  <c r="S270" i="6"/>
  <c r="S271" i="6"/>
  <c r="S272" i="6"/>
  <c r="S273" i="6"/>
  <c r="S274" i="6"/>
  <c r="S275" i="6"/>
  <c r="S276" i="6"/>
  <c r="S277" i="6"/>
  <c r="S278" i="6"/>
  <c r="S279" i="6"/>
  <c r="S280" i="6"/>
  <c r="S281" i="6"/>
  <c r="S282" i="6"/>
  <c r="S283" i="6"/>
  <c r="S284" i="6"/>
  <c r="S285" i="6"/>
  <c r="S286" i="6"/>
  <c r="S287" i="6"/>
  <c r="S288" i="6"/>
  <c r="S289" i="6"/>
  <c r="S290" i="6"/>
  <c r="S291" i="6"/>
  <c r="S292" i="6"/>
  <c r="S293" i="6"/>
  <c r="S294" i="6"/>
  <c r="S295" i="6"/>
  <c r="S296" i="6"/>
  <c r="S297" i="6"/>
  <c r="S298" i="6"/>
  <c r="S299" i="6"/>
  <c r="S300" i="6"/>
  <c r="S301" i="6"/>
  <c r="S302" i="6"/>
  <c r="S303" i="6"/>
  <c r="S304" i="6"/>
  <c r="S305" i="6"/>
  <c r="S306" i="6"/>
  <c r="S307" i="6"/>
  <c r="S308" i="6"/>
  <c r="S309" i="6"/>
  <c r="S310" i="6"/>
  <c r="S311" i="6"/>
  <c r="S312" i="6"/>
  <c r="S313" i="6"/>
  <c r="S314" i="6"/>
  <c r="S315" i="6"/>
  <c r="S16" i="6"/>
  <c r="I16" i="6"/>
  <c r="I17" i="6"/>
  <c r="I18" i="6"/>
  <c r="I19" i="6"/>
  <c r="I20" i="6"/>
  <c r="I21" i="6"/>
  <c r="I22" i="6"/>
  <c r="I23" i="6"/>
  <c r="I24" i="6"/>
  <c r="I25" i="6"/>
  <c r="I26" i="6"/>
  <c r="I27" i="6"/>
  <c r="I28" i="6"/>
  <c r="I29" i="6"/>
  <c r="I30" i="6"/>
  <c r="I31" i="6"/>
  <c r="I32" i="6"/>
  <c r="I33" i="6"/>
  <c r="I34" i="6"/>
  <c r="I35" i="6"/>
  <c r="I36" i="6"/>
  <c r="I37" i="6"/>
  <c r="I38" i="6"/>
  <c r="I39" i="6"/>
  <c r="I40" i="6"/>
  <c r="I41" i="6"/>
  <c r="I42" i="6"/>
  <c r="I43" i="6"/>
  <c r="I44" i="6"/>
  <c r="I45" i="6"/>
  <c r="I46" i="6"/>
  <c r="I47" i="6"/>
  <c r="I48" i="6"/>
  <c r="I49" i="6"/>
  <c r="I50" i="6"/>
  <c r="I51" i="6"/>
  <c r="I52" i="6"/>
  <c r="I53" i="6"/>
  <c r="I54" i="6"/>
  <c r="I55" i="6"/>
  <c r="I56" i="6"/>
  <c r="I57" i="6"/>
  <c r="I58" i="6"/>
  <c r="I59" i="6"/>
  <c r="I60" i="6"/>
  <c r="I61" i="6"/>
  <c r="I62" i="6"/>
  <c r="I63" i="6"/>
  <c r="I64" i="6"/>
  <c r="I65" i="6"/>
  <c r="I66" i="6"/>
  <c r="I67" i="6"/>
  <c r="I68" i="6"/>
  <c r="I69" i="6"/>
  <c r="I70" i="6"/>
  <c r="I71" i="6"/>
  <c r="I72" i="6"/>
  <c r="I73" i="6"/>
  <c r="I74" i="6"/>
  <c r="I75" i="6"/>
  <c r="I76" i="6"/>
  <c r="I77" i="6"/>
  <c r="I78" i="6"/>
  <c r="I79" i="6"/>
  <c r="I80" i="6"/>
  <c r="I81" i="6"/>
  <c r="I82" i="6"/>
  <c r="I83" i="6"/>
  <c r="I84" i="6"/>
  <c r="I85" i="6"/>
  <c r="I86" i="6"/>
  <c r="I87" i="6"/>
  <c r="I88" i="6"/>
  <c r="I89" i="6"/>
  <c r="I90" i="6"/>
  <c r="I91" i="6"/>
  <c r="I92" i="6"/>
  <c r="I93" i="6"/>
  <c r="I94" i="6"/>
  <c r="I95" i="6"/>
  <c r="I96" i="6"/>
  <c r="I97" i="6"/>
  <c r="I98" i="6"/>
  <c r="I99" i="6"/>
  <c r="I100" i="6"/>
  <c r="I101" i="6"/>
  <c r="I102" i="6"/>
  <c r="I103" i="6"/>
  <c r="I104" i="6"/>
  <c r="I105" i="6"/>
  <c r="I106" i="6"/>
  <c r="I107" i="6"/>
  <c r="I108" i="6"/>
  <c r="I109" i="6"/>
  <c r="I110" i="6"/>
  <c r="I111" i="6"/>
  <c r="I112" i="6"/>
  <c r="I113" i="6"/>
  <c r="I114" i="6"/>
  <c r="I115" i="6"/>
  <c r="I116" i="6"/>
  <c r="I117" i="6"/>
  <c r="I118" i="6"/>
  <c r="I119" i="6"/>
  <c r="I120" i="6"/>
  <c r="I121" i="6"/>
  <c r="I122" i="6"/>
  <c r="I123" i="6"/>
  <c r="I124" i="6"/>
  <c r="I125" i="6"/>
  <c r="I126" i="6"/>
  <c r="I127" i="6"/>
  <c r="I128" i="6"/>
  <c r="I129" i="6"/>
  <c r="I130" i="6"/>
  <c r="I131" i="6"/>
  <c r="I132" i="6"/>
  <c r="I133" i="6"/>
  <c r="I134" i="6"/>
  <c r="I135" i="6"/>
  <c r="I136" i="6"/>
  <c r="I137" i="6"/>
  <c r="I138" i="6"/>
  <c r="I139" i="6"/>
  <c r="I140" i="6"/>
  <c r="I141" i="6"/>
  <c r="I142" i="6"/>
  <c r="I143" i="6"/>
  <c r="I144" i="6"/>
  <c r="I145" i="6"/>
  <c r="I146" i="6"/>
  <c r="I147" i="6"/>
  <c r="I148" i="6"/>
  <c r="I149" i="6"/>
  <c r="I150" i="6"/>
  <c r="I151" i="6"/>
  <c r="I152" i="6"/>
  <c r="I153" i="6"/>
  <c r="I154" i="6"/>
  <c r="I155" i="6"/>
  <c r="I156" i="6"/>
  <c r="I157" i="6"/>
  <c r="I158" i="6"/>
  <c r="I159" i="6"/>
  <c r="I160" i="6"/>
  <c r="I161" i="6"/>
  <c r="I162" i="6"/>
  <c r="I163" i="6"/>
  <c r="I164" i="6"/>
  <c r="I165" i="6"/>
  <c r="I166" i="6"/>
  <c r="I167" i="6"/>
  <c r="I168" i="6"/>
  <c r="I169" i="6"/>
  <c r="I170" i="6"/>
  <c r="I171" i="6"/>
  <c r="I172" i="6"/>
  <c r="I173" i="6"/>
  <c r="I174" i="6"/>
  <c r="I175" i="6"/>
  <c r="I176" i="6"/>
  <c r="I177" i="6"/>
  <c r="I178" i="6"/>
  <c r="I179" i="6"/>
  <c r="I180" i="6"/>
  <c r="I181" i="6"/>
  <c r="I182" i="6"/>
  <c r="I183" i="6"/>
  <c r="I184" i="6"/>
  <c r="I185" i="6"/>
  <c r="I186" i="6"/>
  <c r="I187" i="6"/>
  <c r="I188" i="6"/>
  <c r="I189" i="6"/>
  <c r="I190" i="6"/>
  <c r="I191" i="6"/>
  <c r="I192" i="6"/>
  <c r="I193" i="6"/>
  <c r="I194" i="6"/>
  <c r="I195" i="6"/>
  <c r="I196" i="6"/>
  <c r="I197" i="6"/>
  <c r="I198" i="6"/>
  <c r="I199" i="6"/>
  <c r="I200" i="6"/>
  <c r="I201" i="6"/>
  <c r="I202" i="6"/>
  <c r="I203" i="6"/>
  <c r="I204" i="6"/>
  <c r="I205" i="6"/>
  <c r="I206" i="6"/>
  <c r="I207" i="6"/>
  <c r="I208" i="6"/>
  <c r="I209" i="6"/>
  <c r="I210" i="6"/>
  <c r="I211" i="6"/>
  <c r="I212" i="6"/>
  <c r="I213" i="6"/>
  <c r="I214" i="6"/>
  <c r="I215" i="6"/>
  <c r="I216" i="6"/>
  <c r="I217" i="6"/>
  <c r="I218" i="6"/>
  <c r="I219" i="6"/>
  <c r="I220" i="6"/>
  <c r="I221" i="6"/>
  <c r="I222" i="6"/>
  <c r="I223" i="6"/>
  <c r="I224" i="6"/>
  <c r="I225" i="6"/>
  <c r="I226" i="6"/>
  <c r="I227" i="6"/>
  <c r="I228" i="6"/>
  <c r="I229" i="6"/>
  <c r="I230" i="6"/>
  <c r="I231" i="6"/>
  <c r="I232" i="6"/>
  <c r="I233" i="6"/>
  <c r="I234" i="6"/>
  <c r="I235" i="6"/>
  <c r="I236" i="6"/>
  <c r="I237" i="6"/>
  <c r="I238" i="6"/>
  <c r="I239" i="6"/>
  <c r="I240" i="6"/>
  <c r="I241" i="6"/>
  <c r="I242" i="6"/>
  <c r="I243" i="6"/>
  <c r="I244" i="6"/>
  <c r="I245" i="6"/>
  <c r="I246" i="6"/>
  <c r="I247" i="6"/>
  <c r="I248" i="6"/>
  <c r="I249" i="6"/>
  <c r="I250" i="6"/>
  <c r="I251" i="6"/>
  <c r="I252" i="6"/>
  <c r="I253" i="6"/>
  <c r="I254" i="6"/>
  <c r="I255" i="6"/>
  <c r="I256" i="6"/>
  <c r="I257" i="6"/>
  <c r="I258" i="6"/>
  <c r="I259" i="6"/>
  <c r="I260" i="6"/>
  <c r="I261" i="6"/>
  <c r="I262" i="6"/>
  <c r="I263" i="6"/>
  <c r="I264" i="6"/>
  <c r="I265" i="6"/>
  <c r="I266" i="6"/>
  <c r="I267" i="6"/>
  <c r="I268" i="6"/>
  <c r="I269" i="6"/>
  <c r="I270" i="6"/>
  <c r="I271" i="6"/>
  <c r="I272" i="6"/>
  <c r="I273" i="6"/>
  <c r="I274" i="6"/>
  <c r="I275" i="6"/>
  <c r="I276" i="6"/>
  <c r="I277" i="6"/>
  <c r="I278" i="6"/>
  <c r="I279" i="6"/>
  <c r="I280" i="6"/>
  <c r="I281" i="6"/>
  <c r="I282" i="6"/>
  <c r="I283" i="6"/>
  <c r="I284" i="6"/>
  <c r="I285" i="6"/>
  <c r="I286" i="6"/>
  <c r="I287" i="6"/>
  <c r="I288" i="6"/>
  <c r="I289" i="6"/>
  <c r="I290" i="6"/>
  <c r="I291" i="6"/>
  <c r="I292" i="6"/>
  <c r="I293" i="6"/>
  <c r="I294" i="6"/>
  <c r="I295" i="6"/>
  <c r="I296" i="6"/>
  <c r="I297" i="6"/>
  <c r="I298" i="6"/>
  <c r="I299" i="6"/>
  <c r="I300" i="6"/>
  <c r="I301" i="6"/>
  <c r="I302" i="6"/>
  <c r="I303" i="6"/>
  <c r="I304" i="6"/>
  <c r="I305" i="6"/>
  <c r="I306" i="6"/>
  <c r="I307" i="6"/>
  <c r="I308" i="6"/>
  <c r="I309" i="6"/>
  <c r="I310" i="6"/>
  <c r="I311" i="6"/>
  <c r="I312" i="6"/>
  <c r="I313" i="6"/>
  <c r="I314" i="6"/>
  <c r="I315" i="6"/>
  <c r="E41" i="3" l="1"/>
  <c r="E24" i="3" l="1"/>
  <c r="M50" i="17" l="1"/>
  <c r="I53" i="17" s="1"/>
  <c r="H37" i="17"/>
  <c r="G53" i="17" s="1"/>
  <c r="F95" i="17"/>
  <c r="F103" i="17"/>
  <c r="F51" i="17"/>
  <c r="I32" i="17"/>
  <c r="F111" i="17" s="1"/>
  <c r="D7" i="6"/>
  <c r="J26" i="17"/>
  <c r="I26" i="17"/>
  <c r="H26" i="17"/>
  <c r="G26" i="17"/>
  <c r="F26" i="17"/>
  <c r="E26" i="17"/>
  <c r="J25" i="17"/>
  <c r="I25" i="17"/>
  <c r="H25" i="17"/>
  <c r="H30" i="17" s="1"/>
  <c r="E80" i="17" s="1"/>
  <c r="G25" i="17"/>
  <c r="G30" i="17" s="1"/>
  <c r="E70" i="17" s="1"/>
  <c r="F25" i="17"/>
  <c r="E25" i="17"/>
  <c r="J23" i="17"/>
  <c r="I23" i="17"/>
  <c r="H23" i="17"/>
  <c r="G23" i="17"/>
  <c r="F23" i="17"/>
  <c r="E23" i="17"/>
  <c r="J22" i="17"/>
  <c r="I22" i="17"/>
  <c r="H22" i="17"/>
  <c r="H29" i="17" s="1"/>
  <c r="G22" i="17"/>
  <c r="G29" i="17" s="1"/>
  <c r="F22" i="17"/>
  <c r="E22" i="17"/>
  <c r="J20" i="17"/>
  <c r="I20" i="17"/>
  <c r="H20" i="17"/>
  <c r="G20" i="17"/>
  <c r="F20" i="17"/>
  <c r="E20" i="17"/>
  <c r="J19" i="17"/>
  <c r="I19" i="17"/>
  <c r="H19" i="17"/>
  <c r="G19" i="17"/>
  <c r="F19" i="17"/>
  <c r="E19" i="17"/>
  <c r="F29" i="17" l="1"/>
  <c r="F30" i="17"/>
  <c r="E60" i="17" s="1"/>
  <c r="J30" i="17"/>
  <c r="E100" i="17" s="1"/>
  <c r="F87" i="17"/>
  <c r="F109" i="17"/>
  <c r="F101" i="17"/>
  <c r="F93" i="17"/>
  <c r="F85" i="17"/>
  <c r="I30" i="17"/>
  <c r="E130" i="17" s="1"/>
  <c r="F107" i="17"/>
  <c r="F99" i="17"/>
  <c r="F91" i="17"/>
  <c r="F83" i="17"/>
  <c r="E29" i="17"/>
  <c r="I29" i="17"/>
  <c r="E30" i="17"/>
  <c r="E51" i="17" s="1"/>
  <c r="J29" i="17"/>
  <c r="F105" i="17"/>
  <c r="F97" i="17"/>
  <c r="F89" i="17"/>
  <c r="F81" i="17"/>
  <c r="F79" i="17"/>
  <c r="F77" i="17"/>
  <c r="F75" i="17"/>
  <c r="F73" i="17"/>
  <c r="F71" i="17"/>
  <c r="F69" i="17"/>
  <c r="F67" i="17"/>
  <c r="F65" i="17"/>
  <c r="F63" i="17"/>
  <c r="F61" i="17"/>
  <c r="F59" i="17"/>
  <c r="F57" i="17"/>
  <c r="F55" i="17"/>
  <c r="F53" i="17"/>
  <c r="F130" i="17"/>
  <c r="F128" i="17"/>
  <c r="F126" i="17"/>
  <c r="F124" i="17"/>
  <c r="F122" i="17"/>
  <c r="F120" i="17"/>
  <c r="F118" i="17"/>
  <c r="F116" i="17"/>
  <c r="F114" i="17"/>
  <c r="F112" i="17"/>
  <c r="G130" i="17"/>
  <c r="G128" i="17"/>
  <c r="G126" i="17"/>
  <c r="G124" i="17"/>
  <c r="G122" i="17"/>
  <c r="G120" i="17"/>
  <c r="G118" i="17"/>
  <c r="G116" i="17"/>
  <c r="G114" i="17"/>
  <c r="G112" i="17"/>
  <c r="G110" i="17"/>
  <c r="G108" i="17"/>
  <c r="G106" i="17"/>
  <c r="G104" i="17"/>
  <c r="G102" i="17"/>
  <c r="G100" i="17"/>
  <c r="G98" i="17"/>
  <c r="G96" i="17"/>
  <c r="G94" i="17"/>
  <c r="G92" i="17"/>
  <c r="G90" i="17"/>
  <c r="G88" i="17"/>
  <c r="G86" i="17"/>
  <c r="G84" i="17"/>
  <c r="G82" i="17"/>
  <c r="G80" i="17"/>
  <c r="G78" i="17"/>
  <c r="G76" i="17"/>
  <c r="G74" i="17"/>
  <c r="G72" i="17"/>
  <c r="G70" i="17"/>
  <c r="G68" i="17"/>
  <c r="G66" i="17"/>
  <c r="G64" i="17"/>
  <c r="G62" i="17"/>
  <c r="G60" i="17"/>
  <c r="G58" i="17"/>
  <c r="G56" i="17"/>
  <c r="G54" i="17"/>
  <c r="G52" i="17"/>
  <c r="F110" i="17"/>
  <c r="F108" i="17"/>
  <c r="F106" i="17"/>
  <c r="F104" i="17"/>
  <c r="F102" i="17"/>
  <c r="F100" i="17"/>
  <c r="F98" i="17"/>
  <c r="F96" i="17"/>
  <c r="F94" i="17"/>
  <c r="F92" i="17"/>
  <c r="F90" i="17"/>
  <c r="F88" i="17"/>
  <c r="F86" i="17"/>
  <c r="F84" i="17"/>
  <c r="F82" i="17"/>
  <c r="F80" i="17"/>
  <c r="F78" i="17"/>
  <c r="F76" i="17"/>
  <c r="F74" i="17"/>
  <c r="F72" i="17"/>
  <c r="F70" i="17"/>
  <c r="F68" i="17"/>
  <c r="F66" i="17"/>
  <c r="F64" i="17"/>
  <c r="F62" i="17"/>
  <c r="F60" i="17"/>
  <c r="F58" i="17"/>
  <c r="F56" i="17"/>
  <c r="F54" i="17"/>
  <c r="F52" i="17"/>
  <c r="F129" i="17"/>
  <c r="F127" i="17"/>
  <c r="F125" i="17"/>
  <c r="F123" i="17"/>
  <c r="F121" i="17"/>
  <c r="F119" i="17"/>
  <c r="F117" i="17"/>
  <c r="F115" i="17"/>
  <c r="F113" i="17"/>
  <c r="G51" i="17"/>
  <c r="G129" i="17"/>
  <c r="G127" i="17"/>
  <c r="G125" i="17"/>
  <c r="G123" i="17"/>
  <c r="G121" i="17"/>
  <c r="G119" i="17"/>
  <c r="G117" i="17"/>
  <c r="G115" i="17"/>
  <c r="G113" i="17"/>
  <c r="G111" i="17"/>
  <c r="G109" i="17"/>
  <c r="G107" i="17"/>
  <c r="G105" i="17"/>
  <c r="G103" i="17"/>
  <c r="G101" i="17"/>
  <c r="G99" i="17"/>
  <c r="G97" i="17"/>
  <c r="G95" i="17"/>
  <c r="G93" i="17"/>
  <c r="G91" i="17"/>
  <c r="G89" i="17"/>
  <c r="G87" i="17"/>
  <c r="G85" i="17"/>
  <c r="G83" i="17"/>
  <c r="G81" i="17"/>
  <c r="G79" i="17"/>
  <c r="G77" i="17"/>
  <c r="G75" i="17"/>
  <c r="G73" i="17"/>
  <c r="G71" i="17"/>
  <c r="G69" i="17"/>
  <c r="G67" i="17"/>
  <c r="G65" i="17"/>
  <c r="G63" i="17"/>
  <c r="G61" i="17"/>
  <c r="G59" i="17"/>
  <c r="G57" i="17"/>
  <c r="G55" i="17"/>
  <c r="E90" i="17"/>
  <c r="I130" i="17"/>
  <c r="I128" i="17"/>
  <c r="I126" i="17"/>
  <c r="I124" i="17"/>
  <c r="I122" i="17"/>
  <c r="I120" i="17"/>
  <c r="I118" i="17"/>
  <c r="I116" i="17"/>
  <c r="I114" i="17"/>
  <c r="I112" i="17"/>
  <c r="I110" i="17"/>
  <c r="I108" i="17"/>
  <c r="I106" i="17"/>
  <c r="I104" i="17"/>
  <c r="I102" i="17"/>
  <c r="I100" i="17"/>
  <c r="I98" i="17"/>
  <c r="I96" i="17"/>
  <c r="I94" i="17"/>
  <c r="I92" i="17"/>
  <c r="I90" i="17"/>
  <c r="I88" i="17"/>
  <c r="I86" i="17"/>
  <c r="I84" i="17"/>
  <c r="I82" i="17"/>
  <c r="I80" i="17"/>
  <c r="I78" i="17"/>
  <c r="I76" i="17"/>
  <c r="I74" i="17"/>
  <c r="I72" i="17"/>
  <c r="I70" i="17"/>
  <c r="I68" i="17"/>
  <c r="I66" i="17"/>
  <c r="I64" i="17"/>
  <c r="I62" i="17"/>
  <c r="I60" i="17"/>
  <c r="I58" i="17"/>
  <c r="I56" i="17"/>
  <c r="I54" i="17"/>
  <c r="I52" i="17"/>
  <c r="I51" i="17"/>
  <c r="I129" i="17"/>
  <c r="I127" i="17"/>
  <c r="I125" i="17"/>
  <c r="I123" i="17"/>
  <c r="I121" i="17"/>
  <c r="I119" i="17"/>
  <c r="I117" i="17"/>
  <c r="I115" i="17"/>
  <c r="I113" i="17"/>
  <c r="I111" i="17"/>
  <c r="I109" i="17"/>
  <c r="I107" i="17"/>
  <c r="I105" i="17"/>
  <c r="I103" i="17"/>
  <c r="I101" i="17"/>
  <c r="I99" i="17"/>
  <c r="I97" i="17"/>
  <c r="I95" i="17"/>
  <c r="I93" i="17"/>
  <c r="I91" i="17"/>
  <c r="I89" i="17"/>
  <c r="I87" i="17"/>
  <c r="I85" i="17"/>
  <c r="I83" i="17"/>
  <c r="I81" i="17"/>
  <c r="I79" i="17"/>
  <c r="I77" i="17"/>
  <c r="I75" i="17"/>
  <c r="I73" i="17"/>
  <c r="I71" i="17"/>
  <c r="I69" i="17"/>
  <c r="I67" i="17"/>
  <c r="I65" i="17"/>
  <c r="I63" i="17"/>
  <c r="I61" i="17"/>
  <c r="I59" i="17"/>
  <c r="I57" i="17"/>
  <c r="I55" i="17"/>
  <c r="E101" i="17"/>
  <c r="E102" i="17"/>
  <c r="E103" i="17"/>
  <c r="E104" i="17"/>
  <c r="E105" i="17"/>
  <c r="E106" i="17"/>
  <c r="E107" i="17"/>
  <c r="E108" i="17"/>
  <c r="E109" i="17"/>
  <c r="E110" i="17"/>
  <c r="E111" i="17"/>
  <c r="E112" i="17"/>
  <c r="E113" i="17"/>
  <c r="E114" i="17"/>
  <c r="E115" i="17"/>
  <c r="E116" i="17"/>
  <c r="E117" i="17"/>
  <c r="E118" i="17"/>
  <c r="E119" i="17"/>
  <c r="E120" i="17"/>
  <c r="E121" i="17"/>
  <c r="E122" i="17"/>
  <c r="E123" i="17"/>
  <c r="E124" i="17"/>
  <c r="E125" i="17"/>
  <c r="E126" i="17"/>
  <c r="E127" i="17"/>
  <c r="E128" i="17"/>
  <c r="E129" i="17"/>
  <c r="C20" i="4"/>
  <c r="E33" i="3" s="1"/>
  <c r="F17" i="2"/>
  <c r="F18" i="2"/>
  <c r="F26" i="4"/>
  <c r="H26" i="4" s="1"/>
  <c r="F28" i="4"/>
  <c r="H28" i="4" s="1"/>
  <c r="D14" i="4" s="1"/>
  <c r="F29" i="4"/>
  <c r="H29" i="4" s="1"/>
  <c r="D15" i="4" s="1"/>
  <c r="F27" i="4"/>
  <c r="E15" i="3"/>
  <c r="E23" i="3"/>
  <c r="E10" i="3"/>
  <c r="E33" i="2"/>
  <c r="E16" i="3"/>
  <c r="E32" i="2"/>
  <c r="E31" i="2"/>
  <c r="E32" i="3"/>
  <c r="H27" i="4" l="1"/>
  <c r="D13" i="4" s="1"/>
  <c r="D16" i="4"/>
  <c r="D11" i="4"/>
  <c r="E18" i="3" s="1"/>
  <c r="E34" i="3"/>
  <c r="F16" i="3"/>
  <c r="E17" i="3"/>
  <c r="D8" i="6"/>
  <c r="E30" i="2"/>
  <c r="E35" i="2" s="1"/>
  <c r="E26" i="3"/>
  <c r="E27" i="3"/>
  <c r="E28" i="3" l="1"/>
  <c r="E19" i="3"/>
  <c r="C68" i="6"/>
  <c r="C72" i="6"/>
  <c r="C76" i="6"/>
  <c r="C80" i="6"/>
  <c r="C84" i="6"/>
  <c r="C88" i="6"/>
  <c r="C92" i="6"/>
  <c r="C96" i="6"/>
  <c r="C100" i="6"/>
  <c r="C104" i="6"/>
  <c r="C108" i="6"/>
  <c r="C112" i="6"/>
  <c r="C116" i="6"/>
  <c r="C120" i="6"/>
  <c r="C124" i="6"/>
  <c r="C128" i="6"/>
  <c r="C132" i="6"/>
  <c r="C136" i="6"/>
  <c r="C140" i="6"/>
  <c r="C144" i="6"/>
  <c r="C148" i="6"/>
  <c r="C152" i="6"/>
  <c r="C156" i="6"/>
  <c r="C160" i="6"/>
  <c r="C164" i="6"/>
  <c r="C168" i="6"/>
  <c r="C172" i="6"/>
  <c r="C176" i="6"/>
  <c r="C180" i="6"/>
  <c r="C184" i="6"/>
  <c r="C188" i="6"/>
  <c r="C192" i="6"/>
  <c r="C196" i="6"/>
  <c r="C200" i="6"/>
  <c r="C204" i="6"/>
  <c r="C208" i="6"/>
  <c r="C212" i="6"/>
  <c r="C216" i="6"/>
  <c r="C220" i="6"/>
  <c r="C224" i="6"/>
  <c r="C228" i="6"/>
  <c r="C232" i="6"/>
  <c r="C236" i="6"/>
  <c r="C240" i="6"/>
  <c r="C244" i="6"/>
  <c r="C248" i="6"/>
  <c r="C252" i="6"/>
  <c r="C256" i="6"/>
  <c r="C260" i="6"/>
  <c r="C264" i="6"/>
  <c r="C268" i="6"/>
  <c r="C272" i="6"/>
  <c r="C276" i="6"/>
  <c r="C280" i="6"/>
  <c r="C284" i="6"/>
  <c r="C288" i="6"/>
  <c r="C292" i="6"/>
  <c r="C296" i="6"/>
  <c r="C300" i="6"/>
  <c r="C304" i="6"/>
  <c r="C308" i="6"/>
  <c r="C312" i="6"/>
  <c r="C69" i="6"/>
  <c r="C73" i="6"/>
  <c r="C77" i="6"/>
  <c r="C81" i="6"/>
  <c r="C85" i="6"/>
  <c r="C89" i="6"/>
  <c r="C93" i="6"/>
  <c r="C97" i="6"/>
  <c r="C101" i="6"/>
  <c r="C105" i="6"/>
  <c r="C109" i="6"/>
  <c r="C113" i="6"/>
  <c r="C117" i="6"/>
  <c r="C121" i="6"/>
  <c r="C125" i="6"/>
  <c r="C129" i="6"/>
  <c r="C133" i="6"/>
  <c r="C137" i="6"/>
  <c r="C141" i="6"/>
  <c r="C145" i="6"/>
  <c r="C149" i="6"/>
  <c r="C153" i="6"/>
  <c r="C66" i="6"/>
  <c r="C70" i="6"/>
  <c r="C74" i="6"/>
  <c r="C78" i="6"/>
  <c r="C82" i="6"/>
  <c r="C86" i="6"/>
  <c r="C90" i="6"/>
  <c r="C94" i="6"/>
  <c r="C98" i="6"/>
  <c r="C102" i="6"/>
  <c r="C106" i="6"/>
  <c r="C110" i="6"/>
  <c r="C114" i="6"/>
  <c r="C118" i="6"/>
  <c r="C122" i="6"/>
  <c r="C126" i="6"/>
  <c r="C130" i="6"/>
  <c r="C134" i="6"/>
  <c r="C138" i="6"/>
  <c r="C142" i="6"/>
  <c r="C146" i="6"/>
  <c r="C150" i="6"/>
  <c r="C154" i="6"/>
  <c r="C158" i="6"/>
  <c r="C162" i="6"/>
  <c r="C166" i="6"/>
  <c r="C170" i="6"/>
  <c r="C174" i="6"/>
  <c r="C178" i="6"/>
  <c r="C182" i="6"/>
  <c r="C186" i="6"/>
  <c r="C190" i="6"/>
  <c r="C194" i="6"/>
  <c r="C198" i="6"/>
  <c r="C202" i="6"/>
  <c r="C206" i="6"/>
  <c r="C210" i="6"/>
  <c r="C214" i="6"/>
  <c r="C218" i="6"/>
  <c r="C222" i="6"/>
  <c r="C226" i="6"/>
  <c r="C230" i="6"/>
  <c r="C234" i="6"/>
  <c r="C238" i="6"/>
  <c r="C242" i="6"/>
  <c r="C246" i="6"/>
  <c r="C250" i="6"/>
  <c r="C254" i="6"/>
  <c r="C258" i="6"/>
  <c r="C262" i="6"/>
  <c r="C266" i="6"/>
  <c r="C270" i="6"/>
  <c r="C274" i="6"/>
  <c r="C278" i="6"/>
  <c r="C282" i="6"/>
  <c r="C286" i="6"/>
  <c r="C290" i="6"/>
  <c r="C294" i="6"/>
  <c r="C298" i="6"/>
  <c r="C302" i="6"/>
  <c r="C306" i="6"/>
  <c r="C310" i="6"/>
  <c r="C314" i="6"/>
  <c r="C67" i="6"/>
  <c r="C71" i="6"/>
  <c r="C75" i="6"/>
  <c r="C79" i="6"/>
  <c r="C83" i="6"/>
  <c r="C87" i="6"/>
  <c r="C91" i="6"/>
  <c r="C95" i="6"/>
  <c r="C99" i="6"/>
  <c r="C103" i="6"/>
  <c r="C107" i="6"/>
  <c r="C111" i="6"/>
  <c r="C115" i="6"/>
  <c r="C119" i="6"/>
  <c r="C123" i="6"/>
  <c r="C127" i="6"/>
  <c r="C131" i="6"/>
  <c r="C135" i="6"/>
  <c r="C139" i="6"/>
  <c r="C143" i="6"/>
  <c r="C155" i="6"/>
  <c r="C163" i="6"/>
  <c r="C171" i="6"/>
  <c r="C179" i="6"/>
  <c r="C187" i="6"/>
  <c r="C195" i="6"/>
  <c r="C203" i="6"/>
  <c r="C211" i="6"/>
  <c r="C219" i="6"/>
  <c r="C227" i="6"/>
  <c r="C235" i="6"/>
  <c r="C243" i="6"/>
  <c r="C251" i="6"/>
  <c r="C259" i="6"/>
  <c r="C267" i="6"/>
  <c r="C275" i="6"/>
  <c r="C283" i="6"/>
  <c r="C291" i="6"/>
  <c r="C299" i="6"/>
  <c r="C307" i="6"/>
  <c r="C315" i="6"/>
  <c r="C293" i="6"/>
  <c r="C309" i="6"/>
  <c r="C159" i="6"/>
  <c r="C167" i="6"/>
  <c r="C183" i="6"/>
  <c r="C199" i="6"/>
  <c r="C223" i="6"/>
  <c r="C239" i="6"/>
  <c r="C255" i="6"/>
  <c r="C271" i="6"/>
  <c r="C287" i="6"/>
  <c r="C303" i="6"/>
  <c r="C151" i="6"/>
  <c r="C169" i="6"/>
  <c r="C185" i="6"/>
  <c r="C201" i="6"/>
  <c r="C217" i="6"/>
  <c r="C233" i="6"/>
  <c r="C249" i="6"/>
  <c r="C265" i="6"/>
  <c r="C281" i="6"/>
  <c r="C297" i="6"/>
  <c r="C313" i="6"/>
  <c r="C157" i="6"/>
  <c r="C165" i="6"/>
  <c r="C173" i="6"/>
  <c r="C181" i="6"/>
  <c r="C189" i="6"/>
  <c r="C197" i="6"/>
  <c r="C205" i="6"/>
  <c r="C213" i="6"/>
  <c r="C221" i="6"/>
  <c r="C229" i="6"/>
  <c r="C237" i="6"/>
  <c r="C245" i="6"/>
  <c r="C253" i="6"/>
  <c r="C261" i="6"/>
  <c r="C269" i="6"/>
  <c r="C277" i="6"/>
  <c r="C285" i="6"/>
  <c r="C301" i="6"/>
  <c r="C147" i="6"/>
  <c r="C175" i="6"/>
  <c r="C191" i="6"/>
  <c r="C207" i="6"/>
  <c r="C215" i="6"/>
  <c r="C231" i="6"/>
  <c r="C247" i="6"/>
  <c r="C263" i="6"/>
  <c r="C279" i="6"/>
  <c r="C295" i="6"/>
  <c r="C311" i="6"/>
  <c r="C161" i="6"/>
  <c r="C177" i="6"/>
  <c r="C193" i="6"/>
  <c r="C209" i="6"/>
  <c r="C225" i="6"/>
  <c r="C241" i="6"/>
  <c r="C257" i="6"/>
  <c r="C273" i="6"/>
  <c r="C289" i="6"/>
  <c r="C305" i="6"/>
  <c r="C59" i="6"/>
  <c r="C63" i="6"/>
  <c r="C61" i="6"/>
  <c r="C48" i="6"/>
  <c r="C56" i="6"/>
  <c r="C64" i="6"/>
  <c r="C49" i="6"/>
  <c r="C57" i="6"/>
  <c r="C65" i="6"/>
  <c r="C50" i="6"/>
  <c r="C58" i="6"/>
  <c r="C51" i="6"/>
  <c r="C52" i="6"/>
  <c r="C60" i="6"/>
  <c r="C53" i="6"/>
  <c r="C46" i="6"/>
  <c r="C54" i="6"/>
  <c r="C62" i="6"/>
  <c r="C47" i="6"/>
  <c r="C55" i="6"/>
  <c r="C17" i="6"/>
  <c r="C22" i="6"/>
  <c r="C30" i="6"/>
  <c r="C25" i="6"/>
  <c r="C37" i="6"/>
  <c r="C34" i="6"/>
  <c r="C45" i="6"/>
  <c r="C42" i="6"/>
  <c r="C41" i="6"/>
  <c r="C33" i="6"/>
  <c r="C26" i="6"/>
  <c r="C18" i="6"/>
  <c r="C38" i="6"/>
  <c r="C29" i="6"/>
  <c r="C21" i="6"/>
  <c r="C43" i="6"/>
  <c r="C40" i="6"/>
  <c r="C35" i="6"/>
  <c r="C32" i="6"/>
  <c r="C28" i="6"/>
  <c r="C24" i="6"/>
  <c r="C19" i="6"/>
  <c r="C44" i="6"/>
  <c r="C39" i="6"/>
  <c r="C36" i="6"/>
  <c r="C31" i="6"/>
  <c r="C27" i="6"/>
  <c r="C23" i="6"/>
  <c r="C20" i="6"/>
  <c r="C16" i="6"/>
  <c r="E37" i="3" l="1"/>
  <c r="E38" i="3" s="1"/>
  <c r="J9" i="6" s="1"/>
  <c r="J11" i="6" s="1"/>
  <c r="J294" i="6" s="1"/>
  <c r="Q294" i="6" s="1"/>
  <c r="D9" i="6" l="1"/>
  <c r="D11" i="6" s="1"/>
  <c r="D130" i="6" s="1"/>
  <c r="P130" i="6" s="1"/>
  <c r="J172" i="6"/>
  <c r="Q172" i="6" s="1"/>
  <c r="J46" i="6"/>
  <c r="J85" i="6"/>
  <c r="Q85" i="6" s="1"/>
  <c r="J96" i="6"/>
  <c r="J114" i="6"/>
  <c r="Q114" i="6" s="1"/>
  <c r="J234" i="6"/>
  <c r="J262" i="6"/>
  <c r="Q262" i="6" s="1"/>
  <c r="J69" i="6"/>
  <c r="J126" i="6"/>
  <c r="Q126" i="6" s="1"/>
  <c r="J74" i="6"/>
  <c r="J178" i="6"/>
  <c r="Q178" i="6" s="1"/>
  <c r="J170" i="6"/>
  <c r="Q170" i="6" s="1"/>
  <c r="J105" i="6"/>
  <c r="Q105" i="6" s="1"/>
  <c r="J38" i="6"/>
  <c r="J286" i="6"/>
  <c r="Q286" i="6" s="1"/>
  <c r="J187" i="6"/>
  <c r="J173" i="6"/>
  <c r="Q173" i="6" s="1"/>
  <c r="J76" i="6"/>
  <c r="J181" i="6"/>
  <c r="Q181" i="6" s="1"/>
  <c r="J115" i="6"/>
  <c r="J211" i="6"/>
  <c r="Q211" i="6" s="1"/>
  <c r="J244" i="6"/>
  <c r="J17" i="6"/>
  <c r="Q17" i="6" s="1"/>
  <c r="J183" i="6"/>
  <c r="Q183" i="6" s="1"/>
  <c r="J93" i="6"/>
  <c r="Q93" i="6" s="1"/>
  <c r="J80" i="6"/>
  <c r="J155" i="6"/>
  <c r="Q155" i="6" s="1"/>
  <c r="J94" i="6"/>
  <c r="J250" i="6"/>
  <c r="Q250" i="6" s="1"/>
  <c r="J288" i="6"/>
  <c r="Q288" i="6" s="1"/>
  <c r="J300" i="6"/>
  <c r="Q300" i="6" s="1"/>
  <c r="J104" i="6"/>
  <c r="J199" i="6"/>
  <c r="Q199" i="6" s="1"/>
  <c r="J287" i="6"/>
  <c r="J130" i="6"/>
  <c r="Q130" i="6" s="1"/>
  <c r="J169" i="6"/>
  <c r="J99" i="6"/>
  <c r="Q99" i="6" s="1"/>
  <c r="J97" i="6"/>
  <c r="Q97" i="6" s="1"/>
  <c r="J77" i="6"/>
  <c r="Q77" i="6" s="1"/>
  <c r="J274" i="6"/>
  <c r="Q274" i="6" s="1"/>
  <c r="J36" i="6"/>
  <c r="Q36" i="6" s="1"/>
  <c r="J101" i="6"/>
  <c r="J219" i="6"/>
  <c r="J303" i="6"/>
  <c r="J302" i="6"/>
  <c r="J255" i="6"/>
  <c r="J148" i="6"/>
  <c r="Q148" i="6" s="1"/>
  <c r="J306" i="6"/>
  <c r="J63" i="6"/>
  <c r="J222" i="6"/>
  <c r="J30" i="6"/>
  <c r="J51" i="6"/>
  <c r="Q51" i="6" s="1"/>
  <c r="J239" i="6"/>
  <c r="Q239" i="6" s="1"/>
  <c r="J121" i="6"/>
  <c r="J204" i="6"/>
  <c r="J43" i="6"/>
  <c r="J191" i="6"/>
  <c r="Q191" i="6" s="1"/>
  <c r="J129" i="6"/>
  <c r="J251" i="6"/>
  <c r="Q251" i="6" s="1"/>
  <c r="J162" i="6"/>
  <c r="Q162" i="6" s="1"/>
  <c r="J189" i="6"/>
  <c r="Q189" i="6" s="1"/>
  <c r="J312" i="6"/>
  <c r="Q312" i="6" s="1"/>
  <c r="J111" i="6"/>
  <c r="J116" i="6"/>
  <c r="Q116" i="6" s="1"/>
  <c r="J21" i="6"/>
  <c r="J41" i="6"/>
  <c r="J301" i="6"/>
  <c r="Q301" i="6" s="1"/>
  <c r="J54" i="6"/>
  <c r="Q54" i="6" s="1"/>
  <c r="J291" i="6"/>
  <c r="Q291" i="6" s="1"/>
  <c r="J16" i="6"/>
  <c r="Q16" i="6" s="1"/>
  <c r="J127" i="6"/>
  <c r="Q127" i="6" s="1"/>
  <c r="J160" i="6"/>
  <c r="Q160" i="6" s="1"/>
  <c r="J252" i="6"/>
  <c r="Q252" i="6" s="1"/>
  <c r="J235" i="6"/>
  <c r="J146" i="6"/>
  <c r="Q146" i="6" s="1"/>
  <c r="J32" i="6"/>
  <c r="J117" i="6"/>
  <c r="Q117" i="6" s="1"/>
  <c r="J261" i="6"/>
  <c r="J68" i="6"/>
  <c r="Q68" i="6" s="1"/>
  <c r="J232" i="6"/>
  <c r="J110" i="6"/>
  <c r="J270" i="6"/>
  <c r="J231" i="6"/>
  <c r="Q231" i="6" s="1"/>
  <c r="J49" i="6"/>
  <c r="Q49" i="6" s="1"/>
  <c r="J185" i="6"/>
  <c r="Q185" i="6" s="1"/>
  <c r="J196" i="6"/>
  <c r="Q196" i="6" s="1"/>
  <c r="J45" i="6"/>
  <c r="Q45" i="6" s="1"/>
  <c r="J31" i="6"/>
  <c r="J307" i="6"/>
  <c r="Q307" i="6" s="1"/>
  <c r="J87" i="6"/>
  <c r="Q87" i="6" s="1"/>
  <c r="J207" i="6"/>
  <c r="Q207" i="6" s="1"/>
  <c r="J182" i="6"/>
  <c r="J67" i="6"/>
  <c r="Q67" i="6" s="1"/>
  <c r="J64" i="6"/>
  <c r="Q64" i="6" s="1"/>
  <c r="J65" i="6"/>
  <c r="J254" i="6"/>
  <c r="J171" i="6"/>
  <c r="J34" i="6"/>
  <c r="J230" i="6"/>
  <c r="Q230" i="6" s="1"/>
  <c r="J281" i="6"/>
  <c r="J124" i="6"/>
  <c r="J202" i="6"/>
  <c r="Q202" i="6" s="1"/>
  <c r="J165" i="6"/>
  <c r="J152" i="6"/>
  <c r="Q152" i="6" s="1"/>
  <c r="J24" i="6"/>
  <c r="Q24" i="6" s="1"/>
  <c r="J221" i="6"/>
  <c r="J248" i="6"/>
  <c r="J257" i="6"/>
  <c r="Q257" i="6" s="1"/>
  <c r="J120" i="6"/>
  <c r="J193" i="6"/>
  <c r="J280" i="6"/>
  <c r="J102" i="6"/>
  <c r="Q102" i="6" s="1"/>
  <c r="J133" i="6"/>
  <c r="K133" i="6" s="1"/>
  <c r="J277" i="6"/>
  <c r="Q277" i="6" s="1"/>
  <c r="J278" i="6"/>
  <c r="Q278" i="6" s="1"/>
  <c r="J313" i="6"/>
  <c r="Q313" i="6" s="1"/>
  <c r="J198" i="6"/>
  <c r="J225" i="6"/>
  <c r="Q225" i="6" s="1"/>
  <c r="J201" i="6"/>
  <c r="Q201" i="6" s="1"/>
  <c r="J81" i="6"/>
  <c r="J145" i="6"/>
  <c r="Q145" i="6" s="1"/>
  <c r="J48" i="6"/>
  <c r="Q48" i="6" s="1"/>
  <c r="J143" i="6"/>
  <c r="J271" i="6"/>
  <c r="Q271" i="6" s="1"/>
  <c r="J90" i="6"/>
  <c r="J266" i="6"/>
  <c r="J27" i="6"/>
  <c r="Q27" i="6" s="1"/>
  <c r="J20" i="6"/>
  <c r="Q20" i="6" s="1"/>
  <c r="J92" i="6"/>
  <c r="Q92" i="6" s="1"/>
  <c r="J156" i="6"/>
  <c r="J61" i="6"/>
  <c r="J249" i="6"/>
  <c r="J305" i="6"/>
  <c r="Q305" i="6" s="1"/>
  <c r="J192" i="6"/>
  <c r="Q192" i="6" s="1"/>
  <c r="J269" i="6"/>
  <c r="J118" i="6"/>
  <c r="Q118" i="6" s="1"/>
  <c r="J73" i="6"/>
  <c r="J137" i="6"/>
  <c r="J23" i="6"/>
  <c r="J151" i="6"/>
  <c r="J279" i="6"/>
  <c r="Q279" i="6" s="1"/>
  <c r="J98" i="6"/>
  <c r="J210" i="6"/>
  <c r="J37" i="6"/>
  <c r="Q37" i="6" s="1"/>
  <c r="J139" i="6"/>
  <c r="J203" i="6"/>
  <c r="Q203" i="6" s="1"/>
  <c r="J275" i="6"/>
  <c r="J240" i="6"/>
  <c r="Q240" i="6" s="1"/>
  <c r="J241" i="6"/>
  <c r="J253" i="6"/>
  <c r="J205" i="6"/>
  <c r="Q205" i="6" s="1"/>
  <c r="J174" i="6"/>
  <c r="J150" i="6"/>
  <c r="J224" i="6"/>
  <c r="J33" i="6"/>
  <c r="Q33" i="6" s="1"/>
  <c r="J95" i="6"/>
  <c r="Q95" i="6" s="1"/>
  <c r="J223" i="6"/>
  <c r="J42" i="6"/>
  <c r="Q42" i="6" s="1"/>
  <c r="J218" i="6"/>
  <c r="Q218" i="6" s="1"/>
  <c r="J35" i="6"/>
  <c r="J28" i="6"/>
  <c r="Q28" i="6" s="1"/>
  <c r="J100" i="6"/>
  <c r="Q100" i="6" s="1"/>
  <c r="J164" i="6"/>
  <c r="Q164" i="6" s="1"/>
  <c r="J228" i="6"/>
  <c r="Q228" i="6" s="1"/>
  <c r="J292" i="6"/>
  <c r="Q292" i="6" s="1"/>
  <c r="J297" i="6"/>
  <c r="J209" i="6"/>
  <c r="J246" i="6"/>
  <c r="Q246" i="6" s="1"/>
  <c r="J144" i="6"/>
  <c r="Q144" i="6" s="1"/>
  <c r="J158" i="6"/>
  <c r="J142" i="6"/>
  <c r="K118" i="6"/>
  <c r="J78" i="6"/>
  <c r="Q78" i="6" s="1"/>
  <c r="J39" i="6"/>
  <c r="Q39" i="6" s="1"/>
  <c r="J167" i="6"/>
  <c r="J295" i="6"/>
  <c r="Q295" i="6" s="1"/>
  <c r="J72" i="6"/>
  <c r="J296" i="6"/>
  <c r="J229" i="6"/>
  <c r="J273" i="6"/>
  <c r="Q273" i="6" s="1"/>
  <c r="J272" i="6"/>
  <c r="J166" i="6"/>
  <c r="Q166" i="6" s="1"/>
  <c r="J57" i="6"/>
  <c r="J135" i="6"/>
  <c r="Q135" i="6" s="1"/>
  <c r="J263" i="6"/>
  <c r="Q263" i="6" s="1"/>
  <c r="J82" i="6"/>
  <c r="J194" i="6"/>
  <c r="Q194" i="6" s="1"/>
  <c r="J314" i="6"/>
  <c r="Q314" i="6" s="1"/>
  <c r="J131" i="6"/>
  <c r="Q131" i="6" s="1"/>
  <c r="J195" i="6"/>
  <c r="Q195" i="6" s="1"/>
  <c r="J267" i="6"/>
  <c r="J147" i="6"/>
  <c r="J214" i="6"/>
  <c r="Q214" i="6" s="1"/>
  <c r="J236" i="6"/>
  <c r="Q236" i="6" s="1"/>
  <c r="J108" i="6"/>
  <c r="Q108" i="6" s="1"/>
  <c r="J53" i="6"/>
  <c r="J122" i="6"/>
  <c r="J119" i="6"/>
  <c r="Q119" i="6" s="1"/>
  <c r="J112" i="6"/>
  <c r="J168" i="6"/>
  <c r="Q168" i="6" s="1"/>
  <c r="J83" i="6"/>
  <c r="J125" i="6"/>
  <c r="J212" i="6"/>
  <c r="J84" i="6"/>
  <c r="Q84" i="6" s="1"/>
  <c r="J59" i="6"/>
  <c r="J186" i="6"/>
  <c r="J247" i="6"/>
  <c r="J70" i="6"/>
  <c r="Q70" i="6" s="1"/>
  <c r="J177" i="6"/>
  <c r="Q177" i="6" s="1"/>
  <c r="J88" i="6"/>
  <c r="J268" i="6"/>
  <c r="J259" i="6"/>
  <c r="J123" i="6"/>
  <c r="J298" i="6"/>
  <c r="Q298" i="6" s="1"/>
  <c r="J66" i="6"/>
  <c r="J55" i="6"/>
  <c r="J309" i="6"/>
  <c r="Q309" i="6" s="1"/>
  <c r="J238" i="6"/>
  <c r="Q238" i="6" s="1"/>
  <c r="J308" i="6"/>
  <c r="J140" i="6"/>
  <c r="Q140" i="6" s="1"/>
  <c r="J22" i="6"/>
  <c r="J290" i="6"/>
  <c r="Q290" i="6" s="1"/>
  <c r="J58" i="6"/>
  <c r="J47" i="6"/>
  <c r="Q47" i="6" s="1"/>
  <c r="J153" i="6"/>
  <c r="J304" i="6"/>
  <c r="Q304" i="6" s="1"/>
  <c r="J315" i="6"/>
  <c r="Q315" i="6" s="1"/>
  <c r="J179" i="6"/>
  <c r="Q179" i="6" s="1"/>
  <c r="J282" i="6"/>
  <c r="Q282" i="6" s="1"/>
  <c r="J50" i="6"/>
  <c r="Q50" i="6" s="1"/>
  <c r="J62" i="6"/>
  <c r="Q62" i="6" s="1"/>
  <c r="J25" i="6"/>
  <c r="Q25" i="6" s="1"/>
  <c r="J136" i="6"/>
  <c r="J293" i="6"/>
  <c r="J283" i="6"/>
  <c r="J134" i="6"/>
  <c r="Q134" i="6" s="1"/>
  <c r="J180" i="6"/>
  <c r="J19" i="6"/>
  <c r="Q19" i="6" s="1"/>
  <c r="J138" i="6"/>
  <c r="J175" i="6"/>
  <c r="Q175" i="6" s="1"/>
  <c r="J265" i="6"/>
  <c r="J113" i="6"/>
  <c r="J161" i="6"/>
  <c r="J276" i="6"/>
  <c r="J226" i="6"/>
  <c r="J310" i="6"/>
  <c r="Q310" i="6" s="1"/>
  <c r="J44" i="6"/>
  <c r="Q44" i="6" s="1"/>
  <c r="J227" i="6"/>
  <c r="Q227" i="6" s="1"/>
  <c r="J91" i="6"/>
  <c r="Q91" i="6" s="1"/>
  <c r="J242" i="6"/>
  <c r="Q242" i="6" s="1"/>
  <c r="J311" i="6"/>
  <c r="Q311" i="6" s="1"/>
  <c r="J89" i="6"/>
  <c r="Q89" i="6" s="1"/>
  <c r="J128" i="6"/>
  <c r="Q128" i="6" s="1"/>
  <c r="J200" i="6"/>
  <c r="Q200" i="6" s="1"/>
  <c r="J284" i="6"/>
  <c r="J188" i="6"/>
  <c r="J52" i="6"/>
  <c r="Q52" i="6" s="1"/>
  <c r="J299" i="6"/>
  <c r="J163" i="6"/>
  <c r="J258" i="6"/>
  <c r="Q258" i="6" s="1"/>
  <c r="J18" i="6"/>
  <c r="J71" i="6"/>
  <c r="Q71" i="6" s="1"/>
  <c r="J245" i="6"/>
  <c r="J233" i="6"/>
  <c r="J206" i="6"/>
  <c r="J285" i="6"/>
  <c r="J103" i="6"/>
  <c r="J216" i="6"/>
  <c r="J109" i="6"/>
  <c r="J176" i="6"/>
  <c r="J141" i="6"/>
  <c r="Q141" i="6" s="1"/>
  <c r="J260" i="6"/>
  <c r="Q260" i="6" s="1"/>
  <c r="J132" i="6"/>
  <c r="Q132" i="6" s="1"/>
  <c r="J75" i="6"/>
  <c r="J106" i="6"/>
  <c r="J159" i="6"/>
  <c r="Q159" i="6" s="1"/>
  <c r="J86" i="6"/>
  <c r="Q86" i="6" s="1"/>
  <c r="J208" i="6"/>
  <c r="Q208" i="6" s="1"/>
  <c r="J184" i="6"/>
  <c r="J149" i="6"/>
  <c r="K149" i="6" s="1"/>
  <c r="J243" i="6"/>
  <c r="Q243" i="6" s="1"/>
  <c r="J107" i="6"/>
  <c r="Q107" i="6" s="1"/>
  <c r="J154" i="6"/>
  <c r="J215" i="6"/>
  <c r="J56" i="6"/>
  <c r="J157" i="6"/>
  <c r="J213" i="6"/>
  <c r="J256" i="6"/>
  <c r="Q256" i="6" s="1"/>
  <c r="J220" i="6"/>
  <c r="Q220" i="6" s="1"/>
  <c r="J60" i="6"/>
  <c r="Q60" i="6" s="1"/>
  <c r="J29" i="6"/>
  <c r="Q29" i="6" s="1"/>
  <c r="J26" i="6"/>
  <c r="Q26" i="6" s="1"/>
  <c r="J79" i="6"/>
  <c r="J237" i="6"/>
  <c r="Q237" i="6" s="1"/>
  <c r="J190" i="6"/>
  <c r="J289" i="6"/>
  <c r="Q289" i="6" s="1"/>
  <c r="J217" i="6"/>
  <c r="Q217" i="6" s="1"/>
  <c r="J40" i="6"/>
  <c r="Q40" i="6" s="1"/>
  <c r="J197" i="6"/>
  <c r="J264" i="6"/>
  <c r="Q264" i="6" s="1"/>
  <c r="K172" i="6"/>
  <c r="K294" i="6"/>
  <c r="D60" i="6" l="1"/>
  <c r="P60" i="6" s="1"/>
  <c r="D285" i="6"/>
  <c r="P285" i="6" s="1"/>
  <c r="D63" i="6"/>
  <c r="P63" i="6" s="1"/>
  <c r="D217" i="6"/>
  <c r="P217" i="6" s="1"/>
  <c r="D152" i="6"/>
  <c r="P152" i="6" s="1"/>
  <c r="D307" i="6"/>
  <c r="P307" i="6" s="1"/>
  <c r="D34" i="6"/>
  <c r="P34" i="6" s="1"/>
  <c r="D246" i="6"/>
  <c r="P246" i="6" s="1"/>
  <c r="D215" i="6"/>
  <c r="P215" i="6" s="1"/>
  <c r="D44" i="6"/>
  <c r="P44" i="6" s="1"/>
  <c r="D75" i="6"/>
  <c r="P75" i="6" s="1"/>
  <c r="D73" i="6"/>
  <c r="P73" i="6" s="1"/>
  <c r="D237" i="6"/>
  <c r="P237" i="6" s="1"/>
  <c r="D59" i="6"/>
  <c r="P59" i="6" s="1"/>
  <c r="D131" i="6"/>
  <c r="P131" i="6" s="1"/>
  <c r="D145" i="6"/>
  <c r="P145" i="6" s="1"/>
  <c r="D284" i="6"/>
  <c r="P284" i="6" s="1"/>
  <c r="K183" i="6"/>
  <c r="D54" i="6"/>
  <c r="P54" i="6" s="1"/>
  <c r="D289" i="6"/>
  <c r="P289" i="6" s="1"/>
  <c r="D179" i="6"/>
  <c r="P179" i="6" s="1"/>
  <c r="D206" i="6"/>
  <c r="P206" i="6" s="1"/>
  <c r="D128" i="6"/>
  <c r="P128" i="6" s="1"/>
  <c r="K126" i="6"/>
  <c r="K33" i="6"/>
  <c r="D45" i="6"/>
  <c r="P45" i="6" s="1"/>
  <c r="D267" i="6"/>
  <c r="P267" i="6" s="1"/>
  <c r="D262" i="6"/>
  <c r="P262" i="6" s="1"/>
  <c r="D107" i="6"/>
  <c r="P107" i="6" s="1"/>
  <c r="D162" i="6"/>
  <c r="P162" i="6" s="1"/>
  <c r="D304" i="6"/>
  <c r="P304" i="6" s="1"/>
  <c r="D66" i="6"/>
  <c r="P66" i="6" s="1"/>
  <c r="K95" i="6"/>
  <c r="D41" i="6"/>
  <c r="P41" i="6" s="1"/>
  <c r="D26" i="6"/>
  <c r="P26" i="6" s="1"/>
  <c r="D53" i="6"/>
  <c r="P53" i="6" s="1"/>
  <c r="D81" i="6"/>
  <c r="P81" i="6" s="1"/>
  <c r="D187" i="6"/>
  <c r="P187" i="6" s="1"/>
  <c r="D83" i="6"/>
  <c r="P83" i="6" s="1"/>
  <c r="D297" i="6"/>
  <c r="P297" i="6" s="1"/>
  <c r="D225" i="6"/>
  <c r="P225" i="6" s="1"/>
  <c r="D174" i="6"/>
  <c r="P174" i="6" s="1"/>
  <c r="D192" i="6"/>
  <c r="P192" i="6" s="1"/>
  <c r="K170" i="6"/>
  <c r="K199" i="6"/>
  <c r="K231" i="6"/>
  <c r="K155" i="6"/>
  <c r="K301" i="6"/>
  <c r="K230" i="6"/>
  <c r="K27" i="6"/>
  <c r="K218" i="6"/>
  <c r="K146" i="6"/>
  <c r="K178" i="6"/>
  <c r="K251" i="6"/>
  <c r="K286" i="6"/>
  <c r="K278" i="6"/>
  <c r="K207" i="6"/>
  <c r="K36" i="6"/>
  <c r="K99" i="6"/>
  <c r="K93" i="6"/>
  <c r="Q133" i="6"/>
  <c r="K304" i="6"/>
  <c r="K252" i="6"/>
  <c r="K145" i="6"/>
  <c r="K135" i="6"/>
  <c r="K28" i="6"/>
  <c r="K144" i="6"/>
  <c r="K102" i="6"/>
  <c r="K134" i="6"/>
  <c r="Q184" i="6"/>
  <c r="K184" i="6"/>
  <c r="Q308" i="6"/>
  <c r="K308" i="6"/>
  <c r="Q268" i="6"/>
  <c r="K268" i="6"/>
  <c r="Q156" i="6"/>
  <c r="K156" i="6"/>
  <c r="Q281" i="6"/>
  <c r="K281" i="6"/>
  <c r="Q43" i="6"/>
  <c r="K43" i="6"/>
  <c r="Q121" i="6"/>
  <c r="K121" i="6"/>
  <c r="Q169" i="6"/>
  <c r="K169" i="6"/>
  <c r="Q80" i="6"/>
  <c r="K80" i="6"/>
  <c r="Q96" i="6"/>
  <c r="K96" i="6"/>
  <c r="D22" i="6"/>
  <c r="P22" i="6" s="1"/>
  <c r="D49" i="6"/>
  <c r="P49" i="6" s="1"/>
  <c r="D27" i="6"/>
  <c r="P27" i="6" s="1"/>
  <c r="D168" i="6"/>
  <c r="P168" i="6" s="1"/>
  <c r="D82" i="6"/>
  <c r="P82" i="6" s="1"/>
  <c r="D114" i="6"/>
  <c r="P114" i="6" s="1"/>
  <c r="D160" i="6"/>
  <c r="P160" i="6" s="1"/>
  <c r="D173" i="6"/>
  <c r="P173" i="6" s="1"/>
  <c r="D95" i="6"/>
  <c r="P95" i="6" s="1"/>
  <c r="D184" i="6"/>
  <c r="P184" i="6" s="1"/>
  <c r="D80" i="6"/>
  <c r="P80" i="6" s="1"/>
  <c r="D112" i="6"/>
  <c r="P112" i="6" s="1"/>
  <c r="D182" i="6"/>
  <c r="P182" i="6" s="1"/>
  <c r="D287" i="6"/>
  <c r="P287" i="6" s="1"/>
  <c r="D311" i="6"/>
  <c r="P311" i="6" s="1"/>
  <c r="D143" i="6"/>
  <c r="P143" i="6" s="1"/>
  <c r="D255" i="6"/>
  <c r="P255" i="6" s="1"/>
  <c r="D205" i="6"/>
  <c r="P205" i="6" s="1"/>
  <c r="D148" i="6"/>
  <c r="P148" i="6" s="1"/>
  <c r="D234" i="6"/>
  <c r="P234" i="6" s="1"/>
  <c r="D300" i="6"/>
  <c r="P300" i="6" s="1"/>
  <c r="D280" i="6"/>
  <c r="P280" i="6" s="1"/>
  <c r="D170" i="6"/>
  <c r="P170" i="6" s="1"/>
  <c r="D269" i="6"/>
  <c r="P269" i="6" s="1"/>
  <c r="D301" i="6"/>
  <c r="P301" i="6" s="1"/>
  <c r="D175" i="6"/>
  <c r="P175" i="6" s="1"/>
  <c r="D261" i="6"/>
  <c r="P261" i="6" s="1"/>
  <c r="D135" i="6"/>
  <c r="P135" i="6" s="1"/>
  <c r="D232" i="6"/>
  <c r="P232" i="6" s="1"/>
  <c r="D274" i="6"/>
  <c r="P274" i="6" s="1"/>
  <c r="D310" i="6"/>
  <c r="P310" i="6" s="1"/>
  <c r="D100" i="6"/>
  <c r="P100" i="6" s="1"/>
  <c r="D123" i="6"/>
  <c r="P123" i="6" s="1"/>
  <c r="D211" i="6"/>
  <c r="P211" i="6" s="1"/>
  <c r="D203" i="6"/>
  <c r="P203" i="6" s="1"/>
  <c r="D294" i="6"/>
  <c r="P294" i="6" s="1"/>
  <c r="D89" i="6"/>
  <c r="P89" i="6" s="1"/>
  <c r="D249" i="6"/>
  <c r="P249" i="6" s="1"/>
  <c r="D275" i="6"/>
  <c r="P275" i="6" s="1"/>
  <c r="D233" i="6"/>
  <c r="P233" i="6" s="1"/>
  <c r="D235" i="6"/>
  <c r="P235" i="6" s="1"/>
  <c r="D108" i="6"/>
  <c r="P108" i="6" s="1"/>
  <c r="D259" i="6"/>
  <c r="P259" i="6" s="1"/>
  <c r="D201" i="6"/>
  <c r="P201" i="6" s="1"/>
  <c r="D283" i="6"/>
  <c r="P283" i="6" s="1"/>
  <c r="D147" i="6"/>
  <c r="P147" i="6" s="1"/>
  <c r="D177" i="6"/>
  <c r="P177" i="6" s="1"/>
  <c r="D241" i="6"/>
  <c r="P241" i="6" s="1"/>
  <c r="D185" i="6"/>
  <c r="P185" i="6" s="1"/>
  <c r="D238" i="6"/>
  <c r="P238" i="6" s="1"/>
  <c r="D302" i="6"/>
  <c r="P302" i="6" s="1"/>
  <c r="D139" i="6"/>
  <c r="P139" i="6" s="1"/>
  <c r="D169" i="6"/>
  <c r="P169" i="6" s="1"/>
  <c r="D222" i="6"/>
  <c r="P222" i="6" s="1"/>
  <c r="D116" i="6"/>
  <c r="P116" i="6" s="1"/>
  <c r="D251" i="6"/>
  <c r="P251" i="6" s="1"/>
  <c r="D193" i="6"/>
  <c r="P193" i="6" s="1"/>
  <c r="D291" i="6"/>
  <c r="P291" i="6" s="1"/>
  <c r="D161" i="6"/>
  <c r="P161" i="6" s="1"/>
  <c r="D273" i="6"/>
  <c r="P273" i="6" s="1"/>
  <c r="D227" i="6"/>
  <c r="P227" i="6" s="1"/>
  <c r="D265" i="6"/>
  <c r="P265" i="6" s="1"/>
  <c r="D171" i="6"/>
  <c r="P171" i="6" s="1"/>
  <c r="D195" i="6"/>
  <c r="P195" i="6" s="1"/>
  <c r="D48" i="6"/>
  <c r="P48" i="6" s="1"/>
  <c r="D58" i="6"/>
  <c r="P58" i="6" s="1"/>
  <c r="D61" i="6"/>
  <c r="P61" i="6" s="1"/>
  <c r="D55" i="6"/>
  <c r="P55" i="6" s="1"/>
  <c r="D50" i="6"/>
  <c r="P50" i="6" s="1"/>
  <c r="D62" i="6"/>
  <c r="P62" i="6" s="1"/>
  <c r="D64" i="6"/>
  <c r="P64" i="6" s="1"/>
  <c r="D31" i="6"/>
  <c r="P31" i="6" s="1"/>
  <c r="D24" i="6"/>
  <c r="P24" i="6" s="1"/>
  <c r="D28" i="6"/>
  <c r="P28" i="6" s="1"/>
  <c r="D40" i="6"/>
  <c r="P40" i="6" s="1"/>
  <c r="D51" i="6"/>
  <c r="P51" i="6" s="1"/>
  <c r="D29" i="6"/>
  <c r="P29" i="6" s="1"/>
  <c r="D35" i="6"/>
  <c r="P35" i="6" s="1"/>
  <c r="D36" i="6"/>
  <c r="P36" i="6" s="1"/>
  <c r="D33" i="6"/>
  <c r="P33" i="6" s="1"/>
  <c r="D47" i="6"/>
  <c r="P47" i="6" s="1"/>
  <c r="D52" i="6"/>
  <c r="P52" i="6" s="1"/>
  <c r="D46" i="6"/>
  <c r="P46" i="6" s="1"/>
  <c r="D57" i="6"/>
  <c r="P57" i="6" s="1"/>
  <c r="D91" i="6"/>
  <c r="P91" i="6" s="1"/>
  <c r="D270" i="6"/>
  <c r="P270" i="6" s="1"/>
  <c r="D278" i="6"/>
  <c r="P278" i="6" s="1"/>
  <c r="D105" i="6"/>
  <c r="P105" i="6" s="1"/>
  <c r="D230" i="6"/>
  <c r="P230" i="6" s="1"/>
  <c r="D70" i="6"/>
  <c r="P70" i="6" s="1"/>
  <c r="D68" i="6"/>
  <c r="P68" i="6" s="1"/>
  <c r="D313" i="6"/>
  <c r="P313" i="6" s="1"/>
  <c r="D153" i="6"/>
  <c r="P153" i="6" s="1"/>
  <c r="D163" i="6"/>
  <c r="P163" i="6" s="1"/>
  <c r="D254" i="6"/>
  <c r="P254" i="6" s="1"/>
  <c r="D97" i="6"/>
  <c r="P97" i="6" s="1"/>
  <c r="D315" i="6"/>
  <c r="P315" i="6" s="1"/>
  <c r="D121" i="6"/>
  <c r="P121" i="6" s="1"/>
  <c r="D299" i="6"/>
  <c r="P299" i="6" s="1"/>
  <c r="D129" i="6"/>
  <c r="P129" i="6" s="1"/>
  <c r="D155" i="6"/>
  <c r="P155" i="6" s="1"/>
  <c r="D258" i="6"/>
  <c r="P258" i="6" s="1"/>
  <c r="D290" i="6"/>
  <c r="P290" i="6" s="1"/>
  <c r="D140" i="6"/>
  <c r="P140" i="6" s="1"/>
  <c r="D236" i="6"/>
  <c r="P236" i="6" s="1"/>
  <c r="D194" i="6"/>
  <c r="P194" i="6" s="1"/>
  <c r="D189" i="6"/>
  <c r="P189" i="6" s="1"/>
  <c r="D229" i="6"/>
  <c r="P229" i="6" s="1"/>
  <c r="D164" i="6"/>
  <c r="P164" i="6" s="1"/>
  <c r="D224" i="6"/>
  <c r="P224" i="6" s="1"/>
  <c r="D96" i="6"/>
  <c r="P96" i="6" s="1"/>
  <c r="D127" i="6"/>
  <c r="P127" i="6" s="1"/>
  <c r="D214" i="6"/>
  <c r="P214" i="6" s="1"/>
  <c r="D98" i="6"/>
  <c r="P98" i="6" s="1"/>
  <c r="D18" i="6"/>
  <c r="P18" i="6" s="1"/>
  <c r="D21" i="6"/>
  <c r="P21" i="6" s="1"/>
  <c r="K220" i="6"/>
  <c r="K194" i="6"/>
  <c r="K128" i="6"/>
  <c r="Q103" i="6"/>
  <c r="K103" i="6"/>
  <c r="Q284" i="6"/>
  <c r="K284" i="6"/>
  <c r="Q212" i="6"/>
  <c r="K212" i="6"/>
  <c r="Q112" i="6"/>
  <c r="K112" i="6"/>
  <c r="Q174" i="6"/>
  <c r="K174" i="6"/>
  <c r="Q182" i="6"/>
  <c r="K182" i="6"/>
  <c r="Q101" i="6"/>
  <c r="K101" i="6"/>
  <c r="Q287" i="6"/>
  <c r="K287" i="6"/>
  <c r="Q69" i="6"/>
  <c r="K69" i="6"/>
  <c r="Q234" i="6"/>
  <c r="K234" i="6"/>
  <c r="D65" i="6"/>
  <c r="P65" i="6" s="1"/>
  <c r="D56" i="6"/>
  <c r="P56" i="6" s="1"/>
  <c r="D42" i="6"/>
  <c r="P42" i="6" s="1"/>
  <c r="D20" i="6"/>
  <c r="P20" i="6" s="1"/>
  <c r="D30" i="6"/>
  <c r="P30" i="6" s="1"/>
  <c r="D136" i="6"/>
  <c r="P136" i="6" s="1"/>
  <c r="D200" i="6"/>
  <c r="P200" i="6" s="1"/>
  <c r="D74" i="6"/>
  <c r="P74" i="6" s="1"/>
  <c r="D90" i="6"/>
  <c r="P90" i="6" s="1"/>
  <c r="D106" i="6"/>
  <c r="P106" i="6" s="1"/>
  <c r="D122" i="6"/>
  <c r="P122" i="6" s="1"/>
  <c r="D146" i="6"/>
  <c r="P146" i="6" s="1"/>
  <c r="D188" i="6"/>
  <c r="P188" i="6" s="1"/>
  <c r="D134" i="6"/>
  <c r="P134" i="6" s="1"/>
  <c r="D207" i="6"/>
  <c r="P207" i="6" s="1"/>
  <c r="D79" i="6"/>
  <c r="P79" i="6" s="1"/>
  <c r="D111" i="6"/>
  <c r="P111" i="6" s="1"/>
  <c r="D154" i="6"/>
  <c r="P154" i="6" s="1"/>
  <c r="D204" i="6"/>
  <c r="P204" i="6" s="1"/>
  <c r="D72" i="6"/>
  <c r="P72" i="6" s="1"/>
  <c r="D88" i="6"/>
  <c r="P88" i="6" s="1"/>
  <c r="D104" i="6"/>
  <c r="P104" i="6" s="1"/>
  <c r="D120" i="6"/>
  <c r="P120" i="6" s="1"/>
  <c r="D156" i="6"/>
  <c r="P156" i="6" s="1"/>
  <c r="D213" i="6"/>
  <c r="P213" i="6" s="1"/>
  <c r="D264" i="6"/>
  <c r="P264" i="6" s="1"/>
  <c r="D141" i="6"/>
  <c r="P141" i="6" s="1"/>
  <c r="D242" i="6"/>
  <c r="P242" i="6" s="1"/>
  <c r="D303" i="6"/>
  <c r="P303" i="6" s="1"/>
  <c r="D247" i="6"/>
  <c r="P247" i="6" s="1"/>
  <c r="D244" i="6"/>
  <c r="P244" i="6" s="1"/>
  <c r="D172" i="6"/>
  <c r="P172" i="6" s="1"/>
  <c r="D279" i="6"/>
  <c r="P279" i="6" s="1"/>
  <c r="D260" i="6"/>
  <c r="P260" i="6" s="1"/>
  <c r="D272" i="6"/>
  <c r="P272" i="6" s="1"/>
  <c r="D132" i="6"/>
  <c r="P132" i="6" s="1"/>
  <c r="D178" i="6"/>
  <c r="P178" i="6" s="1"/>
  <c r="D198" i="6"/>
  <c r="P198" i="6" s="1"/>
  <c r="D263" i="6"/>
  <c r="P263" i="6" s="1"/>
  <c r="D292" i="6"/>
  <c r="P292" i="6" s="1"/>
  <c r="D308" i="6"/>
  <c r="P308" i="6" s="1"/>
  <c r="D268" i="6"/>
  <c r="P268" i="6" s="1"/>
  <c r="D288" i="6"/>
  <c r="P288" i="6" s="1"/>
  <c r="D256" i="6"/>
  <c r="P256" i="6" s="1"/>
  <c r="D190" i="6"/>
  <c r="P190" i="6" s="1"/>
  <c r="D240" i="6"/>
  <c r="P240" i="6" s="1"/>
  <c r="D277" i="6"/>
  <c r="P277" i="6" s="1"/>
  <c r="D293" i="6"/>
  <c r="P293" i="6" s="1"/>
  <c r="D309" i="6"/>
  <c r="P309" i="6" s="1"/>
  <c r="D166" i="6"/>
  <c r="P166" i="6" s="1"/>
  <c r="D180" i="6"/>
  <c r="P180" i="6" s="1"/>
  <c r="D221" i="6"/>
  <c r="P221" i="6" s="1"/>
  <c r="D282" i="6"/>
  <c r="P282" i="6" s="1"/>
  <c r="D314" i="6"/>
  <c r="P314" i="6" s="1"/>
  <c r="D151" i="6"/>
  <c r="P151" i="6" s="1"/>
  <c r="D202" i="6"/>
  <c r="P202" i="6" s="1"/>
  <c r="D245" i="6"/>
  <c r="P245" i="6" s="1"/>
  <c r="D266" i="6"/>
  <c r="P266" i="6" s="1"/>
  <c r="D298" i="6"/>
  <c r="P298" i="6" s="1"/>
  <c r="D124" i="6"/>
  <c r="P124" i="6" s="1"/>
  <c r="D84" i="6"/>
  <c r="P84" i="6" s="1"/>
  <c r="D243" i="6"/>
  <c r="P243" i="6" s="1"/>
  <c r="D281" i="6"/>
  <c r="P281" i="6" s="1"/>
  <c r="D257" i="6"/>
  <c r="P257" i="6" s="1"/>
  <c r="D286" i="6"/>
  <c r="P286" i="6" s="1"/>
  <c r="D137" i="6"/>
  <c r="P137" i="6" s="1"/>
  <c r="D113" i="6"/>
  <c r="P113" i="6" s="1"/>
  <c r="D99" i="6"/>
  <c r="P99" i="6" s="1"/>
  <c r="D76" i="6"/>
  <c r="P76" i="6" s="1"/>
  <c r="D219" i="6"/>
  <c r="P219" i="6" s="1"/>
  <c r="D92" i="6"/>
  <c r="P92" i="6" s="1"/>
  <c r="D305" i="6"/>
  <c r="P305" i="6" s="1"/>
  <c r="D209" i="6"/>
  <c r="P209" i="6" s="1"/>
  <c r="D67" i="6"/>
  <c r="P67" i="6" s="1"/>
  <c r="D115" i="6"/>
  <c r="P115" i="6" s="1"/>
  <c r="Q265" i="6"/>
  <c r="K265" i="6"/>
  <c r="Q153" i="6"/>
  <c r="K153" i="6"/>
  <c r="Q57" i="6"/>
  <c r="K57" i="6"/>
  <c r="Q296" i="6"/>
  <c r="K296" i="6"/>
  <c r="Q253" i="6"/>
  <c r="K253" i="6"/>
  <c r="Q261" i="6"/>
  <c r="K261" i="6"/>
  <c r="Q306" i="6"/>
  <c r="K306" i="6"/>
  <c r="Q104" i="6"/>
  <c r="K104" i="6"/>
  <c r="Q94" i="6"/>
  <c r="K94" i="6"/>
  <c r="Q244" i="6"/>
  <c r="K244" i="6"/>
  <c r="Q115" i="6"/>
  <c r="K115" i="6"/>
  <c r="Q76" i="6"/>
  <c r="K76" i="6"/>
  <c r="Q187" i="6"/>
  <c r="K187" i="6"/>
  <c r="Q38" i="6"/>
  <c r="K38" i="6"/>
  <c r="Q74" i="6"/>
  <c r="K74" i="6"/>
  <c r="Q46" i="6"/>
  <c r="K46" i="6"/>
  <c r="O16" i="6"/>
  <c r="R257" i="6" s="1"/>
  <c r="D37" i="6"/>
  <c r="P37" i="6" s="1"/>
  <c r="D43" i="6"/>
  <c r="P43" i="6" s="1"/>
  <c r="D32" i="6"/>
  <c r="P32" i="6" s="1"/>
  <c r="D19" i="6"/>
  <c r="D17" i="6"/>
  <c r="P17" i="6" s="1"/>
  <c r="D38" i="6"/>
  <c r="P38" i="6" s="1"/>
  <c r="D16" i="6"/>
  <c r="P16" i="6" s="1"/>
  <c r="D25" i="6"/>
  <c r="D23" i="6"/>
  <c r="P23" i="6" s="1"/>
  <c r="D39" i="6"/>
  <c r="D133" i="6"/>
  <c r="P133" i="6" s="1"/>
  <c r="D165" i="6"/>
  <c r="D197" i="6"/>
  <c r="P197" i="6" s="1"/>
  <c r="D226" i="6"/>
  <c r="D248" i="6"/>
  <c r="P248" i="6" s="1"/>
  <c r="D78" i="6"/>
  <c r="P78" i="6" s="1"/>
  <c r="D86" i="6"/>
  <c r="P86" i="6" s="1"/>
  <c r="D94" i="6"/>
  <c r="D102" i="6"/>
  <c r="P102" i="6" s="1"/>
  <c r="D110" i="6"/>
  <c r="D118" i="6"/>
  <c r="P118" i="6" s="1"/>
  <c r="D126" i="6"/>
  <c r="P126" i="6" s="1"/>
  <c r="D138" i="6"/>
  <c r="P138" i="6" s="1"/>
  <c r="D157" i="6"/>
  <c r="D176" i="6"/>
  <c r="P176" i="6" s="1"/>
  <c r="D191" i="6"/>
  <c r="P191" i="6" s="1"/>
  <c r="D218" i="6"/>
  <c r="P218" i="6" s="1"/>
  <c r="D142" i="6"/>
  <c r="P142" i="6" s="1"/>
  <c r="D199" i="6"/>
  <c r="P199" i="6" s="1"/>
  <c r="D231" i="6"/>
  <c r="D71" i="6"/>
  <c r="P71" i="6" s="1"/>
  <c r="D87" i="6"/>
  <c r="P87" i="6" s="1"/>
  <c r="R87" i="6" s="1"/>
  <c r="D103" i="6"/>
  <c r="P103" i="6" s="1"/>
  <c r="D119" i="6"/>
  <c r="D150" i="6"/>
  <c r="P150" i="6" s="1"/>
  <c r="D181" i="6"/>
  <c r="P181" i="6" s="1"/>
  <c r="D196" i="6"/>
  <c r="P196" i="6" s="1"/>
  <c r="D212" i="6"/>
  <c r="P212" i="6" s="1"/>
  <c r="D223" i="6"/>
  <c r="P223" i="6" s="1"/>
  <c r="D77" i="6"/>
  <c r="D85" i="6"/>
  <c r="P85" i="6" s="1"/>
  <c r="D93" i="6"/>
  <c r="D101" i="6"/>
  <c r="P101" i="6" s="1"/>
  <c r="D109" i="6"/>
  <c r="D117" i="6"/>
  <c r="P117" i="6" s="1"/>
  <c r="D125" i="6"/>
  <c r="P125" i="6" s="1"/>
  <c r="D144" i="6"/>
  <c r="P144" i="6" s="1"/>
  <c r="D159" i="6"/>
  <c r="P159" i="6" s="1"/>
  <c r="D186" i="6"/>
  <c r="P186" i="6" s="1"/>
  <c r="D216" i="6"/>
  <c r="D253" i="6"/>
  <c r="P253" i="6" s="1"/>
  <c r="D276" i="6"/>
  <c r="P276" i="6" s="1"/>
  <c r="D306" i="6"/>
  <c r="P306" i="6" s="1"/>
  <c r="D167" i="6"/>
  <c r="D228" i="6"/>
  <c r="P228" i="6" s="1"/>
  <c r="D250" i="6"/>
  <c r="D295" i="6"/>
  <c r="P295" i="6" s="1"/>
  <c r="D69" i="6"/>
  <c r="P69" i="6" s="1"/>
  <c r="D220" i="6"/>
  <c r="P220" i="6" s="1"/>
  <c r="D312" i="6"/>
  <c r="P312" i="6" s="1"/>
  <c r="D210" i="6"/>
  <c r="P210" i="6" s="1"/>
  <c r="D296" i="6"/>
  <c r="D158" i="6"/>
  <c r="P158" i="6" s="1"/>
  <c r="D208" i="6"/>
  <c r="P208" i="6" s="1"/>
  <c r="R208" i="6" s="1"/>
  <c r="D271" i="6"/>
  <c r="P271" i="6" s="1"/>
  <c r="D183" i="6"/>
  <c r="P183" i="6" s="1"/>
  <c r="D239" i="6"/>
  <c r="P239" i="6" s="1"/>
  <c r="D149" i="6"/>
  <c r="P149" i="6" s="1"/>
  <c r="D252" i="6"/>
  <c r="P252" i="6" s="1"/>
  <c r="K205" i="6"/>
  <c r="K305" i="6"/>
  <c r="K211" i="6"/>
  <c r="K127" i="6"/>
  <c r="K68" i="6"/>
  <c r="K105" i="6"/>
  <c r="K117" i="6"/>
  <c r="K114" i="6"/>
  <c r="K173" i="6"/>
  <c r="K92" i="6"/>
  <c r="K78" i="6"/>
  <c r="K279" i="6"/>
  <c r="K291" i="6"/>
  <c r="K181" i="6"/>
  <c r="K130" i="6"/>
  <c r="K314" i="6"/>
  <c r="Q149" i="6"/>
  <c r="K107" i="6"/>
  <c r="K17" i="6"/>
  <c r="K77" i="6"/>
  <c r="K239" i="6"/>
  <c r="K292" i="6"/>
  <c r="K307" i="6"/>
  <c r="K300" i="6"/>
  <c r="K195" i="6"/>
  <c r="K250" i="6"/>
  <c r="K201" i="6"/>
  <c r="K191" i="6"/>
  <c r="K200" i="6"/>
  <c r="K70" i="6"/>
  <c r="K24" i="6"/>
  <c r="K262" i="6"/>
  <c r="K164" i="6"/>
  <c r="K189" i="6"/>
  <c r="K148" i="6"/>
  <c r="K85" i="6"/>
  <c r="K45" i="6"/>
  <c r="K166" i="6"/>
  <c r="K67" i="6"/>
  <c r="K185" i="6"/>
  <c r="K243" i="6"/>
  <c r="K97" i="6"/>
  <c r="K116" i="6"/>
  <c r="K202" i="6"/>
  <c r="K312" i="6"/>
  <c r="K217" i="6"/>
  <c r="K282" i="6"/>
  <c r="K309" i="6"/>
  <c r="K162" i="6"/>
  <c r="K51" i="6"/>
  <c r="K315" i="6"/>
  <c r="K54" i="6"/>
  <c r="K160" i="6"/>
  <c r="K44" i="6"/>
  <c r="K108" i="6"/>
  <c r="K214" i="6"/>
  <c r="K91" i="6"/>
  <c r="K86" i="6"/>
  <c r="K288" i="6"/>
  <c r="K29" i="6"/>
  <c r="K49" i="6"/>
  <c r="K87" i="6"/>
  <c r="K100" i="6"/>
  <c r="K274" i="6"/>
  <c r="K141" i="6"/>
  <c r="K16" i="6"/>
  <c r="K132" i="6"/>
  <c r="K52" i="6"/>
  <c r="K62" i="6"/>
  <c r="K311" i="6"/>
  <c r="K177" i="6"/>
  <c r="K196" i="6"/>
  <c r="K64" i="6"/>
  <c r="K152" i="6"/>
  <c r="K313" i="6"/>
  <c r="Q157" i="6"/>
  <c r="K157" i="6"/>
  <c r="Q215" i="6"/>
  <c r="K215" i="6"/>
  <c r="Q75" i="6"/>
  <c r="K75" i="6"/>
  <c r="Q176" i="6"/>
  <c r="K176" i="6"/>
  <c r="Q216" i="6"/>
  <c r="K216" i="6"/>
  <c r="K285" i="6"/>
  <c r="Q285" i="6"/>
  <c r="Q233" i="6"/>
  <c r="K233" i="6"/>
  <c r="Q299" i="6"/>
  <c r="K299" i="6"/>
  <c r="Q188" i="6"/>
  <c r="K188" i="6"/>
  <c r="Q276" i="6"/>
  <c r="K276" i="6"/>
  <c r="Q113" i="6"/>
  <c r="K113" i="6"/>
  <c r="K293" i="6"/>
  <c r="Q293" i="6"/>
  <c r="Q55" i="6"/>
  <c r="K55" i="6"/>
  <c r="Q259" i="6"/>
  <c r="K259" i="6"/>
  <c r="Q88" i="6"/>
  <c r="K88" i="6"/>
  <c r="Q186" i="6"/>
  <c r="K186" i="6"/>
  <c r="Q125" i="6"/>
  <c r="K125" i="6"/>
  <c r="Q53" i="6"/>
  <c r="K53" i="6"/>
  <c r="Q147" i="6"/>
  <c r="K147" i="6"/>
  <c r="Q82" i="6"/>
  <c r="K82" i="6"/>
  <c r="Q272" i="6"/>
  <c r="K272" i="6"/>
  <c r="Q229" i="6"/>
  <c r="K229" i="6"/>
  <c r="Q72" i="6"/>
  <c r="K72" i="6"/>
  <c r="Q167" i="6"/>
  <c r="K167" i="6"/>
  <c r="Q142" i="6"/>
  <c r="K142" i="6"/>
  <c r="Q209" i="6"/>
  <c r="K209" i="6"/>
  <c r="Q223" i="6"/>
  <c r="K223" i="6"/>
  <c r="Q150" i="6"/>
  <c r="K150" i="6"/>
  <c r="Q241" i="6"/>
  <c r="K241" i="6"/>
  <c r="Q275" i="6"/>
  <c r="K275" i="6"/>
  <c r="Q139" i="6"/>
  <c r="K139" i="6"/>
  <c r="Q210" i="6"/>
  <c r="K210" i="6"/>
  <c r="Q23" i="6"/>
  <c r="K23" i="6"/>
  <c r="Q73" i="6"/>
  <c r="K73" i="6"/>
  <c r="Q269" i="6"/>
  <c r="K269" i="6"/>
  <c r="Q61" i="6"/>
  <c r="K61" i="6"/>
  <c r="Q90" i="6"/>
  <c r="K90" i="6"/>
  <c r="Q143" i="6"/>
  <c r="K143" i="6"/>
  <c r="Q198" i="6"/>
  <c r="K198" i="6"/>
  <c r="Q280" i="6"/>
  <c r="K280" i="6"/>
  <c r="Q120" i="6"/>
  <c r="K120" i="6"/>
  <c r="Q248" i="6"/>
  <c r="K248" i="6"/>
  <c r="Q165" i="6"/>
  <c r="K165" i="6"/>
  <c r="Q124" i="6"/>
  <c r="K124" i="6"/>
  <c r="Q171" i="6"/>
  <c r="K171" i="6"/>
  <c r="Q65" i="6"/>
  <c r="K65" i="6"/>
  <c r="Q110" i="6"/>
  <c r="K110" i="6"/>
  <c r="Q21" i="6"/>
  <c r="K21" i="6"/>
  <c r="Q111" i="6"/>
  <c r="K111" i="6"/>
  <c r="Q204" i="6"/>
  <c r="K204" i="6"/>
  <c r="Q30" i="6"/>
  <c r="K30" i="6"/>
  <c r="Q63" i="6"/>
  <c r="K63" i="6"/>
  <c r="Q302" i="6"/>
  <c r="K302" i="6"/>
  <c r="Q219" i="6"/>
  <c r="K219" i="6"/>
  <c r="Q197" i="6"/>
  <c r="K197" i="6"/>
  <c r="Q190" i="6"/>
  <c r="K190" i="6"/>
  <c r="Q79" i="6"/>
  <c r="K79" i="6"/>
  <c r="Q213" i="6"/>
  <c r="K213" i="6"/>
  <c r="Q56" i="6"/>
  <c r="K56" i="6"/>
  <c r="Q154" i="6"/>
  <c r="K154" i="6"/>
  <c r="Q106" i="6"/>
  <c r="K106" i="6"/>
  <c r="Q109" i="6"/>
  <c r="K109" i="6"/>
  <c r="Q206" i="6"/>
  <c r="K206" i="6"/>
  <c r="Q245" i="6"/>
  <c r="K245" i="6"/>
  <c r="Q18" i="6"/>
  <c r="K18" i="6"/>
  <c r="Q163" i="6"/>
  <c r="K163" i="6"/>
  <c r="Q226" i="6"/>
  <c r="K226" i="6"/>
  <c r="Q161" i="6"/>
  <c r="K161" i="6"/>
  <c r="Q138" i="6"/>
  <c r="K138" i="6"/>
  <c r="Q180" i="6"/>
  <c r="K180" i="6"/>
  <c r="Q283" i="6"/>
  <c r="K283" i="6"/>
  <c r="Q136" i="6"/>
  <c r="K136" i="6"/>
  <c r="Q58" i="6"/>
  <c r="K58" i="6"/>
  <c r="Q22" i="6"/>
  <c r="K22" i="6"/>
  <c r="Q66" i="6"/>
  <c r="K66" i="6"/>
  <c r="Q123" i="6"/>
  <c r="K123" i="6"/>
  <c r="Q247" i="6"/>
  <c r="K247" i="6"/>
  <c r="Q59" i="6"/>
  <c r="K59" i="6"/>
  <c r="Q83" i="6"/>
  <c r="K83" i="6"/>
  <c r="Q122" i="6"/>
  <c r="K122" i="6"/>
  <c r="Q267" i="6"/>
  <c r="K267" i="6"/>
  <c r="Q158" i="6"/>
  <c r="K158" i="6"/>
  <c r="Q297" i="6"/>
  <c r="K297" i="6"/>
  <c r="Q35" i="6"/>
  <c r="K35" i="6"/>
  <c r="Q224" i="6"/>
  <c r="K224" i="6"/>
  <c r="Q98" i="6"/>
  <c r="K98" i="6"/>
  <c r="Q151" i="6"/>
  <c r="K151" i="6"/>
  <c r="Q137" i="6"/>
  <c r="K137" i="6"/>
  <c r="Q266" i="6"/>
  <c r="K266" i="6"/>
  <c r="Q81" i="6"/>
  <c r="K81" i="6"/>
  <c r="Q193" i="6"/>
  <c r="K193" i="6"/>
  <c r="Q221" i="6"/>
  <c r="K221" i="6"/>
  <c r="Q34" i="6"/>
  <c r="K34" i="6"/>
  <c r="Q254" i="6"/>
  <c r="K254" i="6"/>
  <c r="Q31" i="6"/>
  <c r="K31" i="6"/>
  <c r="Q270" i="6"/>
  <c r="K270" i="6"/>
  <c r="Q232" i="6"/>
  <c r="K232" i="6"/>
  <c r="Q32" i="6"/>
  <c r="K32" i="6"/>
  <c r="Q235" i="6"/>
  <c r="K235" i="6"/>
  <c r="Q41" i="6"/>
  <c r="K41" i="6"/>
  <c r="Q129" i="6"/>
  <c r="K129" i="6"/>
  <c r="Q222" i="6"/>
  <c r="K222" i="6"/>
  <c r="Q255" i="6"/>
  <c r="K255" i="6"/>
  <c r="Q303" i="6"/>
  <c r="K303" i="6"/>
  <c r="K289" i="6"/>
  <c r="K40" i="6"/>
  <c r="Q249" i="6"/>
  <c r="K249" i="6"/>
  <c r="K159" i="6"/>
  <c r="K50" i="6"/>
  <c r="K256" i="6"/>
  <c r="K71" i="6"/>
  <c r="K119" i="6"/>
  <c r="K19" i="6"/>
  <c r="K242" i="6"/>
  <c r="K208" i="6"/>
  <c r="K192" i="6"/>
  <c r="K277" i="6"/>
  <c r="K225" i="6"/>
  <c r="K168" i="6"/>
  <c r="K246" i="6"/>
  <c r="K273" i="6"/>
  <c r="K140" i="6"/>
  <c r="K48" i="6"/>
  <c r="K263" i="6"/>
  <c r="K89" i="6"/>
  <c r="K60" i="6"/>
  <c r="K310" i="6"/>
  <c r="K47" i="6"/>
  <c r="K240" i="6"/>
  <c r="K238" i="6"/>
  <c r="K298" i="6"/>
  <c r="K228" i="6"/>
  <c r="K25" i="6"/>
  <c r="K37" i="6"/>
  <c r="K131" i="6"/>
  <c r="K203" i="6"/>
  <c r="K290" i="6"/>
  <c r="K236" i="6"/>
  <c r="K39" i="6"/>
  <c r="K175" i="6"/>
  <c r="K179" i="6"/>
  <c r="K84" i="6"/>
  <c r="K42" i="6"/>
  <c r="K264" i="6"/>
  <c r="K260" i="6"/>
  <c r="K295" i="6"/>
  <c r="K227" i="6"/>
  <c r="K26" i="6"/>
  <c r="K237" i="6"/>
  <c r="K257" i="6"/>
  <c r="K20" i="6"/>
  <c r="K271" i="6"/>
  <c r="K258" i="6"/>
  <c r="E16" i="6"/>
  <c r="E60" i="6"/>
  <c r="E82" i="6"/>
  <c r="E285" i="6"/>
  <c r="E95" i="6"/>
  <c r="E130" i="6"/>
  <c r="E59" i="6"/>
  <c r="E307" i="6"/>
  <c r="E45" i="6"/>
  <c r="E45" i="3" s="1"/>
  <c r="E227" i="6"/>
  <c r="R285" i="6" l="1"/>
  <c r="E283" i="6"/>
  <c r="E211" i="6"/>
  <c r="E53" i="6"/>
  <c r="E108" i="6"/>
  <c r="E267" i="6"/>
  <c r="E128" i="6"/>
  <c r="E304" i="6"/>
  <c r="E54" i="6"/>
  <c r="E83" i="6"/>
  <c r="E63" i="6"/>
  <c r="E151" i="6"/>
  <c r="E270" i="6"/>
  <c r="E207" i="6"/>
  <c r="E75" i="6"/>
  <c r="E192" i="6"/>
  <c r="E200" i="6"/>
  <c r="E35" i="6"/>
  <c r="E277" i="6"/>
  <c r="E163" i="6"/>
  <c r="E291" i="6"/>
  <c r="E131" i="6"/>
  <c r="E26" i="6"/>
  <c r="E34" i="6"/>
  <c r="E52" i="6"/>
  <c r="E217" i="6"/>
  <c r="E73" i="6"/>
  <c r="E246" i="6"/>
  <c r="E107" i="6"/>
  <c r="E152" i="6"/>
  <c r="E179" i="6"/>
  <c r="E65" i="6"/>
  <c r="E127" i="6"/>
  <c r="E67" i="6"/>
  <c r="E240" i="6"/>
  <c r="E300" i="6"/>
  <c r="E155" i="6"/>
  <c r="E206" i="6"/>
  <c r="E158" i="6"/>
  <c r="E138" i="6"/>
  <c r="E44" i="6"/>
  <c r="E56" i="6"/>
  <c r="E233" i="6"/>
  <c r="E215" i="6"/>
  <c r="E284" i="6"/>
  <c r="E251" i="6"/>
  <c r="E81" i="6"/>
  <c r="E84" i="6"/>
  <c r="E100" i="6"/>
  <c r="E225" i="6"/>
  <c r="E237" i="6"/>
  <c r="E234" i="6"/>
  <c r="E23" i="6"/>
  <c r="E223" i="6"/>
  <c r="E160" i="6"/>
  <c r="E297" i="6"/>
  <c r="E177" i="6"/>
  <c r="E289" i="6"/>
  <c r="E80" i="6"/>
  <c r="E145" i="6"/>
  <c r="E85" i="6"/>
  <c r="E118" i="6"/>
  <c r="E176" i="6"/>
  <c r="E295" i="6"/>
  <c r="E66" i="6"/>
  <c r="E64" i="6"/>
  <c r="E310" i="6"/>
  <c r="E171" i="6"/>
  <c r="E27" i="6"/>
  <c r="E149" i="6"/>
  <c r="E299" i="6"/>
  <c r="E116" i="6"/>
  <c r="E148" i="6"/>
  <c r="E311" i="6"/>
  <c r="E68" i="6"/>
  <c r="E170" i="6"/>
  <c r="E262" i="6"/>
  <c r="E18" i="6"/>
  <c r="E275" i="6"/>
  <c r="E254" i="6"/>
  <c r="E46" i="6"/>
  <c r="E166" i="6"/>
  <c r="E69" i="6"/>
  <c r="E123" i="6"/>
  <c r="E174" i="6"/>
  <c r="E185" i="6"/>
  <c r="E264" i="6"/>
  <c r="E153" i="6"/>
  <c r="E187" i="6"/>
  <c r="E50" i="6"/>
  <c r="E191" i="6"/>
  <c r="E24" i="6"/>
  <c r="E314" i="6"/>
  <c r="E162" i="6"/>
  <c r="E266" i="6"/>
  <c r="E134" i="6"/>
  <c r="E38" i="6"/>
  <c r="E41" i="6"/>
  <c r="E106" i="6"/>
  <c r="E243" i="6"/>
  <c r="E164" i="6"/>
  <c r="E126" i="6"/>
  <c r="E260" i="6"/>
  <c r="E43" i="6"/>
  <c r="R162" i="6"/>
  <c r="E124" i="6"/>
  <c r="E156" i="6"/>
  <c r="E99" i="6"/>
  <c r="E159" i="6"/>
  <c r="R304" i="6"/>
  <c r="R189" i="6"/>
  <c r="R196" i="6"/>
  <c r="R313" i="6"/>
  <c r="R168" i="6"/>
  <c r="E273" i="6"/>
  <c r="E33" i="6"/>
  <c r="E308" i="6"/>
  <c r="E210" i="6"/>
  <c r="E55" i="6"/>
  <c r="E186" i="6"/>
  <c r="E135" i="6"/>
  <c r="E37" i="6"/>
  <c r="E201" i="6"/>
  <c r="E271" i="6"/>
  <c r="E30" i="6"/>
  <c r="E173" i="6"/>
  <c r="E241" i="6"/>
  <c r="E168" i="6"/>
  <c r="E294" i="6"/>
  <c r="E111" i="6"/>
  <c r="E196" i="6"/>
  <c r="E17" i="6"/>
  <c r="E213" i="6"/>
  <c r="E303" i="6"/>
  <c r="E245" i="6"/>
  <c r="E21" i="6"/>
  <c r="R205" i="6"/>
  <c r="E286" i="6"/>
  <c r="E112" i="6"/>
  <c r="E269" i="6"/>
  <c r="E188" i="6"/>
  <c r="E313" i="6"/>
  <c r="E199" i="6"/>
  <c r="E190" i="6"/>
  <c r="E76" i="6"/>
  <c r="E195" i="6"/>
  <c r="E88" i="6"/>
  <c r="E117" i="6"/>
  <c r="E105" i="6"/>
  <c r="E209" i="6"/>
  <c r="E139" i="6"/>
  <c r="E51" i="6"/>
  <c r="E129" i="6"/>
  <c r="E86" i="6"/>
  <c r="E229" i="6"/>
  <c r="E309" i="6"/>
  <c r="E306" i="6"/>
  <c r="E97" i="6"/>
  <c r="E140" i="6"/>
  <c r="E31" i="6"/>
  <c r="E57" i="6"/>
  <c r="E279" i="6"/>
  <c r="E90" i="6"/>
  <c r="E103" i="6"/>
  <c r="E143" i="6"/>
  <c r="E282" i="6"/>
  <c r="E197" i="6"/>
  <c r="E178" i="6"/>
  <c r="E150" i="6"/>
  <c r="E298" i="6"/>
  <c r="E121" i="6"/>
  <c r="E175" i="6"/>
  <c r="E258" i="6"/>
  <c r="E281" i="6"/>
  <c r="E147" i="6"/>
  <c r="E265" i="6"/>
  <c r="E244" i="6"/>
  <c r="E102" i="6"/>
  <c r="E280" i="6"/>
  <c r="E98" i="6"/>
  <c r="E287" i="6"/>
  <c r="E194" i="6"/>
  <c r="E62" i="6"/>
  <c r="E71" i="6"/>
  <c r="E224" i="6"/>
  <c r="E120" i="6"/>
  <c r="E101" i="6"/>
  <c r="E249" i="6"/>
  <c r="E70" i="6"/>
  <c r="E263" i="6"/>
  <c r="E113" i="6"/>
  <c r="E238" i="6"/>
  <c r="E288" i="6"/>
  <c r="E248" i="6"/>
  <c r="E184" i="6"/>
  <c r="E205" i="6"/>
  <c r="E133" i="6"/>
  <c r="E49" i="6"/>
  <c r="E253" i="6"/>
  <c r="E28" i="6"/>
  <c r="E218" i="6"/>
  <c r="E228" i="6"/>
  <c r="E141" i="6"/>
  <c r="E115" i="6"/>
  <c r="E222" i="6"/>
  <c r="E180" i="6"/>
  <c r="E274" i="6"/>
  <c r="E42" i="6"/>
  <c r="E58" i="6"/>
  <c r="E204" i="6"/>
  <c r="E114" i="6"/>
  <c r="E122" i="6"/>
  <c r="E252" i="6"/>
  <c r="R286" i="6"/>
  <c r="E220" i="6"/>
  <c r="E92" i="6"/>
  <c r="E142" i="6"/>
  <c r="E272" i="6"/>
  <c r="E144" i="6"/>
  <c r="E239" i="6"/>
  <c r="E202" i="6"/>
  <c r="E292" i="6"/>
  <c r="E20" i="6"/>
  <c r="E221" i="6"/>
  <c r="E242" i="6"/>
  <c r="E290" i="6"/>
  <c r="E32" i="6"/>
  <c r="R133" i="6"/>
  <c r="R225" i="6"/>
  <c r="R78" i="6"/>
  <c r="R251" i="6"/>
  <c r="R207" i="6"/>
  <c r="R26" i="6"/>
  <c r="R183" i="6"/>
  <c r="R69" i="6"/>
  <c r="R155" i="6"/>
  <c r="E78" i="6"/>
  <c r="E146" i="6"/>
  <c r="E208" i="6"/>
  <c r="E40" i="6"/>
  <c r="E172" i="6"/>
  <c r="E219" i="6"/>
  <c r="E169" i="6"/>
  <c r="E104" i="6"/>
  <c r="E315" i="6"/>
  <c r="E214" i="6"/>
  <c r="E312" i="6"/>
  <c r="E255" i="6"/>
  <c r="E232" i="6"/>
  <c r="E137" i="6"/>
  <c r="E235" i="6"/>
  <c r="E193" i="6"/>
  <c r="E230" i="6"/>
  <c r="E247" i="6"/>
  <c r="E136" i="6"/>
  <c r="E182" i="6"/>
  <c r="E79" i="6"/>
  <c r="E256" i="6"/>
  <c r="E89" i="6"/>
  <c r="E91" i="6"/>
  <c r="E74" i="6"/>
  <c r="E96" i="6"/>
  <c r="E268" i="6"/>
  <c r="E212" i="6"/>
  <c r="E189" i="6"/>
  <c r="E276" i="6"/>
  <c r="E198" i="6"/>
  <c r="E261" i="6"/>
  <c r="E257" i="6"/>
  <c r="E305" i="6"/>
  <c r="E259" i="6"/>
  <c r="E302" i="6"/>
  <c r="E161" i="6"/>
  <c r="E72" i="6"/>
  <c r="E203" i="6"/>
  <c r="E278" i="6"/>
  <c r="E87" i="6"/>
  <c r="E48" i="6"/>
  <c r="E181" i="6"/>
  <c r="E47" i="6"/>
  <c r="E29" i="6"/>
  <c r="E132" i="6"/>
  <c r="E301" i="6"/>
  <c r="E36" i="6"/>
  <c r="E154" i="6"/>
  <c r="E293" i="6"/>
  <c r="E236" i="6"/>
  <c r="E61" i="6"/>
  <c r="E22" i="6"/>
  <c r="R309" i="6"/>
  <c r="R118" i="6"/>
  <c r="R140" i="6"/>
  <c r="R89" i="6"/>
  <c r="R47" i="6"/>
  <c r="R249" i="6"/>
  <c r="R220" i="6"/>
  <c r="R217" i="6"/>
  <c r="R144" i="6"/>
  <c r="R68" i="6"/>
  <c r="R51" i="6"/>
  <c r="R181" i="6"/>
  <c r="R45" i="6"/>
  <c r="R130" i="6"/>
  <c r="R164" i="6"/>
  <c r="R166" i="6"/>
  <c r="R67" i="6"/>
  <c r="R50" i="6"/>
  <c r="E125" i="6"/>
  <c r="E183" i="6"/>
  <c r="R295" i="6"/>
  <c r="R174" i="6"/>
  <c r="R290" i="6"/>
  <c r="R100" i="6"/>
  <c r="R179" i="6"/>
  <c r="R289" i="6"/>
  <c r="R16" i="6"/>
  <c r="R101" i="6"/>
  <c r="R284" i="6"/>
  <c r="R315" i="6"/>
  <c r="R54" i="6"/>
  <c r="R218" i="6"/>
  <c r="R252" i="6"/>
  <c r="R307" i="6"/>
  <c r="R278" i="6"/>
  <c r="R219" i="6"/>
  <c r="R302" i="6"/>
  <c r="R63" i="6"/>
  <c r="R30" i="6"/>
  <c r="R204" i="6"/>
  <c r="R111" i="6"/>
  <c r="R21" i="6"/>
  <c r="R65" i="6"/>
  <c r="R171" i="6"/>
  <c r="R124" i="6"/>
  <c r="R248" i="6"/>
  <c r="R120" i="6"/>
  <c r="R280" i="6"/>
  <c r="R198" i="6"/>
  <c r="R143" i="6"/>
  <c r="R90" i="6"/>
  <c r="R61" i="6"/>
  <c r="R269" i="6"/>
  <c r="R73" i="6"/>
  <c r="R23" i="6"/>
  <c r="R210" i="6"/>
  <c r="R139" i="6"/>
  <c r="R275" i="6"/>
  <c r="R241" i="6"/>
  <c r="R150" i="6"/>
  <c r="R223" i="6"/>
  <c r="R209" i="6"/>
  <c r="R72" i="6"/>
  <c r="R229" i="6"/>
  <c r="R272" i="6"/>
  <c r="R82" i="6"/>
  <c r="R147" i="6"/>
  <c r="R53" i="6"/>
  <c r="R186" i="6"/>
  <c r="R88" i="6"/>
  <c r="R259" i="6"/>
  <c r="R55" i="6"/>
  <c r="R113" i="6"/>
  <c r="R188" i="6"/>
  <c r="R299" i="6"/>
  <c r="R233" i="6"/>
  <c r="R176" i="6"/>
  <c r="R75" i="6"/>
  <c r="R215" i="6"/>
  <c r="R97" i="6"/>
  <c r="R170" i="6"/>
  <c r="R17" i="6"/>
  <c r="R85" i="6"/>
  <c r="R262" i="6"/>
  <c r="R36" i="6"/>
  <c r="R237" i="6"/>
  <c r="R134" i="6"/>
  <c r="R264" i="6"/>
  <c r="R279" i="6"/>
  <c r="R292" i="6"/>
  <c r="R298" i="6"/>
  <c r="R92" i="6"/>
  <c r="R185" i="6"/>
  <c r="R227" i="6"/>
  <c r="R28" i="6"/>
  <c r="R149" i="6"/>
  <c r="R57" i="6"/>
  <c r="R46" i="6"/>
  <c r="R253" i="6"/>
  <c r="R142" i="6"/>
  <c r="R125" i="6"/>
  <c r="R276" i="6"/>
  <c r="R74" i="6"/>
  <c r="R244" i="6"/>
  <c r="R80" i="6"/>
  <c r="R152" i="6"/>
  <c r="R282" i="6"/>
  <c r="R160" i="6"/>
  <c r="R182" i="6"/>
  <c r="R268" i="6"/>
  <c r="P296" i="6"/>
  <c r="R296" i="6" s="1"/>
  <c r="E296" i="6"/>
  <c r="P250" i="6"/>
  <c r="R250" i="6" s="1"/>
  <c r="E250" i="6"/>
  <c r="P167" i="6"/>
  <c r="R167" i="6" s="1"/>
  <c r="E167" i="6"/>
  <c r="P216" i="6"/>
  <c r="R216" i="6" s="1"/>
  <c r="E216" i="6"/>
  <c r="P109" i="6"/>
  <c r="R109" i="6" s="1"/>
  <c r="E109" i="6"/>
  <c r="P93" i="6"/>
  <c r="E93" i="6"/>
  <c r="P77" i="6"/>
  <c r="R77" i="6" s="1"/>
  <c r="E77" i="6"/>
  <c r="P119" i="6"/>
  <c r="R119" i="6" s="1"/>
  <c r="E119" i="6"/>
  <c r="P231" i="6"/>
  <c r="R231" i="6" s="1"/>
  <c r="E231" i="6"/>
  <c r="P157" i="6"/>
  <c r="R157" i="6" s="1"/>
  <c r="E157" i="6"/>
  <c r="P110" i="6"/>
  <c r="R110" i="6" s="1"/>
  <c r="E110" i="6"/>
  <c r="P94" i="6"/>
  <c r="R94" i="6" s="1"/>
  <c r="E94" i="6"/>
  <c r="P226" i="6"/>
  <c r="R226" i="6" s="1"/>
  <c r="E226" i="6"/>
  <c r="P165" i="6"/>
  <c r="R165" i="6" s="1"/>
  <c r="E165" i="6"/>
  <c r="P39" i="6"/>
  <c r="R39" i="6" s="1"/>
  <c r="E39" i="6"/>
  <c r="P25" i="6"/>
  <c r="E25" i="6"/>
  <c r="P19" i="6"/>
  <c r="R19" i="6" s="1"/>
  <c r="E19" i="6"/>
  <c r="R64" i="6"/>
  <c r="R48" i="6"/>
  <c r="R273" i="6"/>
  <c r="R169" i="6"/>
  <c r="R108" i="6"/>
  <c r="R76" i="6"/>
  <c r="R281" i="6"/>
  <c r="R202" i="6"/>
  <c r="R277" i="6"/>
  <c r="R288" i="6"/>
  <c r="R308" i="6"/>
  <c r="R132" i="6"/>
  <c r="R141" i="6"/>
  <c r="R104" i="6"/>
  <c r="R20" i="6"/>
  <c r="R294" i="6"/>
  <c r="R311" i="6"/>
  <c r="R287" i="6"/>
  <c r="R128" i="6"/>
  <c r="R96" i="6"/>
  <c r="R184" i="6"/>
  <c r="R214" i="6"/>
  <c r="R49" i="6"/>
  <c r="R40" i="6"/>
  <c r="R24" i="6"/>
  <c r="R195" i="6"/>
  <c r="R291" i="6"/>
  <c r="R238" i="6"/>
  <c r="R201" i="6"/>
  <c r="R305" i="6"/>
  <c r="R99" i="6"/>
  <c r="R84" i="6"/>
  <c r="R314" i="6"/>
  <c r="R256" i="6"/>
  <c r="R178" i="6"/>
  <c r="R260" i="6"/>
  <c r="R172" i="6"/>
  <c r="R242" i="6"/>
  <c r="R127" i="6"/>
  <c r="R173" i="6"/>
  <c r="R146" i="6"/>
  <c r="R114" i="6"/>
  <c r="R200" i="6"/>
  <c r="R27" i="6"/>
  <c r="R33" i="6"/>
  <c r="R105" i="6"/>
  <c r="R211" i="6"/>
  <c r="R300" i="6"/>
  <c r="R93" i="6"/>
  <c r="R199" i="6"/>
  <c r="R187" i="6"/>
  <c r="R234" i="6"/>
  <c r="R38" i="6"/>
  <c r="R29" i="6"/>
  <c r="R274" i="6"/>
  <c r="R230" i="6"/>
  <c r="R145" i="6"/>
  <c r="R135" i="6"/>
  <c r="R148" i="6"/>
  <c r="R239" i="6"/>
  <c r="R191" i="6"/>
  <c r="R52" i="6"/>
  <c r="R91" i="6"/>
  <c r="R153" i="6"/>
  <c r="R121" i="6"/>
  <c r="R261" i="6"/>
  <c r="R312" i="6"/>
  <c r="R306" i="6"/>
  <c r="R212" i="6"/>
  <c r="R103" i="6"/>
  <c r="R86" i="6"/>
  <c r="R43" i="6"/>
  <c r="R60" i="6"/>
  <c r="R131" i="6"/>
  <c r="R70" i="6"/>
  <c r="R246" i="6"/>
  <c r="R107" i="6"/>
  <c r="R203" i="6"/>
  <c r="R310" i="6"/>
  <c r="R258" i="6"/>
  <c r="R175" i="6"/>
  <c r="R236" i="6"/>
  <c r="R194" i="6"/>
  <c r="R271" i="6"/>
  <c r="R228" i="6"/>
  <c r="R159" i="6"/>
  <c r="R71" i="6"/>
  <c r="R102" i="6"/>
  <c r="R25" i="6"/>
  <c r="R37" i="6"/>
  <c r="R301" i="6"/>
  <c r="R117" i="6"/>
  <c r="R126" i="6"/>
  <c r="R293" i="6"/>
  <c r="R44" i="6"/>
  <c r="R62" i="6"/>
  <c r="R265" i="6"/>
  <c r="R116" i="6"/>
  <c r="R177" i="6"/>
  <c r="R95" i="6"/>
  <c r="R112" i="6"/>
  <c r="R192" i="6"/>
  <c r="R42" i="6"/>
  <c r="R156" i="6"/>
  <c r="R263" i="6"/>
  <c r="R240" i="6"/>
  <c r="R243" i="6"/>
  <c r="R115" i="6"/>
  <c r="R303" i="6"/>
  <c r="R255" i="6"/>
  <c r="R222" i="6"/>
  <c r="R129" i="6"/>
  <c r="R41" i="6"/>
  <c r="R235" i="6"/>
  <c r="R32" i="6"/>
  <c r="R232" i="6"/>
  <c r="R270" i="6"/>
  <c r="R31" i="6"/>
  <c r="R254" i="6"/>
  <c r="R34" i="6"/>
  <c r="R221" i="6"/>
  <c r="R193" i="6"/>
  <c r="R81" i="6"/>
  <c r="R266" i="6"/>
  <c r="R137" i="6"/>
  <c r="R151" i="6"/>
  <c r="R98" i="6"/>
  <c r="R224" i="6"/>
  <c r="R35" i="6"/>
  <c r="R297" i="6"/>
  <c r="R158" i="6"/>
  <c r="R267" i="6"/>
  <c r="R122" i="6"/>
  <c r="R83" i="6"/>
  <c r="R59" i="6"/>
  <c r="R247" i="6"/>
  <c r="R123" i="6"/>
  <c r="R66" i="6"/>
  <c r="R22" i="6"/>
  <c r="R58" i="6"/>
  <c r="R136" i="6"/>
  <c r="R283" i="6"/>
  <c r="R180" i="6"/>
  <c r="R138" i="6"/>
  <c r="R161" i="6"/>
  <c r="R163" i="6"/>
  <c r="R18" i="6"/>
  <c r="R245" i="6"/>
  <c r="R206" i="6"/>
  <c r="R106" i="6"/>
  <c r="R154" i="6"/>
  <c r="R56" i="6"/>
  <c r="R213" i="6"/>
  <c r="R79" i="6"/>
  <c r="R190" i="6"/>
  <c r="R197" i="6"/>
</calcChain>
</file>

<file path=xl/sharedStrings.xml><?xml version="1.0" encoding="utf-8"?>
<sst xmlns="http://schemas.openxmlformats.org/spreadsheetml/2006/main" count="245" uniqueCount="177">
  <si>
    <t>Decay Rate</t>
  </si>
  <si>
    <t>Biomass</t>
  </si>
  <si>
    <t>Carbon Debt</t>
  </si>
  <si>
    <t>Net Biomass</t>
  </si>
  <si>
    <t>Residue Decay</t>
  </si>
  <si>
    <t>Biomass Emissions</t>
  </si>
  <si>
    <t>Half Life</t>
  </si>
  <si>
    <t>years</t>
  </si>
  <si>
    <t>Proposed Annual Operation</t>
  </si>
  <si>
    <t>Biomass Fuel Input</t>
  </si>
  <si>
    <t>Higher Heating Value</t>
  </si>
  <si>
    <t>Input Units</t>
  </si>
  <si>
    <t>Energy Output</t>
  </si>
  <si>
    <t>Used "Behind-the-Meter</t>
  </si>
  <si>
    <t>Delivered to ISO-NE Grid</t>
  </si>
  <si>
    <t>MWh annually</t>
  </si>
  <si>
    <t>Useful Thermal Energy delivered</t>
  </si>
  <si>
    <t>Natural Gas</t>
  </si>
  <si>
    <t>Fuel Oil #2</t>
  </si>
  <si>
    <t>Fuel Oil #6</t>
  </si>
  <si>
    <t>Propane</t>
  </si>
  <si>
    <t>Calculation of Overall Efficiency</t>
  </si>
  <si>
    <t>Biomass Input Heat Content</t>
  </si>
  <si>
    <t>MWh_fuel</t>
  </si>
  <si>
    <t>Renewable Electricity Generated</t>
  </si>
  <si>
    <t>RE Elect - "Behind-the-Meter"</t>
  </si>
  <si>
    <t>RE Elect - delivered to Grid</t>
  </si>
  <si>
    <t>MWh_elec</t>
  </si>
  <si>
    <t>Useful Thermal Energy</t>
  </si>
  <si>
    <t>MWh_therm</t>
  </si>
  <si>
    <t>OVERALL EFFICIENCY</t>
  </si>
  <si>
    <t>Life Cycle Greenhouse Gas Analysis</t>
  </si>
  <si>
    <t>Fuel Input</t>
  </si>
  <si>
    <t>tons CO2 annually</t>
  </si>
  <si>
    <t>MMBTU_input annually</t>
  </si>
  <si>
    <t>CO2 Emissions</t>
  </si>
  <si>
    <t>Electric Generation</t>
  </si>
  <si>
    <t>lbs CO2/MWh</t>
  </si>
  <si>
    <t>Natural Gas - Combined Cycle</t>
  </si>
  <si>
    <t>Other</t>
  </si>
  <si>
    <t>contact DOER</t>
  </si>
  <si>
    <t>Electric Generation List</t>
  </si>
  <si>
    <t>Thermal Boiler</t>
  </si>
  <si>
    <t>MMBTU_out</t>
  </si>
  <si>
    <t>lbs CO2/MMBTU</t>
  </si>
  <si>
    <t>MMBTU_in</t>
  </si>
  <si>
    <t>carbon debt, %</t>
  </si>
  <si>
    <t>Net CO2 Emission Reductions</t>
  </si>
  <si>
    <t>Biomass Energy - Debt-Dividend GHG Analysis</t>
  </si>
  <si>
    <t>Single Year Operation</t>
  </si>
  <si>
    <t>Describe Load in Text Box</t>
  </si>
  <si>
    <t>Massachusetts Department of Energy Resources</t>
  </si>
  <si>
    <t>Worksheet for the Calculation of Lifecycle GHG Analysis</t>
  </si>
  <si>
    <t>Carbon Debt/Dividend Analysis</t>
  </si>
  <si>
    <t>Lifecycle Carbon Intensity, lbs CO2/MWh</t>
  </si>
  <si>
    <t>Parametric Data</t>
  </si>
  <si>
    <t>BTU/lb</t>
  </si>
  <si>
    <t>Fuel Source</t>
  </si>
  <si>
    <t>Oil #6</t>
  </si>
  <si>
    <t>Oil #2</t>
  </si>
  <si>
    <t>Assumed Efficiency</t>
  </si>
  <si>
    <t>kgC/MMBTU</t>
  </si>
  <si>
    <t>CO2 Emission Parameter</t>
  </si>
  <si>
    <t>lbCO2/MMBTU</t>
  </si>
  <si>
    <t>Carbon Emissions per Output Energy</t>
  </si>
  <si>
    <t>Calculated Emissions per Input Energy</t>
  </si>
  <si>
    <t>Parametric Data on Lifecycle (total) Carbon Emissions derived from Manomet Study, Exhibit 6.6 (first data column below)</t>
  </si>
  <si>
    <t>Boiler Efficiency (justificaiton if not Standard Assumption):</t>
  </si>
  <si>
    <t>Assumed Boiler Efficiency</t>
  </si>
  <si>
    <t>Lifecycle Carbon Intensity, lbs CO2 per MMBTU_input</t>
  </si>
  <si>
    <t>lbs CO2/MMBTU_input</t>
  </si>
  <si>
    <t>n/a</t>
  </si>
  <si>
    <t>Biomass Heating Values</t>
  </si>
  <si>
    <t>Fuel Carbon Intensities</t>
  </si>
  <si>
    <t>Higher Heating Value (HHV)</t>
  </si>
  <si>
    <t xml:space="preserve">Generation Unit Name (as identified in SQA):   </t>
  </si>
  <si>
    <t>Boiler Efficiency (standard assumption)</t>
  </si>
  <si>
    <t>Source:  Manomet Exhibit 6.6 (adjusted in Table below)</t>
  </si>
  <si>
    <t>Statement of Qualification Application (SQA)</t>
  </si>
  <si>
    <t>dry tons</t>
  </si>
  <si>
    <t>Worksheet for the Calculation of Overall Efficiency - Annual</t>
  </si>
  <si>
    <t>Decay Rate Half Life, years</t>
  </si>
  <si>
    <t>Source: (EIA data, adjusted for indirect emissions as average between Manomet oil and gas)</t>
  </si>
  <si>
    <t>Mattson, et al., Decomposition of woody debris in a regenerating, clear-cut forest in the Southern Appalachians, Canadian Journal of Forest Research, 1987.</t>
  </si>
  <si>
    <t>Morris, Biomass Energy Production in California:  The Case for a Biomass Policy Initiative, NREL, 2000.</t>
  </si>
  <si>
    <t>Sharma, Wang, and Altizer, Modeling forest biomass in atmospheric carbon reduction in West Virginia; Proceedings of the 33rd Annual Meeting of the Council on Forest Engineering: Fueling the Future, 2010.</t>
  </si>
  <si>
    <t>Domke, et al., Assessment of Carbon Flows Associated with Forest Management and Biomass Procurement for the Laskin Biomass Facility, University of Minnesota, 2008.</t>
  </si>
  <si>
    <t>Sample References on Forest Residue Decay Rates</t>
  </si>
  <si>
    <t>If not NGCC, chose other from drop-down list</t>
  </si>
  <si>
    <t>Biomass Lifecycle Stack Emissions from Generation Unit</t>
  </si>
  <si>
    <t>Conventional Lifecycle Stack Emissions Displaced</t>
  </si>
  <si>
    <t>Source:  Manomet Exhibit 6.6 (based on 136 kgC/MWh coverted to lbsCO2/MWh)</t>
  </si>
  <si>
    <t>DOER provides a standard Decay Rate that represents the half-life decay of the biomass material had it not been utilized as eligible biomass fuel.  This half-life is representative of small diameter woody material decay on the forest floor or other land applications.</t>
  </si>
  <si>
    <t xml:space="preserve">Biomass Supply Information </t>
  </si>
  <si>
    <t>Year</t>
  </si>
  <si>
    <t>Parameters</t>
  </si>
  <si>
    <t>(normalized)</t>
  </si>
  <si>
    <t>(calculated)</t>
  </si>
  <si>
    <t>Fossil Emissions</t>
  </si>
  <si>
    <t>Decay Function</t>
  </si>
  <si>
    <t>Total Stand Carbon</t>
  </si>
  <si>
    <t>Original</t>
  </si>
  <si>
    <t>Exponent</t>
  </si>
  <si>
    <t>BAU 32% - BA60</t>
  </si>
  <si>
    <t>BAU 32% - Bio40%</t>
  </si>
  <si>
    <t>Thinnings only</t>
  </si>
  <si>
    <t>Tops and Limbs Only</t>
  </si>
  <si>
    <t>Converted to Carbon Deficit</t>
  </si>
  <si>
    <t>Raw Data</t>
  </si>
  <si>
    <t>Thinnings Only</t>
  </si>
  <si>
    <t>Residues Only</t>
  </si>
  <si>
    <t>Year after Harvest</t>
  </si>
  <si>
    <t>Averaging</t>
  </si>
  <si>
    <t>(from Manomet Exhibit 6-12; Scenarios 1 and 2 only)</t>
  </si>
  <si>
    <t>Biomass from Non-Forest Residues - Alternative Fate Decay Rate</t>
  </si>
  <si>
    <t>Forest Thinnings</t>
  </si>
  <si>
    <t>Forest Residues</t>
  </si>
  <si>
    <t>Non-Forest Residues</t>
  </si>
  <si>
    <t>% of supply</t>
  </si>
  <si>
    <r>
      <t xml:space="preserve">% of supply </t>
    </r>
    <r>
      <rPr>
        <sz val="8"/>
        <rFont val="Arial"/>
        <family val="2"/>
      </rPr>
      <t>(calculated - Supply must sum to 100%)</t>
    </r>
  </si>
  <si>
    <t>choose from drop-down list</t>
  </si>
  <si>
    <t>Biomass Carbon Deficit Functions (Summary)</t>
  </si>
  <si>
    <t>Thinnings Trendline</t>
  </si>
  <si>
    <t>Coefficient</t>
  </si>
  <si>
    <t xml:space="preserve"> Half Life, years</t>
  </si>
  <si>
    <t>Residues (Consolidated)</t>
  </si>
  <si>
    <t>Residues</t>
  </si>
  <si>
    <t>Residues - Forest and Non-Forest Consolidated Deficit Function</t>
  </si>
  <si>
    <t>Forest and Non-Forest Carbon Deficit Function Parameters</t>
  </si>
  <si>
    <r>
      <t>see Worksheet</t>
    </r>
    <r>
      <rPr>
        <i/>
        <sz val="10"/>
        <rFont val="Arial"/>
        <family val="2"/>
      </rPr>
      <t xml:space="preserve"> Carbon Deficit Analyses</t>
    </r>
    <r>
      <rPr>
        <sz val="10"/>
        <rFont val="Arial"/>
        <family val="2"/>
      </rPr>
      <t xml:space="preserve"> for derivation of carbon accounting functions for Eligible Biomass from Residues and Thinnings</t>
    </r>
  </si>
  <si>
    <r>
      <t xml:space="preserve">Biomass from </t>
    </r>
    <r>
      <rPr>
        <b/>
        <u/>
        <sz val="10"/>
        <rFont val="Arial"/>
        <family val="2"/>
      </rPr>
      <t>Residues</t>
    </r>
  </si>
  <si>
    <t>Trendline</t>
  </si>
  <si>
    <t>Forest Derived Thinnings</t>
  </si>
  <si>
    <r>
      <t xml:space="preserve">Biomass from </t>
    </r>
    <r>
      <rPr>
        <b/>
        <u/>
        <sz val="10"/>
        <rFont val="Arial"/>
        <family val="2"/>
      </rPr>
      <t>Thinnings</t>
    </r>
  </si>
  <si>
    <t>Typical Residential Biomass Pellet Boiler</t>
  </si>
  <si>
    <t>Electric resistance</t>
  </si>
  <si>
    <t>Forest Recovery</t>
  </si>
  <si>
    <t>Forest Deficit Function</t>
  </si>
  <si>
    <t>Forest Biomass Recovery</t>
  </si>
  <si>
    <t>Net Stack Emissions</t>
  </si>
  <si>
    <t>Alternative Energy Portfolio Standard - 225 CMR 16.00</t>
  </si>
  <si>
    <t>Useful Thermal Load Description</t>
  </si>
  <si>
    <t xml:space="preserve">Thermal Load Description: </t>
  </si>
  <si>
    <t>chose from drop-down list</t>
  </si>
  <si>
    <t>Stack Debt, Residue Decay, Forest Recovery</t>
  </si>
  <si>
    <t>Net Biomass (weighted for use of Residues and Thinnings)</t>
  </si>
  <si>
    <t>Forest Derived Biomass Carbon Recovery Analysis - Thinnings and Residues Only Curves from Manomet Report</t>
  </si>
  <si>
    <t>Non-Forest Derived Eligible Biomass Carbon Recovery Analysis - Residue (Alternative Fate) Decay Rate</t>
  </si>
  <si>
    <t>Summary/Consolidation of Carbon Recovery Functions - Residues and Thinnings</t>
  </si>
  <si>
    <t>50% Threshold</t>
  </si>
  <si>
    <t>0% Threshold</t>
  </si>
  <si>
    <r>
      <t xml:space="preserve">Thresholds/Neutrality </t>
    </r>
    <r>
      <rPr>
        <sz val="8"/>
        <rFont val="Arial"/>
        <family val="2"/>
      </rPr>
      <t xml:space="preserve"> (for graphing)</t>
    </r>
  </si>
  <si>
    <t>"Carbon Neutrality"</t>
  </si>
  <si>
    <t>Source: 2014 ISO New England Electric Generator Air Emissions Report, Average Emission Rate</t>
  </si>
  <si>
    <r>
      <t xml:space="preserve">Eligible Biomass Fuel can come from Forest or Non-Forest </t>
    </r>
    <r>
      <rPr>
        <u/>
        <sz val="8"/>
        <rFont val="Arial"/>
        <family val="2"/>
      </rPr>
      <t>Residues</t>
    </r>
    <r>
      <rPr>
        <sz val="8"/>
        <rFont val="Arial"/>
        <family val="2"/>
      </rPr>
      <t xml:space="preserve"> and Forest </t>
    </r>
    <r>
      <rPr>
        <u/>
        <sz val="8"/>
        <rFont val="Arial"/>
        <family val="2"/>
      </rPr>
      <t>Thinnings</t>
    </r>
    <r>
      <rPr>
        <sz val="8"/>
        <rFont val="Arial"/>
        <family val="2"/>
      </rPr>
      <t>, each of which has substantially different carbon deficit functions.  DOER provides these representative temporal functions for which the carbon impacts of Residues and Thinnings are evaluated.  DOER bases these functions on the averaging of results presented in the Manomet study on the Total (Forest) Stand Carbon and on other literature for the decay of non-forest residues (see Tab "Carbon Dividend Framework" in this workbook). DOER recognizes that carbon sequestration recovery  and residue decay rates will depend on specific forest conditions, harvest activity, residue sources, but puts forward these representative functions to enable reasonable and practicable implementation of the GHG Analysis required in 225 CMR 16.00 regulation.</t>
    </r>
  </si>
  <si>
    <t>Commonwealth of Massachusetts</t>
  </si>
  <si>
    <t>Executive Office of Energy and Environmental Affairs</t>
  </si>
  <si>
    <t>Department of Energy Resources (DOER)</t>
  </si>
  <si>
    <t>Regulatory Requirement</t>
  </si>
  <si>
    <r>
      <t xml:space="preserve">Boiler Efficiency </t>
    </r>
    <r>
      <rPr>
        <b/>
        <sz val="10"/>
        <rFont val="Arial"/>
        <family val="2"/>
      </rPr>
      <t>(optional user input)</t>
    </r>
  </si>
  <si>
    <r>
      <t xml:space="preserve">For Combined Heat and Power units </t>
    </r>
    <r>
      <rPr>
        <b/>
        <u/>
        <sz val="10"/>
        <rFont val="Arial"/>
        <family val="2"/>
      </rPr>
      <t>only</t>
    </r>
    <r>
      <rPr>
        <b/>
        <sz val="10"/>
        <rFont val="Arial"/>
        <family val="2"/>
      </rPr>
      <t>, enter the following</t>
    </r>
  </si>
  <si>
    <t>Type of Biomass Fuel input</t>
  </si>
  <si>
    <t>Annual Use or Production</t>
  </si>
  <si>
    <t>MMBTUs annually</t>
  </si>
  <si>
    <t xml:space="preserve">Note on Residues and Thinnings: Residues include Forest and  Non-Forest Derived Residues, Forest Salvage, and Dedicated Energy Crops, as defined in 225 CMR 16.00. http://www.mass.gov/eea/docs/doer/rps/225cmr1600-052909.pdf </t>
  </si>
  <si>
    <t>Please complete all blue cells</t>
  </si>
  <si>
    <t>At least 50% reduction</t>
  </si>
  <si>
    <t>Dry Wood Chips</t>
  </si>
  <si>
    <t>Green Wood Chips</t>
  </si>
  <si>
    <t>%</t>
  </si>
  <si>
    <t>BTU Value</t>
  </si>
  <si>
    <r>
      <t xml:space="preserve">Moisture Content - </t>
    </r>
    <r>
      <rPr>
        <b/>
        <sz val="10"/>
        <rFont val="Arial"/>
        <family val="2"/>
      </rPr>
      <t>Dry Wood Chips Only</t>
    </r>
  </si>
  <si>
    <t>Dry Wood Chips must enter the average moisture content of the fuel supply over the previous year. Green Wood Chips are assumed to have an average moisture content of 50%.</t>
  </si>
  <si>
    <t>Dry Chip Moisture Content</t>
  </si>
  <si>
    <t>Guideline on the Reduction of Greenhouse Gases for Eligible Renewable Thermal 
Generation Units Using Eligible Biomass Woody Fuel</t>
  </si>
  <si>
    <t>Wood Pellets</t>
  </si>
  <si>
    <t>% reduction in Year 30</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</si>
</sst>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0.0"/>
    <numFmt numFmtId="165" formatCode="0.0000"/>
    <numFmt numFmtId="166" formatCode="0.0%"/>
    <numFmt numFmtId="167" formatCode="0.000"/>
  </numFmts>
  <fonts count="33"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Arial"/>
      <family val="2"/>
    </font>
    <font>
      <sz val="10"/>
      <name val="Arial"/>
      <family val="2"/>
    </font>
    <font>
      <sz val="10"/>
      <color indexed="10"/>
      <name val="Arial"/>
      <family val="2"/>
    </font>
    <font>
      <sz val="8"/>
      <name val="Arial"/>
      <family val="2"/>
    </font>
    <font>
      <b/>
      <sz val="10"/>
      <name val="Arial"/>
      <family val="2"/>
    </font>
    <font>
      <sz val="8"/>
      <name val="Arial"/>
      <family val="2"/>
    </font>
    <font>
      <u/>
      <sz val="8"/>
      <name val="Arial"/>
      <family val="2"/>
    </font>
    <font>
      <b/>
      <sz val="11"/>
      <color theme="1"/>
      <name val="Calibri"/>
      <family val="2"/>
      <scheme val="minor"/>
    </font>
    <font>
      <b/>
      <sz val="14"/>
      <color theme="1"/>
      <name val="Calibri"/>
      <family val="2"/>
      <scheme val="minor"/>
    </font>
    <font>
      <b/>
      <sz val="9"/>
      <name val="Arial"/>
      <family val="2"/>
    </font>
    <font>
      <b/>
      <sz val="11"/>
      <color theme="5"/>
      <name val="Calibri"/>
      <family val="2"/>
      <scheme val="minor"/>
    </font>
    <font>
      <b/>
      <sz val="11"/>
      <color rgb="FFC00000"/>
      <name val="Calibri"/>
      <family val="2"/>
      <scheme val="minor"/>
    </font>
    <font>
      <sz val="11"/>
      <color rgb="FFFF0000"/>
      <name val="Calibri"/>
      <family val="2"/>
      <scheme val="minor"/>
    </font>
    <font>
      <b/>
      <sz val="11"/>
      <color theme="3"/>
      <name val="Calibri"/>
      <family val="2"/>
      <scheme val="minor"/>
    </font>
    <font>
      <b/>
      <u/>
      <sz val="11"/>
      <color theme="1"/>
      <name val="Calibri"/>
      <family val="2"/>
      <scheme val="minor"/>
    </font>
    <font>
      <b/>
      <sz val="16"/>
      <color theme="1"/>
      <name val="Calibri"/>
      <family val="2"/>
      <scheme val="minor"/>
    </font>
    <font>
      <sz val="11"/>
      <name val="Arial"/>
      <family val="2"/>
    </font>
    <font>
      <u/>
      <sz val="10"/>
      <name val="Arial"/>
      <family val="2"/>
    </font>
    <font>
      <b/>
      <sz val="11"/>
      <name val="Arial"/>
      <family val="2"/>
    </font>
    <font>
      <i/>
      <sz val="10"/>
      <name val="Arial"/>
      <family val="2"/>
    </font>
    <font>
      <b/>
      <u/>
      <sz val="10"/>
      <name val="Arial"/>
      <family val="2"/>
    </font>
    <font>
      <b/>
      <sz val="11"/>
      <color rgb="FFFF0000"/>
      <name val="Calibri"/>
      <family val="2"/>
      <scheme val="minor"/>
    </font>
    <font>
      <sz val="11"/>
      <color theme="0" tint="-0.499984740745262"/>
      <name val="Calibri"/>
      <family val="2"/>
      <scheme val="minor"/>
    </font>
    <font>
      <b/>
      <sz val="12"/>
      <name val="Arial"/>
      <family val="2"/>
    </font>
    <font>
      <sz val="12"/>
      <name val="Arial"/>
      <family val="2"/>
    </font>
    <font>
      <b/>
      <sz val="11"/>
      <color rgb="FF000000"/>
      <name val="Calibri"/>
      <family val="2"/>
    </font>
  </fonts>
  <fills count="8">
    <fill>
      <patternFill patternType="none"/>
    </fill>
    <fill>
      <patternFill patternType="gray125"/>
    </fill>
    <fill>
      <patternFill patternType="solid">
        <fgColor indexed="41"/>
        <bgColor indexed="64"/>
      </patternFill>
    </fill>
    <fill>
      <patternFill patternType="solid">
        <fgColor theme="0"/>
        <bgColor indexed="64"/>
      </patternFill>
    </fill>
    <fill>
      <patternFill patternType="solid">
        <fgColor theme="9" tint="0.39997558519241921"/>
        <bgColor indexed="64"/>
      </patternFill>
    </fill>
    <fill>
      <patternFill patternType="solid">
        <fgColor theme="0" tint="-0.14999847407452621"/>
        <bgColor indexed="64"/>
      </patternFill>
    </fill>
    <fill>
      <patternFill patternType="solid">
        <fgColor theme="6"/>
        <bgColor indexed="64"/>
      </patternFill>
    </fill>
    <fill>
      <patternFill patternType="solid">
        <fgColor theme="3" tint="0.59999389629810485"/>
        <bgColor indexed="64"/>
      </patternFill>
    </fill>
  </fills>
  <borders count="62">
    <border>
      <left/>
      <right/>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top style="thin">
        <color indexed="64"/>
      </top>
      <bottom style="thin">
        <color indexed="64"/>
      </bottom>
      <diagonal/>
    </border>
    <border>
      <left style="medium">
        <color indexed="64"/>
      </left>
      <right style="thin">
        <color indexed="64"/>
      </right>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s>
  <cellStyleXfs count="4">
    <xf numFmtId="0" fontId="0" fillId="0" borderId="0"/>
    <xf numFmtId="9" fontId="6" fillId="0" borderId="0" applyFont="0" applyFill="0" applyBorder="0" applyAlignment="0" applyProtection="0"/>
    <xf numFmtId="0" fontId="5" fillId="0" borderId="0"/>
    <xf numFmtId="0" fontId="4" fillId="0" borderId="0"/>
  </cellStyleXfs>
  <cellXfs count="282">
    <xf numFmtId="0" fontId="0" fillId="0" borderId="0" xfId="0"/>
    <xf numFmtId="0" fontId="0" fillId="0" borderId="0" xfId="0" applyAlignment="1">
      <alignment horizontal="right"/>
    </xf>
    <xf numFmtId="9" fontId="0" fillId="0" borderId="0" xfId="0" applyNumberFormat="1"/>
    <xf numFmtId="0" fontId="9" fillId="0" borderId="0" xfId="0" applyFont="1"/>
    <xf numFmtId="2" fontId="0" fillId="0" borderId="0" xfId="0" applyNumberFormat="1"/>
    <xf numFmtId="165" fontId="0" fillId="0" borderId="0" xfId="0" applyNumberFormat="1"/>
    <xf numFmtId="165" fontId="8" fillId="0" borderId="0" xfId="0" applyNumberFormat="1" applyFont="1"/>
    <xf numFmtId="0" fontId="11" fillId="0" borderId="0" xfId="0" applyFont="1"/>
    <xf numFmtId="0" fontId="0" fillId="0" borderId="1" xfId="0" applyBorder="1"/>
    <xf numFmtId="0" fontId="0" fillId="0" borderId="2" xfId="0" applyBorder="1"/>
    <xf numFmtId="0" fontId="0" fillId="0" borderId="3" xfId="0" applyBorder="1"/>
    <xf numFmtId="0" fontId="0" fillId="0" borderId="0" xfId="0" applyBorder="1"/>
    <xf numFmtId="0" fontId="0" fillId="0" borderId="4" xfId="0" applyBorder="1"/>
    <xf numFmtId="0" fontId="0" fillId="0" borderId="6" xfId="0" applyBorder="1"/>
    <xf numFmtId="0" fontId="0" fillId="0" borderId="7" xfId="0" applyBorder="1"/>
    <xf numFmtId="0" fontId="0" fillId="0" borderId="5" xfId="0" applyBorder="1"/>
    <xf numFmtId="0" fontId="0" fillId="0" borderId="8" xfId="0" applyBorder="1"/>
    <xf numFmtId="0" fontId="11" fillId="0" borderId="9" xfId="0" applyFont="1" applyBorder="1"/>
    <xf numFmtId="0" fontId="11" fillId="0" borderId="0" xfId="0" applyFont="1" applyBorder="1" applyAlignment="1"/>
    <xf numFmtId="0" fontId="0" fillId="0" borderId="12" xfId="0" applyBorder="1"/>
    <xf numFmtId="0" fontId="0" fillId="0" borderId="13" xfId="0" applyBorder="1"/>
    <xf numFmtId="0" fontId="0" fillId="2" borderId="5" xfId="0" applyFill="1" applyBorder="1"/>
    <xf numFmtId="0" fontId="0" fillId="0" borderId="14" xfId="0" applyBorder="1"/>
    <xf numFmtId="0" fontId="0" fillId="0" borderId="15" xfId="0" applyBorder="1"/>
    <xf numFmtId="0" fontId="0" fillId="0" borderId="18" xfId="0" applyBorder="1" applyAlignment="1">
      <alignment horizontal="center" vertical="center" wrapText="1"/>
    </xf>
    <xf numFmtId="0" fontId="0" fillId="0" borderId="19" xfId="0" applyBorder="1"/>
    <xf numFmtId="0" fontId="11" fillId="0" borderId="20" xfId="0" applyFont="1" applyBorder="1" applyAlignment="1">
      <alignment horizontal="center" vertical="center" wrapText="1"/>
    </xf>
    <xf numFmtId="0" fontId="0" fillId="2" borderId="8" xfId="0" applyFill="1" applyBorder="1" applyAlignment="1">
      <alignment horizontal="right"/>
    </xf>
    <xf numFmtId="2" fontId="0" fillId="2" borderId="6" xfId="0" applyNumberFormat="1" applyFill="1" applyBorder="1"/>
    <xf numFmtId="0" fontId="8" fillId="0" borderId="7" xfId="0" applyFont="1" applyBorder="1"/>
    <xf numFmtId="0" fontId="0" fillId="0" borderId="20" xfId="0" applyBorder="1" applyAlignment="1">
      <alignment wrapText="1"/>
    </xf>
    <xf numFmtId="0" fontId="0" fillId="0" borderId="22" xfId="0" applyBorder="1" applyAlignment="1">
      <alignment wrapText="1"/>
    </xf>
    <xf numFmtId="0" fontId="0" fillId="0" borderId="24" xfId="0" applyBorder="1"/>
    <xf numFmtId="0" fontId="0" fillId="0" borderId="25" xfId="0" applyBorder="1"/>
    <xf numFmtId="0" fontId="0" fillId="0" borderId="26" xfId="0" applyBorder="1"/>
    <xf numFmtId="0" fontId="0" fillId="0" borderId="27" xfId="0" applyBorder="1"/>
    <xf numFmtId="164" fontId="0" fillId="0" borderId="24" xfId="0" applyNumberFormat="1" applyBorder="1"/>
    <xf numFmtId="164" fontId="0" fillId="0" borderId="25" xfId="0" applyNumberFormat="1" applyBorder="1"/>
    <xf numFmtId="0" fontId="0" fillId="0" borderId="6" xfId="0" applyBorder="1" applyAlignment="1">
      <alignment horizontal="center"/>
    </xf>
    <xf numFmtId="0" fontId="0" fillId="0" borderId="5" xfId="0" applyBorder="1" applyAlignment="1">
      <alignment horizontal="center"/>
    </xf>
    <xf numFmtId="164" fontId="0" fillId="2" borderId="7" xfId="0" applyNumberFormat="1" applyFill="1" applyBorder="1"/>
    <xf numFmtId="2" fontId="0" fillId="2" borderId="28" xfId="0" applyNumberFormat="1" applyFill="1" applyBorder="1" applyAlignment="1">
      <alignment horizontal="right"/>
    </xf>
    <xf numFmtId="164" fontId="0" fillId="2" borderId="17" xfId="0" applyNumberFormat="1" applyFill="1" applyBorder="1"/>
    <xf numFmtId="0" fontId="8" fillId="0" borderId="22" xfId="0" applyFont="1" applyBorder="1" applyAlignment="1">
      <alignment horizontal="center" vertical="center" wrapText="1"/>
    </xf>
    <xf numFmtId="0" fontId="8" fillId="0" borderId="18" xfId="0" applyFont="1" applyBorder="1" applyAlignment="1">
      <alignment horizontal="center" vertical="center" wrapText="1"/>
    </xf>
    <xf numFmtId="0" fontId="0" fillId="0" borderId="29" xfId="0" applyBorder="1" applyAlignment="1">
      <alignment horizontal="center"/>
    </xf>
    <xf numFmtId="0" fontId="11" fillId="0" borderId="32" xfId="0" applyFont="1" applyBorder="1" applyAlignment="1">
      <alignment horizontal="center" vertical="center"/>
    </xf>
    <xf numFmtId="2" fontId="0" fillId="2" borderId="5" xfId="0" applyNumberFormat="1" applyFill="1" applyBorder="1"/>
    <xf numFmtId="0" fontId="8" fillId="0" borderId="0" xfId="0" applyFont="1" applyAlignment="1">
      <alignment horizontal="left"/>
    </xf>
    <xf numFmtId="1" fontId="8" fillId="0" borderId="0" xfId="0" applyNumberFormat="1" applyFont="1" applyAlignment="1">
      <alignment horizontal="left"/>
    </xf>
    <xf numFmtId="164" fontId="0" fillId="2" borderId="8" xfId="0" applyNumberFormat="1" applyFill="1" applyBorder="1"/>
    <xf numFmtId="0" fontId="0" fillId="2" borderId="35" xfId="0" applyFill="1" applyBorder="1"/>
    <xf numFmtId="0" fontId="0" fillId="0" borderId="0" xfId="0" applyFill="1" applyBorder="1"/>
    <xf numFmtId="0" fontId="7" fillId="0" borderId="0" xfId="0" applyFont="1" applyAlignment="1">
      <alignment horizontal="left"/>
    </xf>
    <xf numFmtId="1" fontId="0" fillId="2" borderId="17" xfId="0" applyNumberFormat="1" applyFill="1" applyBorder="1"/>
    <xf numFmtId="0" fontId="12" fillId="0" borderId="0" xfId="0" applyFont="1" applyBorder="1" applyAlignment="1">
      <alignment vertical="top" wrapText="1"/>
    </xf>
    <xf numFmtId="166" fontId="0" fillId="0" borderId="6" xfId="0" applyNumberFormat="1" applyFill="1" applyBorder="1"/>
    <xf numFmtId="167" fontId="0" fillId="0" borderId="0" xfId="0" applyNumberFormat="1"/>
    <xf numFmtId="0" fontId="0" fillId="0" borderId="0" xfId="0" applyFill="1" applyBorder="1" applyAlignment="1">
      <alignment horizontal="right"/>
    </xf>
    <xf numFmtId="0" fontId="0" fillId="0" borderId="0" xfId="0" applyFill="1"/>
    <xf numFmtId="165" fontId="0" fillId="0" borderId="0" xfId="0" applyNumberFormat="1" applyFill="1"/>
    <xf numFmtId="0" fontId="7" fillId="0" borderId="0" xfId="0" applyFont="1"/>
    <xf numFmtId="0" fontId="7" fillId="0" borderId="0" xfId="0" applyFont="1" applyAlignment="1">
      <alignment horizontal="right"/>
    </xf>
    <xf numFmtId="0" fontId="0" fillId="0" borderId="0" xfId="0" applyAlignment="1">
      <alignment horizontal="center" vertical="center" wrapText="1"/>
    </xf>
    <xf numFmtId="0" fontId="7" fillId="0" borderId="0" xfId="0" applyFont="1" applyAlignment="1">
      <alignment horizontal="center" vertical="center" wrapText="1"/>
    </xf>
    <xf numFmtId="0" fontId="4" fillId="0" borderId="0" xfId="3"/>
    <xf numFmtId="0" fontId="14" fillId="0" borderId="0" xfId="3" applyFont="1"/>
    <xf numFmtId="0" fontId="15" fillId="0" borderId="0" xfId="3" applyFont="1"/>
    <xf numFmtId="0" fontId="7" fillId="0" borderId="7" xfId="0" applyFont="1" applyBorder="1"/>
    <xf numFmtId="0" fontId="13" fillId="0" borderId="0" xfId="0" applyFont="1" applyAlignment="1">
      <alignment horizontal="left" indent="1"/>
    </xf>
    <xf numFmtId="0" fontId="12" fillId="0" borderId="0" xfId="0" applyFont="1" applyAlignment="1">
      <alignment horizontal="left" indent="1"/>
    </xf>
    <xf numFmtId="0" fontId="17" fillId="0" borderId="0" xfId="3" applyFont="1"/>
    <xf numFmtId="0" fontId="19" fillId="0" borderId="0" xfId="3" applyFont="1"/>
    <xf numFmtId="0" fontId="3" fillId="0" borderId="0" xfId="3" applyFont="1"/>
    <xf numFmtId="0" fontId="18" fillId="0" borderId="0" xfId="3" applyFont="1"/>
    <xf numFmtId="0" fontId="2" fillId="0" borderId="0" xfId="3" applyFont="1"/>
    <xf numFmtId="0" fontId="20" fillId="0" borderId="0" xfId="3" applyFont="1"/>
    <xf numFmtId="0" fontId="2" fillId="0" borderId="0" xfId="3" applyFont="1" applyAlignment="1">
      <alignment horizontal="right"/>
    </xf>
    <xf numFmtId="0" fontId="21" fillId="0" borderId="0" xfId="3" applyFont="1"/>
    <xf numFmtId="0" fontId="11" fillId="0" borderId="40" xfId="0" applyFont="1" applyFill="1" applyBorder="1" applyAlignment="1">
      <alignment horizontal="center" vertical="center"/>
    </xf>
    <xf numFmtId="0" fontId="7" fillId="0" borderId="21" xfId="0" applyFont="1" applyBorder="1" applyAlignment="1">
      <alignment horizontal="right" vertical="center"/>
    </xf>
    <xf numFmtId="0" fontId="22" fillId="0" borderId="0" xfId="3" applyFont="1"/>
    <xf numFmtId="0" fontId="24" fillId="0" borderId="0" xfId="0" applyFont="1" applyAlignment="1">
      <alignment horizontal="left" indent="1"/>
    </xf>
    <xf numFmtId="0" fontId="7" fillId="0" borderId="0" xfId="0" applyFont="1" applyAlignment="1">
      <alignment horizontal="left" indent="1"/>
    </xf>
    <xf numFmtId="0" fontId="1" fillId="0" borderId="0" xfId="3" applyFont="1"/>
    <xf numFmtId="0" fontId="14" fillId="0" borderId="24" xfId="3" applyFont="1" applyBorder="1"/>
    <xf numFmtId="0" fontId="14" fillId="0" borderId="42" xfId="3" applyFont="1" applyBorder="1" applyAlignment="1">
      <alignment horizontal="right"/>
    </xf>
    <xf numFmtId="0" fontId="14" fillId="0" borderId="42" xfId="3" applyFont="1" applyBorder="1"/>
    <xf numFmtId="165" fontId="14" fillId="0" borderId="42" xfId="3" applyNumberFormat="1" applyFont="1" applyBorder="1" applyAlignment="1">
      <alignment horizontal="right"/>
    </xf>
    <xf numFmtId="165" fontId="14" fillId="0" borderId="14" xfId="3" applyNumberFormat="1" applyFont="1" applyBorder="1"/>
    <xf numFmtId="167" fontId="14" fillId="0" borderId="14" xfId="3" applyNumberFormat="1" applyFont="1" applyBorder="1"/>
    <xf numFmtId="0" fontId="16" fillId="0" borderId="31" xfId="0" applyFont="1" applyFill="1" applyBorder="1" applyAlignment="1">
      <alignment horizontal="center" vertical="center" wrapText="1"/>
    </xf>
    <xf numFmtId="167" fontId="0" fillId="0" borderId="6" xfId="0" applyNumberFormat="1" applyFill="1" applyBorder="1"/>
    <xf numFmtId="0" fontId="0" fillId="0" borderId="12" xfId="0" applyFill="1" applyBorder="1"/>
    <xf numFmtId="165" fontId="0" fillId="0" borderId="7" xfId="0" applyNumberFormat="1" applyFill="1" applyBorder="1"/>
    <xf numFmtId="0" fontId="0" fillId="0" borderId="13" xfId="0" applyFill="1" applyBorder="1"/>
    <xf numFmtId="167" fontId="0" fillId="0" borderId="5" xfId="0" applyNumberFormat="1" applyFill="1" applyBorder="1"/>
    <xf numFmtId="165" fontId="0" fillId="0" borderId="8" xfId="0" applyNumberFormat="1" applyFill="1" applyBorder="1"/>
    <xf numFmtId="0" fontId="0" fillId="0" borderId="19" xfId="0" applyFill="1" applyBorder="1"/>
    <xf numFmtId="167" fontId="0" fillId="0" borderId="28" xfId="0" applyNumberFormat="1" applyFill="1" applyBorder="1"/>
    <xf numFmtId="165" fontId="0" fillId="0" borderId="17" xfId="0" applyNumberFormat="1" applyFill="1" applyBorder="1"/>
    <xf numFmtId="0" fontId="0" fillId="0" borderId="13" xfId="0" applyFill="1" applyBorder="1" applyAlignment="1">
      <alignment horizontal="right"/>
    </xf>
    <xf numFmtId="0" fontId="7" fillId="0" borderId="0" xfId="0" applyFont="1" applyFill="1" applyBorder="1" applyAlignment="1">
      <alignment vertical="center" wrapText="1"/>
    </xf>
    <xf numFmtId="165" fontId="0" fillId="0" borderId="45" xfId="0" applyNumberFormat="1" applyFill="1" applyBorder="1"/>
    <xf numFmtId="165" fontId="0" fillId="0" borderId="46" xfId="0" applyNumberFormat="1" applyFill="1" applyBorder="1"/>
    <xf numFmtId="0" fontId="10" fillId="0" borderId="3" xfId="0" applyFont="1" applyBorder="1" applyAlignment="1">
      <alignment vertical="top" wrapText="1"/>
    </xf>
    <xf numFmtId="0" fontId="7" fillId="0" borderId="6" xfId="0" applyFont="1" applyBorder="1" applyAlignment="1">
      <alignment horizontal="center" vertical="center" wrapText="1"/>
    </xf>
    <xf numFmtId="0" fontId="7" fillId="0" borderId="7" xfId="0" applyFont="1" applyBorder="1" applyAlignment="1">
      <alignment horizontal="center" vertical="center" wrapText="1"/>
    </xf>
    <xf numFmtId="0" fontId="0" fillId="2" borderId="8" xfId="0" applyFill="1" applyBorder="1"/>
    <xf numFmtId="0" fontId="6" fillId="0" borderId="21" xfId="0" applyFont="1" applyBorder="1" applyAlignment="1">
      <alignment horizontal="right" vertical="center"/>
    </xf>
    <xf numFmtId="164" fontId="9" fillId="4" borderId="6" xfId="0" applyNumberFormat="1" applyFont="1" applyFill="1" applyBorder="1"/>
    <xf numFmtId="9" fontId="9" fillId="4" borderId="6" xfId="0" applyNumberFormat="1" applyFont="1" applyFill="1" applyBorder="1"/>
    <xf numFmtId="0" fontId="28" fillId="0" borderId="0" xfId="0" applyFont="1"/>
    <xf numFmtId="0" fontId="6" fillId="0" borderId="0" xfId="0" applyFont="1"/>
    <xf numFmtId="0" fontId="29" fillId="0" borderId="0" xfId="0" applyFont="1"/>
    <xf numFmtId="0" fontId="6" fillId="0" borderId="0" xfId="0" applyFont="1" applyAlignment="1">
      <alignment horizontal="left"/>
    </xf>
    <xf numFmtId="0" fontId="10" fillId="0" borderId="0" xfId="0" applyFont="1" applyFill="1" applyBorder="1" applyAlignment="1">
      <alignment vertical="top" wrapText="1"/>
    </xf>
    <xf numFmtId="166" fontId="0" fillId="0" borderId="0" xfId="0" applyNumberFormat="1"/>
    <xf numFmtId="166" fontId="0" fillId="0" borderId="0" xfId="0" applyNumberFormat="1" applyFill="1" applyBorder="1"/>
    <xf numFmtId="0" fontId="6" fillId="0" borderId="0" xfId="0" applyFont="1" applyAlignment="1">
      <alignment horizontal="center" vertical="center" wrapText="1"/>
    </xf>
    <xf numFmtId="0" fontId="10" fillId="0" borderId="0" xfId="0" applyFont="1" applyAlignment="1">
      <alignment horizontal="center" vertical="center" wrapText="1"/>
    </xf>
    <xf numFmtId="0" fontId="6" fillId="0" borderId="6" xfId="0" applyFont="1" applyBorder="1"/>
    <xf numFmtId="0" fontId="11" fillId="0" borderId="10" xfId="0" applyFont="1" applyBorder="1"/>
    <xf numFmtId="0" fontId="11" fillId="0" borderId="47" xfId="0" applyFont="1" applyBorder="1"/>
    <xf numFmtId="0" fontId="30" fillId="0" borderId="0" xfId="0" applyFont="1"/>
    <xf numFmtId="0" fontId="31" fillId="0" borderId="0" xfId="0" applyFont="1"/>
    <xf numFmtId="9" fontId="10" fillId="0" borderId="0" xfId="0" applyNumberFormat="1" applyFont="1" applyAlignment="1">
      <alignment horizontal="center" vertical="center" wrapText="1"/>
    </xf>
    <xf numFmtId="9" fontId="10" fillId="0" borderId="0" xfId="0" applyNumberFormat="1" applyFont="1" applyAlignment="1">
      <alignment horizontal="center" vertical="center"/>
    </xf>
    <xf numFmtId="0" fontId="0" fillId="0" borderId="48" xfId="0" applyBorder="1"/>
    <xf numFmtId="0" fontId="32" fillId="0" borderId="49" xfId="0" applyFont="1" applyBorder="1" applyAlignment="1">
      <alignment horizontal="center" vertical="center"/>
    </xf>
    <xf numFmtId="0" fontId="0" fillId="5" borderId="6" xfId="0" applyFill="1" applyBorder="1"/>
    <xf numFmtId="0" fontId="0" fillId="0" borderId="24" xfId="0" applyBorder="1" applyAlignment="1">
      <alignment horizontal="left"/>
    </xf>
    <xf numFmtId="0" fontId="0" fillId="0" borderId="25" xfId="0" applyBorder="1" applyAlignment="1">
      <alignment horizontal="left"/>
    </xf>
    <xf numFmtId="1" fontId="0" fillId="5" borderId="6" xfId="0" applyNumberFormat="1" applyFill="1" applyBorder="1"/>
    <xf numFmtId="1" fontId="0" fillId="5" borderId="5" xfId="0" applyNumberFormat="1" applyFill="1" applyBorder="1"/>
    <xf numFmtId="166" fontId="11" fillId="5" borderId="39" xfId="0" applyNumberFormat="1" applyFont="1" applyFill="1" applyBorder="1"/>
    <xf numFmtId="0" fontId="0" fillId="5" borderId="6" xfId="0" applyFill="1" applyBorder="1" applyAlignment="1">
      <alignment horizontal="center"/>
    </xf>
    <xf numFmtId="164" fontId="0" fillId="5" borderId="6" xfId="0" applyNumberFormat="1" applyFill="1" applyBorder="1"/>
    <xf numFmtId="9" fontId="0" fillId="5" borderId="6" xfId="0" applyNumberFormat="1" applyFill="1" applyBorder="1"/>
    <xf numFmtId="166" fontId="0" fillId="5" borderId="6" xfId="0" applyNumberFormat="1" applyFill="1" applyBorder="1"/>
    <xf numFmtId="9" fontId="0" fillId="5" borderId="6" xfId="1" applyFont="1" applyFill="1" applyBorder="1"/>
    <xf numFmtId="0" fontId="6" fillId="0" borderId="7" xfId="0" applyFont="1" applyBorder="1" applyAlignment="1">
      <alignment vertical="center" wrapText="1"/>
    </xf>
    <xf numFmtId="0" fontId="6" fillId="0" borderId="7" xfId="0" applyFont="1" applyBorder="1"/>
    <xf numFmtId="0" fontId="6" fillId="0" borderId="6" xfId="0" applyFont="1" applyFill="1" applyBorder="1" applyAlignment="1">
      <alignment horizontal="center"/>
    </xf>
    <xf numFmtId="9" fontId="0" fillId="0" borderId="6" xfId="1" applyFont="1" applyFill="1" applyBorder="1"/>
    <xf numFmtId="0" fontId="6" fillId="0" borderId="0" xfId="0" applyFont="1" applyAlignment="1">
      <alignment wrapText="1"/>
    </xf>
    <xf numFmtId="0" fontId="11" fillId="0" borderId="21" xfId="0" applyFont="1" applyBorder="1" applyAlignment="1">
      <alignment horizontal="center" vertical="center" wrapText="1"/>
    </xf>
    <xf numFmtId="0" fontId="0" fillId="0" borderId="23" xfId="0" applyFill="1" applyBorder="1"/>
    <xf numFmtId="0" fontId="6" fillId="0" borderId="16" xfId="0" applyFont="1" applyFill="1" applyBorder="1"/>
    <xf numFmtId="0" fontId="0" fillId="0" borderId="28" xfId="0" applyFill="1" applyBorder="1" applyAlignment="1">
      <alignment horizontal="center"/>
    </xf>
    <xf numFmtId="164" fontId="0" fillId="0" borderId="24" xfId="0" applyNumberFormat="1" applyFill="1" applyBorder="1"/>
    <xf numFmtId="0" fontId="6" fillId="0" borderId="24" xfId="0" applyFont="1" applyBorder="1"/>
    <xf numFmtId="0" fontId="0" fillId="0" borderId="9" xfId="0" applyBorder="1"/>
    <xf numFmtId="0" fontId="6" fillId="0" borderId="13" xfId="0" applyFont="1" applyBorder="1"/>
    <xf numFmtId="0" fontId="7" fillId="0" borderId="8" xfId="0" applyFont="1" applyBorder="1"/>
    <xf numFmtId="0" fontId="0" fillId="0" borderId="0" xfId="0" applyAlignment="1">
      <alignment wrapText="1"/>
    </xf>
    <xf numFmtId="0" fontId="11" fillId="0" borderId="0" xfId="0" applyFont="1" applyAlignment="1"/>
    <xf numFmtId="0" fontId="11" fillId="0" borderId="36" xfId="0" applyFont="1" applyBorder="1" applyAlignment="1"/>
    <xf numFmtId="2" fontId="0" fillId="5" borderId="5" xfId="0" applyNumberFormat="1" applyFill="1" applyBorder="1"/>
    <xf numFmtId="2" fontId="0" fillId="5" borderId="6" xfId="0" applyNumberFormat="1" applyFill="1" applyBorder="1"/>
    <xf numFmtId="166" fontId="6" fillId="6" borderId="5" xfId="0" applyNumberFormat="1" applyFont="1" applyFill="1" applyBorder="1" applyAlignment="1">
      <alignment vertical="center"/>
    </xf>
    <xf numFmtId="0" fontId="6" fillId="0" borderId="27" xfId="0" applyFont="1" applyBorder="1" applyAlignment="1">
      <alignment vertical="center"/>
    </xf>
    <xf numFmtId="0" fontId="6" fillId="0" borderId="25" xfId="0" applyFont="1" applyBorder="1" applyAlignment="1">
      <alignment horizontal="center" wrapText="1"/>
    </xf>
    <xf numFmtId="0" fontId="6" fillId="0" borderId="57" xfId="0" applyFont="1" applyBorder="1"/>
    <xf numFmtId="0" fontId="6" fillId="2" borderId="21" xfId="0" applyFont="1" applyFill="1" applyBorder="1"/>
    <xf numFmtId="0" fontId="6" fillId="0" borderId="21" xfId="0" applyFont="1" applyBorder="1"/>
    <xf numFmtId="0" fontId="6" fillId="0" borderId="58" xfId="0" applyFont="1" applyBorder="1"/>
    <xf numFmtId="0" fontId="11" fillId="0" borderId="32" xfId="0" applyFont="1" applyBorder="1" applyAlignment="1">
      <alignment horizontal="center" vertical="center" wrapText="1"/>
    </xf>
    <xf numFmtId="0" fontId="6" fillId="0" borderId="5" xfId="0" applyFont="1" applyBorder="1"/>
    <xf numFmtId="0" fontId="6" fillId="2" borderId="5" xfId="0" applyFont="1" applyFill="1" applyBorder="1"/>
    <xf numFmtId="0" fontId="6" fillId="0" borderId="8" xfId="0" applyFont="1" applyBorder="1"/>
    <xf numFmtId="0" fontId="11" fillId="0" borderId="48" xfId="0" applyFont="1" applyBorder="1" applyAlignment="1">
      <alignment horizontal="center" vertical="center" wrapText="1"/>
    </xf>
    <xf numFmtId="3" fontId="0" fillId="0" borderId="60" xfId="0" applyNumberFormat="1" applyBorder="1" applyAlignment="1">
      <alignment horizontal="center"/>
    </xf>
    <xf numFmtId="3" fontId="0" fillId="0" borderId="44" xfId="0" applyNumberFormat="1" applyBorder="1" applyAlignment="1">
      <alignment horizontal="center"/>
    </xf>
    <xf numFmtId="9" fontId="0" fillId="0" borderId="12" xfId="1" applyFont="1" applyBorder="1" applyAlignment="1">
      <alignment horizontal="center"/>
    </xf>
    <xf numFmtId="9" fontId="0" fillId="0" borderId="13" xfId="1" applyFont="1" applyBorder="1" applyAlignment="1">
      <alignment horizontal="center"/>
    </xf>
    <xf numFmtId="1" fontId="6" fillId="2" borderId="21" xfId="0" applyNumberFormat="1" applyFont="1" applyFill="1" applyBorder="1"/>
    <xf numFmtId="9" fontId="0" fillId="0" borderId="57" xfId="1" applyFont="1" applyBorder="1" applyAlignment="1">
      <alignment horizontal="center"/>
    </xf>
    <xf numFmtId="3" fontId="0" fillId="0" borderId="61" xfId="0" applyNumberFormat="1" applyBorder="1" applyAlignment="1">
      <alignment horizontal="center"/>
    </xf>
    <xf numFmtId="0" fontId="6" fillId="7" borderId="6" xfId="0" applyFont="1" applyFill="1" applyBorder="1" applyAlignment="1" applyProtection="1">
      <alignment horizontal="center"/>
      <protection locked="0"/>
    </xf>
    <xf numFmtId="9" fontId="0" fillId="7" borderId="0" xfId="1" applyFont="1" applyFill="1" applyBorder="1" applyProtection="1">
      <protection locked="0"/>
    </xf>
    <xf numFmtId="0" fontId="0" fillId="7" borderId="5" xfId="0" applyFill="1" applyBorder="1" applyProtection="1">
      <protection locked="0"/>
    </xf>
    <xf numFmtId="0" fontId="0" fillId="7" borderId="6" xfId="0" applyFill="1" applyBorder="1" applyProtection="1">
      <protection locked="0"/>
    </xf>
    <xf numFmtId="1" fontId="0" fillId="7" borderId="6" xfId="0" applyNumberFormat="1" applyFill="1" applyBorder="1" applyProtection="1">
      <protection locked="0"/>
    </xf>
    <xf numFmtId="1" fontId="0" fillId="7" borderId="5" xfId="0" applyNumberFormat="1" applyFill="1" applyBorder="1" applyProtection="1">
      <protection locked="0"/>
    </xf>
    <xf numFmtId="0" fontId="0" fillId="7" borderId="6" xfId="0" applyFill="1" applyBorder="1" applyAlignment="1" applyProtection="1">
      <alignment horizontal="center" vertical="center"/>
      <protection locked="0"/>
    </xf>
    <xf numFmtId="9" fontId="0" fillId="7" borderId="6" xfId="1" applyFont="1" applyFill="1" applyBorder="1" applyProtection="1">
      <protection locked="0"/>
    </xf>
    <xf numFmtId="9" fontId="0" fillId="7" borderId="6" xfId="1" applyNumberFormat="1" applyFont="1" applyFill="1" applyBorder="1" applyProtection="1">
      <protection locked="0"/>
    </xf>
    <xf numFmtId="0" fontId="32" fillId="0" borderId="49" xfId="0" applyFont="1" applyBorder="1" applyAlignment="1">
      <alignment horizontal="center" vertical="center" wrapText="1"/>
    </xf>
    <xf numFmtId="0" fontId="32" fillId="0" borderId="46" xfId="0" applyFont="1" applyBorder="1" applyAlignment="1">
      <alignment horizontal="center" vertical="center" wrapText="1"/>
    </xf>
    <xf numFmtId="0" fontId="11" fillId="0" borderId="9" xfId="0" applyFont="1" applyBorder="1" applyAlignment="1">
      <alignment horizontal="center"/>
    </xf>
    <xf numFmtId="0" fontId="11" fillId="0" borderId="1" xfId="0" applyFont="1" applyBorder="1" applyAlignment="1">
      <alignment horizontal="center"/>
    </xf>
    <xf numFmtId="0" fontId="11" fillId="0" borderId="2" xfId="0" applyFont="1" applyBorder="1" applyAlignment="1">
      <alignment horizontal="center"/>
    </xf>
    <xf numFmtId="0" fontId="11" fillId="0" borderId="3" xfId="0" applyFont="1" applyBorder="1" applyAlignment="1">
      <alignment horizontal="center"/>
    </xf>
    <xf numFmtId="0" fontId="11" fillId="0" borderId="0" xfId="0" applyFont="1" applyBorder="1" applyAlignment="1">
      <alignment horizontal="center"/>
    </xf>
    <xf numFmtId="0" fontId="11" fillId="0" borderId="36" xfId="0" applyFont="1" applyBorder="1" applyAlignment="1">
      <alignment horizontal="center"/>
    </xf>
    <xf numFmtId="0" fontId="6" fillId="7" borderId="9" xfId="0" applyFont="1" applyFill="1" applyBorder="1" applyAlignment="1">
      <alignment horizontal="left" vertical="top" wrapText="1"/>
    </xf>
    <xf numFmtId="0" fontId="6" fillId="7" borderId="1" xfId="0" applyFont="1" applyFill="1" applyBorder="1" applyAlignment="1">
      <alignment horizontal="left" vertical="top" wrapText="1"/>
    </xf>
    <xf numFmtId="0" fontId="6" fillId="7" borderId="2" xfId="0" applyFont="1" applyFill="1" applyBorder="1" applyAlignment="1">
      <alignment horizontal="left" vertical="top" wrapText="1"/>
    </xf>
    <xf numFmtId="0" fontId="6" fillId="7" borderId="3" xfId="0" applyFont="1" applyFill="1" applyBorder="1" applyAlignment="1">
      <alignment horizontal="left" vertical="top" wrapText="1"/>
    </xf>
    <xf numFmtId="0" fontId="6" fillId="7" borderId="0" xfId="0" applyFont="1" applyFill="1" applyBorder="1" applyAlignment="1">
      <alignment horizontal="left" vertical="top" wrapText="1"/>
    </xf>
    <xf numFmtId="0" fontId="6" fillId="7" borderId="36" xfId="0" applyFont="1" applyFill="1" applyBorder="1" applyAlignment="1">
      <alignment horizontal="left" vertical="top" wrapText="1"/>
    </xf>
    <xf numFmtId="0" fontId="6" fillId="7" borderId="4" xfId="0" applyFont="1" applyFill="1" applyBorder="1" applyAlignment="1">
      <alignment horizontal="left" vertical="top" wrapText="1"/>
    </xf>
    <xf numFmtId="0" fontId="6" fillId="7" borderId="37" xfId="0" applyFont="1" applyFill="1" applyBorder="1" applyAlignment="1">
      <alignment horizontal="left" vertical="top" wrapText="1"/>
    </xf>
    <xf numFmtId="0" fontId="6" fillId="7" borderId="38" xfId="0" applyFont="1" applyFill="1" applyBorder="1" applyAlignment="1">
      <alignment horizontal="left" vertical="top" wrapText="1"/>
    </xf>
    <xf numFmtId="0" fontId="6" fillId="7" borderId="20" xfId="0" applyFont="1" applyFill="1" applyBorder="1" applyAlignment="1">
      <alignment horizontal="center"/>
    </xf>
    <xf numFmtId="0" fontId="6" fillId="7" borderId="22" xfId="0" applyFont="1" applyFill="1" applyBorder="1" applyAlignment="1">
      <alignment horizontal="center"/>
    </xf>
    <xf numFmtId="0" fontId="6" fillId="7" borderId="18" xfId="0" applyFont="1" applyFill="1" applyBorder="1" applyAlignment="1">
      <alignment horizontal="center"/>
    </xf>
    <xf numFmtId="0" fontId="11" fillId="0" borderId="51" xfId="0" applyFont="1" applyBorder="1" applyAlignment="1">
      <alignment horizontal="center" vertical="center" wrapText="1"/>
    </xf>
    <xf numFmtId="0" fontId="11" fillId="0" borderId="52" xfId="0" applyFont="1" applyBorder="1" applyAlignment="1">
      <alignment horizontal="center" vertical="center" wrapText="1"/>
    </xf>
    <xf numFmtId="0" fontId="11" fillId="0" borderId="53" xfId="0" applyFont="1" applyBorder="1" applyAlignment="1">
      <alignment horizontal="center" vertical="center" wrapText="1"/>
    </xf>
    <xf numFmtId="0" fontId="11" fillId="0" borderId="54" xfId="0" applyFont="1" applyBorder="1" applyAlignment="1">
      <alignment horizontal="center" vertical="center" wrapText="1"/>
    </xf>
    <xf numFmtId="0" fontId="11" fillId="0" borderId="55" xfId="0" applyFont="1" applyBorder="1" applyAlignment="1">
      <alignment horizontal="center" vertical="center" wrapText="1"/>
    </xf>
    <xf numFmtId="0" fontId="11" fillId="0" borderId="56" xfId="0" applyFont="1" applyBorder="1" applyAlignment="1">
      <alignment horizontal="center" vertical="center" wrapText="1"/>
    </xf>
    <xf numFmtId="0" fontId="6" fillId="7" borderId="10" xfId="0" applyFont="1" applyFill="1" applyBorder="1" applyAlignment="1">
      <alignment horizontal="center"/>
    </xf>
    <xf numFmtId="0" fontId="0" fillId="7" borderId="39" xfId="0" applyFill="1" applyBorder="1" applyAlignment="1">
      <alignment horizontal="center"/>
    </xf>
    <xf numFmtId="0" fontId="11" fillId="0" borderId="4" xfId="0" applyFont="1" applyBorder="1" applyAlignment="1">
      <alignment horizontal="center"/>
    </xf>
    <xf numFmtId="0" fontId="11" fillId="0" borderId="37" xfId="0" applyFont="1" applyBorder="1" applyAlignment="1">
      <alignment horizontal="center"/>
    </xf>
    <xf numFmtId="0" fontId="11" fillId="0" borderId="38" xfId="0" applyFont="1" applyBorder="1" applyAlignment="1">
      <alignment horizontal="center"/>
    </xf>
    <xf numFmtId="0" fontId="6" fillId="0" borderId="21" xfId="0" applyFont="1" applyBorder="1" applyAlignment="1">
      <alignment horizontal="center" vertical="center" wrapText="1"/>
    </xf>
    <xf numFmtId="0" fontId="6" fillId="0" borderId="40" xfId="0" applyFont="1" applyBorder="1" applyAlignment="1">
      <alignment horizontal="center" vertical="center" wrapText="1"/>
    </xf>
    <xf numFmtId="0" fontId="6" fillId="0" borderId="41" xfId="0" applyFont="1" applyBorder="1" applyAlignment="1">
      <alignment horizontal="center" vertical="center" wrapText="1"/>
    </xf>
    <xf numFmtId="0" fontId="11" fillId="0" borderId="24" xfId="0" applyFont="1" applyBorder="1" applyAlignment="1">
      <alignment horizontal="center" vertical="center"/>
    </xf>
    <xf numFmtId="0" fontId="11" fillId="0" borderId="42" xfId="0" applyFont="1" applyBorder="1" applyAlignment="1">
      <alignment horizontal="center" vertical="center"/>
    </xf>
    <xf numFmtId="0" fontId="11" fillId="0" borderId="26" xfId="0" applyFont="1" applyBorder="1" applyAlignment="1">
      <alignment horizontal="center" vertical="center"/>
    </xf>
    <xf numFmtId="0" fontId="6" fillId="7" borderId="50" xfId="0" applyFont="1" applyFill="1" applyBorder="1" applyAlignment="1">
      <alignment horizontal="left" vertical="top" wrapText="1"/>
    </xf>
    <xf numFmtId="0" fontId="6" fillId="7" borderId="9" xfId="0" applyFont="1" applyFill="1" applyBorder="1" applyAlignment="1">
      <alignment horizontal="left" vertical="center" wrapText="1"/>
    </xf>
    <xf numFmtId="0" fontId="6" fillId="7" borderId="1" xfId="0" applyFont="1" applyFill="1" applyBorder="1" applyAlignment="1">
      <alignment horizontal="left" vertical="center" wrapText="1"/>
    </xf>
    <xf numFmtId="0" fontId="6" fillId="7" borderId="2" xfId="0" applyFont="1" applyFill="1" applyBorder="1" applyAlignment="1">
      <alignment horizontal="left" vertical="center" wrapText="1"/>
    </xf>
    <xf numFmtId="0" fontId="6" fillId="7" borderId="3" xfId="0" applyFont="1" applyFill="1" applyBorder="1" applyAlignment="1">
      <alignment horizontal="left" vertical="center" wrapText="1"/>
    </xf>
    <xf numFmtId="0" fontId="6" fillId="7" borderId="0" xfId="0" applyFont="1" applyFill="1" applyBorder="1" applyAlignment="1">
      <alignment horizontal="left" vertical="center" wrapText="1"/>
    </xf>
    <xf numFmtId="0" fontId="6" fillId="7" borderId="36" xfId="0" applyFont="1" applyFill="1" applyBorder="1" applyAlignment="1">
      <alignment horizontal="left" vertical="center" wrapText="1"/>
    </xf>
    <xf numFmtId="0" fontId="6" fillId="7" borderId="4" xfId="0" applyFont="1" applyFill="1" applyBorder="1" applyAlignment="1">
      <alignment horizontal="left" vertical="center" wrapText="1"/>
    </xf>
    <xf numFmtId="0" fontId="6" fillId="7" borderId="37" xfId="0" applyFont="1" applyFill="1" applyBorder="1" applyAlignment="1">
      <alignment horizontal="left" vertical="center" wrapText="1"/>
    </xf>
    <xf numFmtId="0" fontId="6" fillId="7" borderId="38" xfId="0" applyFont="1" applyFill="1" applyBorder="1" applyAlignment="1">
      <alignment horizontal="left" vertical="center" wrapText="1"/>
    </xf>
    <xf numFmtId="0" fontId="0" fillId="0" borderId="21" xfId="0" applyBorder="1" applyAlignment="1">
      <alignment horizontal="center" vertical="center"/>
    </xf>
    <xf numFmtId="0" fontId="0" fillId="0" borderId="28" xfId="0" applyBorder="1" applyAlignment="1">
      <alignment horizontal="center" vertical="center"/>
    </xf>
    <xf numFmtId="0" fontId="0" fillId="0" borderId="40" xfId="0" applyBorder="1" applyAlignment="1">
      <alignment horizontal="center" vertical="center"/>
    </xf>
    <xf numFmtId="0" fontId="0" fillId="0" borderId="41" xfId="0" applyBorder="1" applyAlignment="1">
      <alignment horizontal="center" vertical="center"/>
    </xf>
    <xf numFmtId="0" fontId="6" fillId="0" borderId="21" xfId="0" applyFont="1" applyBorder="1" applyAlignment="1">
      <alignment horizontal="center" vertical="center"/>
    </xf>
    <xf numFmtId="0" fontId="6" fillId="0" borderId="40" xfId="0" applyFont="1" applyBorder="1" applyAlignment="1">
      <alignment horizontal="center" vertical="center"/>
    </xf>
    <xf numFmtId="0" fontId="6" fillId="0" borderId="28" xfId="0" applyFont="1" applyBorder="1" applyAlignment="1">
      <alignment horizontal="center" vertical="center"/>
    </xf>
    <xf numFmtId="0" fontId="11" fillId="0" borderId="0" xfId="0" applyFont="1" applyAlignment="1">
      <alignment horizontal="right"/>
    </xf>
    <xf numFmtId="0" fontId="11" fillId="0" borderId="36" xfId="0" applyFont="1" applyBorder="1" applyAlignment="1">
      <alignment horizontal="right"/>
    </xf>
    <xf numFmtId="0" fontId="0" fillId="5" borderId="10" xfId="0" applyFill="1" applyBorder="1" applyAlignment="1">
      <alignment horizontal="center"/>
    </xf>
    <xf numFmtId="0" fontId="0" fillId="5" borderId="39" xfId="0" applyFill="1" applyBorder="1" applyAlignment="1">
      <alignment horizontal="center"/>
    </xf>
    <xf numFmtId="0" fontId="11" fillId="0" borderId="32" xfId="0" applyFont="1" applyBorder="1" applyAlignment="1">
      <alignment horizontal="center" vertical="center" wrapText="1"/>
    </xf>
    <xf numFmtId="0" fontId="11" fillId="0" borderId="34" xfId="0" applyFont="1" applyBorder="1" applyAlignment="1">
      <alignment horizontal="center" vertical="center" wrapText="1"/>
    </xf>
    <xf numFmtId="0" fontId="11" fillId="0" borderId="43" xfId="0" applyFont="1" applyBorder="1" applyAlignment="1">
      <alignment horizontal="center" vertical="center" wrapText="1"/>
    </xf>
    <xf numFmtId="0" fontId="7" fillId="0" borderId="30" xfId="0" applyFont="1" applyBorder="1" applyAlignment="1">
      <alignment horizontal="center" vertical="center" wrapText="1"/>
    </xf>
    <xf numFmtId="0" fontId="7" fillId="0" borderId="33" xfId="0" applyFont="1" applyBorder="1" applyAlignment="1">
      <alignment horizontal="center" vertical="center" wrapText="1"/>
    </xf>
    <xf numFmtId="0" fontId="0" fillId="0" borderId="22" xfId="0" applyBorder="1" applyAlignment="1">
      <alignment horizontal="center" wrapText="1"/>
    </xf>
    <xf numFmtId="0" fontId="0" fillId="0" borderId="18" xfId="0" applyBorder="1" applyAlignment="1">
      <alignment horizontal="center" wrapText="1"/>
    </xf>
    <xf numFmtId="0" fontId="0" fillId="0" borderId="23" xfId="0" applyBorder="1" applyAlignment="1">
      <alignment horizontal="center" vertical="center" wrapText="1"/>
    </xf>
    <xf numFmtId="0" fontId="0" fillId="0" borderId="59" xfId="0" applyBorder="1" applyAlignment="1">
      <alignment horizontal="center" vertical="center" wrapText="1"/>
    </xf>
    <xf numFmtId="0" fontId="10" fillId="0" borderId="0" xfId="0" applyFont="1" applyBorder="1" applyAlignment="1">
      <alignment horizontal="left" vertical="center" wrapText="1" indent="1"/>
    </xf>
    <xf numFmtId="0" fontId="7" fillId="0" borderId="3" xfId="0" applyFont="1" applyBorder="1" applyAlignment="1">
      <alignment horizontal="left" vertical="center" wrapText="1" indent="1"/>
    </xf>
    <xf numFmtId="0" fontId="7" fillId="0" borderId="0" xfId="0" applyFont="1" applyBorder="1" applyAlignment="1">
      <alignment horizontal="left" vertical="center" wrapText="1" indent="1"/>
    </xf>
    <xf numFmtId="0" fontId="25" fillId="0" borderId="9" xfId="0" applyFont="1" applyBorder="1" applyAlignment="1">
      <alignment horizontal="center" vertical="center" wrapText="1"/>
    </xf>
    <xf numFmtId="0" fontId="25" fillId="0" borderId="2" xfId="0" applyFont="1" applyBorder="1" applyAlignment="1">
      <alignment horizontal="center" vertical="center" wrapText="1"/>
    </xf>
    <xf numFmtId="0" fontId="25" fillId="0" borderId="4" xfId="0" applyFont="1" applyBorder="1" applyAlignment="1">
      <alignment horizontal="center" vertical="center" wrapText="1"/>
    </xf>
    <xf numFmtId="0" fontId="25" fillId="0" borderId="38" xfId="0" applyFont="1" applyBorder="1" applyAlignment="1">
      <alignment horizontal="center" vertical="center" wrapText="1"/>
    </xf>
    <xf numFmtId="0" fontId="23" fillId="0" borderId="4" xfId="0" applyFont="1" applyBorder="1" applyAlignment="1">
      <alignment horizontal="center" vertical="center" wrapText="1"/>
    </xf>
    <xf numFmtId="0" fontId="23" fillId="0" borderId="38" xfId="0" applyFont="1" applyBorder="1" applyAlignment="1">
      <alignment horizontal="center" vertical="center" wrapText="1"/>
    </xf>
    <xf numFmtId="0" fontId="7" fillId="0" borderId="30"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7" fillId="0" borderId="33"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25" fillId="3" borderId="10" xfId="0" applyFont="1" applyFill="1" applyBorder="1" applyAlignment="1">
      <alignment horizontal="center"/>
    </xf>
    <xf numFmtId="0" fontId="25" fillId="3" borderId="39" xfId="0" applyFont="1" applyFill="1" applyBorder="1" applyAlignment="1">
      <alignment horizontal="center"/>
    </xf>
    <xf numFmtId="165" fontId="25" fillId="3" borderId="10" xfId="0" applyNumberFormat="1" applyFont="1" applyFill="1" applyBorder="1" applyAlignment="1">
      <alignment horizontal="center"/>
    </xf>
    <xf numFmtId="165" fontId="25" fillId="3" borderId="39" xfId="0" applyNumberFormat="1" applyFont="1" applyFill="1" applyBorder="1" applyAlignment="1">
      <alignment horizontal="center"/>
    </xf>
    <xf numFmtId="0" fontId="11" fillId="0" borderId="10" xfId="0" applyFont="1" applyFill="1" applyBorder="1" applyAlignment="1">
      <alignment horizontal="center" vertical="center" wrapText="1"/>
    </xf>
    <xf numFmtId="0" fontId="11" fillId="0" borderId="11" xfId="0" applyFont="1" applyFill="1" applyBorder="1" applyAlignment="1">
      <alignment horizontal="center" vertical="center" wrapText="1"/>
    </xf>
    <xf numFmtId="0" fontId="11" fillId="0" borderId="39" xfId="0" applyFont="1" applyFill="1" applyBorder="1" applyAlignment="1">
      <alignment horizontal="center" vertical="center" wrapText="1"/>
    </xf>
    <xf numFmtId="0" fontId="7" fillId="0" borderId="45" xfId="0" applyFont="1" applyFill="1" applyBorder="1" applyAlignment="1">
      <alignment horizontal="center" vertical="center" wrapText="1"/>
    </xf>
    <xf numFmtId="0" fontId="7" fillId="0" borderId="44" xfId="0" applyFont="1" applyFill="1" applyBorder="1" applyAlignment="1">
      <alignment horizontal="center" vertical="center" wrapText="1"/>
    </xf>
    <xf numFmtId="0" fontId="14" fillId="0" borderId="24" xfId="3" applyFont="1" applyBorder="1" applyAlignment="1">
      <alignment horizontal="right"/>
    </xf>
    <xf numFmtId="0" fontId="14" fillId="0" borderId="42" xfId="3" applyFont="1" applyBorder="1" applyAlignment="1">
      <alignment horizontal="right"/>
    </xf>
    <xf numFmtId="0" fontId="14" fillId="0" borderId="14" xfId="3" applyFont="1" applyBorder="1" applyAlignment="1">
      <alignment horizontal="right"/>
    </xf>
    <xf numFmtId="0" fontId="23" fillId="0" borderId="10" xfId="0" applyFont="1" applyBorder="1" applyAlignment="1">
      <alignment horizontal="center" vertical="center" wrapText="1"/>
    </xf>
    <xf numFmtId="0" fontId="23" fillId="0" borderId="39" xfId="0" applyFont="1" applyBorder="1" applyAlignment="1">
      <alignment horizontal="center" vertical="center" wrapText="1"/>
    </xf>
  </cellXfs>
  <cellStyles count="4">
    <cellStyle name="Normal" xfId="0" builtinId="0"/>
    <cellStyle name="Normal 2" xfId="2"/>
    <cellStyle name="Normal 3" xfId="3"/>
    <cellStyle name="Percent" xfId="1" builtinId="5"/>
  </cellStyles>
  <dxfs count="2">
    <dxf>
      <fill>
        <patternFill>
          <bgColor theme="6" tint="-0.24994659260841701"/>
        </patternFill>
      </fill>
    </dxf>
    <dxf>
      <fill>
        <patternFill>
          <bgColor theme="5" tint="-0.24994659260841701"/>
        </patternFill>
      </fill>
    </dxf>
  </dxfs>
  <tableStyles count="0" defaultTableStyle="TableStyleMedium9" defaultPivotStyle="PivotStyleLight16"/>
  <colors>
    <mruColors>
      <color rgb="FF339933"/>
      <color rgb="FF33CC33"/>
      <color rgb="FF9966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b="0" i="0" u="none" strike="noStrike" baseline="0">
                <a:solidFill>
                  <a:srgbClr val="000000"/>
                </a:solidFill>
                <a:latin typeface="Arial"/>
                <a:ea typeface="Arial"/>
                <a:cs typeface="Arial"/>
              </a:defRPr>
            </a:pPr>
            <a:r>
              <a:rPr lang="en-US" sz="1100" b="1" i="0" u="none" strike="noStrike" baseline="0">
                <a:solidFill>
                  <a:srgbClr val="000000"/>
                </a:solidFill>
                <a:latin typeface="Arial"/>
                <a:cs typeface="Arial"/>
              </a:rPr>
              <a:t>GHG Emissions - </a:t>
            </a:r>
            <a:r>
              <a:rPr lang="en-US" sz="1100" b="1" i="0" u="sng" strike="noStrike" baseline="0">
                <a:solidFill>
                  <a:srgbClr val="000000"/>
                </a:solidFill>
                <a:latin typeface="Arial"/>
                <a:cs typeface="Arial"/>
              </a:rPr>
              <a:t>Debt-Dividend Analysis</a:t>
            </a:r>
          </a:p>
          <a:p>
            <a:pPr>
              <a:defRPr sz="900" b="0" i="0" u="none" strike="noStrike" baseline="0">
                <a:solidFill>
                  <a:srgbClr val="000000"/>
                </a:solidFill>
                <a:latin typeface="Arial"/>
                <a:ea typeface="Arial"/>
                <a:cs typeface="Arial"/>
              </a:defRPr>
            </a:pPr>
            <a:r>
              <a:rPr lang="en-US" sz="1100" b="1" i="0" u="none" strike="noStrike" baseline="0">
                <a:solidFill>
                  <a:srgbClr val="C00000"/>
                </a:solidFill>
                <a:latin typeface="Arial"/>
                <a:cs typeface="Arial"/>
              </a:rPr>
              <a:t>Long Duration "Carbon Neutrality"</a:t>
            </a:r>
          </a:p>
          <a:p>
            <a:pPr>
              <a:defRPr sz="900" b="0" i="0" u="none" strike="noStrike" baseline="0">
                <a:solidFill>
                  <a:srgbClr val="000000"/>
                </a:solidFill>
                <a:latin typeface="Arial"/>
                <a:ea typeface="Arial"/>
                <a:cs typeface="Arial"/>
              </a:defRPr>
            </a:pPr>
            <a:r>
              <a:rPr lang="en-US" sz="900" b="1" i="0" u="none" strike="noStrike" baseline="0">
                <a:solidFill>
                  <a:srgbClr val="000000"/>
                </a:solidFill>
                <a:latin typeface="Arial"/>
                <a:cs typeface="Arial"/>
              </a:rPr>
              <a:t>(normalized to 1 ton/yr of Displaced Fossil Fuel Emissions)</a:t>
            </a:r>
          </a:p>
        </c:rich>
      </c:tx>
      <c:layout>
        <c:manualLayout>
          <c:xMode val="edge"/>
          <c:yMode val="edge"/>
          <c:x val="0.24572575891666568"/>
          <c:y val="1.9118816413429131E-2"/>
        </c:manualLayout>
      </c:layout>
      <c:overlay val="0"/>
      <c:spPr>
        <a:noFill/>
        <a:ln w="25400">
          <a:noFill/>
        </a:ln>
      </c:spPr>
    </c:title>
    <c:autoTitleDeleted val="0"/>
    <c:plotArea>
      <c:layout>
        <c:manualLayout>
          <c:layoutTarget val="inner"/>
          <c:xMode val="edge"/>
          <c:yMode val="edge"/>
          <c:x val="0.11798510754916247"/>
          <c:y val="0.15816326530612457"/>
          <c:w val="0.83073459620603451"/>
          <c:h val="0.74303080440867852"/>
        </c:manualLayout>
      </c:layout>
      <c:scatterChart>
        <c:scatterStyle val="lineMarker"/>
        <c:varyColors val="0"/>
        <c:ser>
          <c:idx val="0"/>
          <c:order val="0"/>
          <c:tx>
            <c:strRef>
              <c:f>'Debt-Dividend Analysis'!$O$15</c:f>
              <c:strCache>
                <c:ptCount val="1"/>
                <c:pt idx="0">
                  <c:v>Net Stack Emissions</c:v>
                </c:pt>
              </c:strCache>
            </c:strRef>
          </c:tx>
          <c:spPr>
            <a:ln w="0">
              <a:solidFill>
                <a:schemeClr val="bg1"/>
              </a:solidFill>
              <a:prstDash val="solid"/>
            </a:ln>
          </c:spPr>
          <c:marker>
            <c:symbol val="square"/>
            <c:size val="5"/>
            <c:spPr>
              <a:solidFill>
                <a:srgbClr val="FF0000"/>
              </a:solidFill>
              <a:ln>
                <a:solidFill>
                  <a:srgbClr val="000000"/>
                </a:solidFill>
                <a:prstDash val="solid"/>
              </a:ln>
            </c:spPr>
          </c:marker>
          <c:xVal>
            <c:numRef>
              <c:f>'Debt-Dividend Analysis'!$N$16:$N$315</c:f>
              <c:numCache>
                <c:formatCode>General</c:formatCode>
                <c:ptCount val="30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pt idx="52">
                  <c:v>53</c:v>
                </c:pt>
                <c:pt idx="53">
                  <c:v>54</c:v>
                </c:pt>
                <c:pt idx="54">
                  <c:v>55</c:v>
                </c:pt>
                <c:pt idx="55">
                  <c:v>56</c:v>
                </c:pt>
                <c:pt idx="56">
                  <c:v>57</c:v>
                </c:pt>
                <c:pt idx="57">
                  <c:v>58</c:v>
                </c:pt>
                <c:pt idx="58">
                  <c:v>59</c:v>
                </c:pt>
                <c:pt idx="59">
                  <c:v>60</c:v>
                </c:pt>
                <c:pt idx="60">
                  <c:v>61</c:v>
                </c:pt>
                <c:pt idx="61">
                  <c:v>62</c:v>
                </c:pt>
                <c:pt idx="62">
                  <c:v>63</c:v>
                </c:pt>
                <c:pt idx="63">
                  <c:v>64</c:v>
                </c:pt>
                <c:pt idx="64">
                  <c:v>65</c:v>
                </c:pt>
                <c:pt idx="65">
                  <c:v>66</c:v>
                </c:pt>
                <c:pt idx="66">
                  <c:v>67</c:v>
                </c:pt>
                <c:pt idx="67">
                  <c:v>68</c:v>
                </c:pt>
                <c:pt idx="68">
                  <c:v>69</c:v>
                </c:pt>
                <c:pt idx="69">
                  <c:v>70</c:v>
                </c:pt>
                <c:pt idx="70">
                  <c:v>71</c:v>
                </c:pt>
                <c:pt idx="71">
                  <c:v>72</c:v>
                </c:pt>
                <c:pt idx="72">
                  <c:v>73</c:v>
                </c:pt>
                <c:pt idx="73">
                  <c:v>74</c:v>
                </c:pt>
                <c:pt idx="74">
                  <c:v>75</c:v>
                </c:pt>
                <c:pt idx="75">
                  <c:v>76</c:v>
                </c:pt>
                <c:pt idx="76">
                  <c:v>77</c:v>
                </c:pt>
                <c:pt idx="77">
                  <c:v>78</c:v>
                </c:pt>
                <c:pt idx="78">
                  <c:v>79</c:v>
                </c:pt>
                <c:pt idx="79">
                  <c:v>80</c:v>
                </c:pt>
                <c:pt idx="80">
                  <c:v>81</c:v>
                </c:pt>
                <c:pt idx="81">
                  <c:v>82</c:v>
                </c:pt>
                <c:pt idx="82">
                  <c:v>83</c:v>
                </c:pt>
                <c:pt idx="83">
                  <c:v>84</c:v>
                </c:pt>
                <c:pt idx="84">
                  <c:v>85</c:v>
                </c:pt>
                <c:pt idx="85">
                  <c:v>86</c:v>
                </c:pt>
                <c:pt idx="86">
                  <c:v>87</c:v>
                </c:pt>
                <c:pt idx="87">
                  <c:v>88</c:v>
                </c:pt>
                <c:pt idx="88">
                  <c:v>89</c:v>
                </c:pt>
                <c:pt idx="89">
                  <c:v>90</c:v>
                </c:pt>
                <c:pt idx="90">
                  <c:v>91</c:v>
                </c:pt>
                <c:pt idx="91">
                  <c:v>92</c:v>
                </c:pt>
                <c:pt idx="92">
                  <c:v>93</c:v>
                </c:pt>
                <c:pt idx="93">
                  <c:v>94</c:v>
                </c:pt>
                <c:pt idx="94">
                  <c:v>95</c:v>
                </c:pt>
                <c:pt idx="95">
                  <c:v>96</c:v>
                </c:pt>
                <c:pt idx="96">
                  <c:v>97</c:v>
                </c:pt>
                <c:pt idx="97">
                  <c:v>98</c:v>
                </c:pt>
                <c:pt idx="98">
                  <c:v>99</c:v>
                </c:pt>
                <c:pt idx="99">
                  <c:v>100</c:v>
                </c:pt>
                <c:pt idx="100">
                  <c:v>101</c:v>
                </c:pt>
                <c:pt idx="101">
                  <c:v>102</c:v>
                </c:pt>
                <c:pt idx="102">
                  <c:v>103</c:v>
                </c:pt>
                <c:pt idx="103">
                  <c:v>104</c:v>
                </c:pt>
                <c:pt idx="104">
                  <c:v>105</c:v>
                </c:pt>
                <c:pt idx="105">
                  <c:v>106</c:v>
                </c:pt>
                <c:pt idx="106">
                  <c:v>107</c:v>
                </c:pt>
                <c:pt idx="107">
                  <c:v>108</c:v>
                </c:pt>
                <c:pt idx="108">
                  <c:v>109</c:v>
                </c:pt>
                <c:pt idx="109">
                  <c:v>110</c:v>
                </c:pt>
                <c:pt idx="110">
                  <c:v>111</c:v>
                </c:pt>
                <c:pt idx="111">
                  <c:v>112</c:v>
                </c:pt>
                <c:pt idx="112">
                  <c:v>113</c:v>
                </c:pt>
                <c:pt idx="113">
                  <c:v>114</c:v>
                </c:pt>
                <c:pt idx="114">
                  <c:v>115</c:v>
                </c:pt>
                <c:pt idx="115">
                  <c:v>116</c:v>
                </c:pt>
                <c:pt idx="116">
                  <c:v>117</c:v>
                </c:pt>
                <c:pt idx="117">
                  <c:v>118</c:v>
                </c:pt>
                <c:pt idx="118">
                  <c:v>119</c:v>
                </c:pt>
                <c:pt idx="119">
                  <c:v>120</c:v>
                </c:pt>
                <c:pt idx="120">
                  <c:v>121</c:v>
                </c:pt>
                <c:pt idx="121">
                  <c:v>122</c:v>
                </c:pt>
                <c:pt idx="122">
                  <c:v>123</c:v>
                </c:pt>
                <c:pt idx="123">
                  <c:v>124</c:v>
                </c:pt>
                <c:pt idx="124">
                  <c:v>125</c:v>
                </c:pt>
                <c:pt idx="125">
                  <c:v>126</c:v>
                </c:pt>
                <c:pt idx="126">
                  <c:v>127</c:v>
                </c:pt>
                <c:pt idx="127">
                  <c:v>128</c:v>
                </c:pt>
                <c:pt idx="128">
                  <c:v>129</c:v>
                </c:pt>
                <c:pt idx="129">
                  <c:v>130</c:v>
                </c:pt>
                <c:pt idx="130">
                  <c:v>131</c:v>
                </c:pt>
                <c:pt idx="131">
                  <c:v>132</c:v>
                </c:pt>
                <c:pt idx="132">
                  <c:v>133</c:v>
                </c:pt>
                <c:pt idx="133">
                  <c:v>134</c:v>
                </c:pt>
                <c:pt idx="134">
                  <c:v>135</c:v>
                </c:pt>
                <c:pt idx="135">
                  <c:v>136</c:v>
                </c:pt>
                <c:pt idx="136">
                  <c:v>137</c:v>
                </c:pt>
                <c:pt idx="137">
                  <c:v>138</c:v>
                </c:pt>
                <c:pt idx="138">
                  <c:v>139</c:v>
                </c:pt>
                <c:pt idx="139">
                  <c:v>140</c:v>
                </c:pt>
                <c:pt idx="140">
                  <c:v>141</c:v>
                </c:pt>
                <c:pt idx="141">
                  <c:v>142</c:v>
                </c:pt>
                <c:pt idx="142">
                  <c:v>143</c:v>
                </c:pt>
                <c:pt idx="143">
                  <c:v>144</c:v>
                </c:pt>
                <c:pt idx="144">
                  <c:v>145</c:v>
                </c:pt>
                <c:pt idx="145">
                  <c:v>146</c:v>
                </c:pt>
                <c:pt idx="146">
                  <c:v>147</c:v>
                </c:pt>
                <c:pt idx="147">
                  <c:v>148</c:v>
                </c:pt>
                <c:pt idx="148">
                  <c:v>149</c:v>
                </c:pt>
                <c:pt idx="149">
                  <c:v>150</c:v>
                </c:pt>
                <c:pt idx="150">
                  <c:v>151</c:v>
                </c:pt>
                <c:pt idx="151">
                  <c:v>152</c:v>
                </c:pt>
                <c:pt idx="152">
                  <c:v>153</c:v>
                </c:pt>
                <c:pt idx="153">
                  <c:v>154</c:v>
                </c:pt>
                <c:pt idx="154">
                  <c:v>155</c:v>
                </c:pt>
                <c:pt idx="155">
                  <c:v>156</c:v>
                </c:pt>
                <c:pt idx="156">
                  <c:v>157</c:v>
                </c:pt>
                <c:pt idx="157">
                  <c:v>158</c:v>
                </c:pt>
                <c:pt idx="158">
                  <c:v>159</c:v>
                </c:pt>
                <c:pt idx="159">
                  <c:v>160</c:v>
                </c:pt>
                <c:pt idx="160">
                  <c:v>161</c:v>
                </c:pt>
                <c:pt idx="161">
                  <c:v>162</c:v>
                </c:pt>
                <c:pt idx="162">
                  <c:v>163</c:v>
                </c:pt>
                <c:pt idx="163">
                  <c:v>164</c:v>
                </c:pt>
                <c:pt idx="164">
                  <c:v>165</c:v>
                </c:pt>
                <c:pt idx="165">
                  <c:v>166</c:v>
                </c:pt>
                <c:pt idx="166">
                  <c:v>167</c:v>
                </c:pt>
                <c:pt idx="167">
                  <c:v>168</c:v>
                </c:pt>
                <c:pt idx="168">
                  <c:v>169</c:v>
                </c:pt>
                <c:pt idx="169">
                  <c:v>170</c:v>
                </c:pt>
                <c:pt idx="170">
                  <c:v>171</c:v>
                </c:pt>
                <c:pt idx="171">
                  <c:v>172</c:v>
                </c:pt>
                <c:pt idx="172">
                  <c:v>173</c:v>
                </c:pt>
                <c:pt idx="173">
                  <c:v>174</c:v>
                </c:pt>
                <c:pt idx="174">
                  <c:v>175</c:v>
                </c:pt>
                <c:pt idx="175">
                  <c:v>176</c:v>
                </c:pt>
                <c:pt idx="176">
                  <c:v>177</c:v>
                </c:pt>
                <c:pt idx="177">
                  <c:v>178</c:v>
                </c:pt>
                <c:pt idx="178">
                  <c:v>179</c:v>
                </c:pt>
                <c:pt idx="179">
                  <c:v>180</c:v>
                </c:pt>
                <c:pt idx="180">
                  <c:v>181</c:v>
                </c:pt>
                <c:pt idx="181">
                  <c:v>182</c:v>
                </c:pt>
                <c:pt idx="182">
                  <c:v>183</c:v>
                </c:pt>
                <c:pt idx="183">
                  <c:v>184</c:v>
                </c:pt>
                <c:pt idx="184">
                  <c:v>185</c:v>
                </c:pt>
                <c:pt idx="185">
                  <c:v>186</c:v>
                </c:pt>
                <c:pt idx="186">
                  <c:v>187</c:v>
                </c:pt>
                <c:pt idx="187">
                  <c:v>188</c:v>
                </c:pt>
                <c:pt idx="188">
                  <c:v>189</c:v>
                </c:pt>
                <c:pt idx="189">
                  <c:v>190</c:v>
                </c:pt>
                <c:pt idx="190">
                  <c:v>191</c:v>
                </c:pt>
                <c:pt idx="191">
                  <c:v>192</c:v>
                </c:pt>
                <c:pt idx="192">
                  <c:v>193</c:v>
                </c:pt>
                <c:pt idx="193">
                  <c:v>194</c:v>
                </c:pt>
                <c:pt idx="194">
                  <c:v>195</c:v>
                </c:pt>
                <c:pt idx="195">
                  <c:v>196</c:v>
                </c:pt>
                <c:pt idx="196">
                  <c:v>197</c:v>
                </c:pt>
                <c:pt idx="197">
                  <c:v>198</c:v>
                </c:pt>
                <c:pt idx="198">
                  <c:v>199</c:v>
                </c:pt>
                <c:pt idx="199">
                  <c:v>200</c:v>
                </c:pt>
                <c:pt idx="200">
                  <c:v>201</c:v>
                </c:pt>
                <c:pt idx="201">
                  <c:v>202</c:v>
                </c:pt>
                <c:pt idx="202">
                  <c:v>203</c:v>
                </c:pt>
                <c:pt idx="203">
                  <c:v>204</c:v>
                </c:pt>
                <c:pt idx="204">
                  <c:v>205</c:v>
                </c:pt>
                <c:pt idx="205">
                  <c:v>206</c:v>
                </c:pt>
                <c:pt idx="206">
                  <c:v>207</c:v>
                </c:pt>
                <c:pt idx="207">
                  <c:v>208</c:v>
                </c:pt>
                <c:pt idx="208">
                  <c:v>209</c:v>
                </c:pt>
                <c:pt idx="209">
                  <c:v>210</c:v>
                </c:pt>
                <c:pt idx="210">
                  <c:v>211</c:v>
                </c:pt>
                <c:pt idx="211">
                  <c:v>212</c:v>
                </c:pt>
                <c:pt idx="212">
                  <c:v>213</c:v>
                </c:pt>
                <c:pt idx="213">
                  <c:v>214</c:v>
                </c:pt>
                <c:pt idx="214">
                  <c:v>215</c:v>
                </c:pt>
                <c:pt idx="215">
                  <c:v>216</c:v>
                </c:pt>
                <c:pt idx="216">
                  <c:v>217</c:v>
                </c:pt>
                <c:pt idx="217">
                  <c:v>218</c:v>
                </c:pt>
                <c:pt idx="218">
                  <c:v>219</c:v>
                </c:pt>
                <c:pt idx="219">
                  <c:v>220</c:v>
                </c:pt>
                <c:pt idx="220">
                  <c:v>221</c:v>
                </c:pt>
                <c:pt idx="221">
                  <c:v>222</c:v>
                </c:pt>
                <c:pt idx="222">
                  <c:v>223</c:v>
                </c:pt>
                <c:pt idx="223">
                  <c:v>224</c:v>
                </c:pt>
                <c:pt idx="224">
                  <c:v>225</c:v>
                </c:pt>
                <c:pt idx="225">
                  <c:v>226</c:v>
                </c:pt>
                <c:pt idx="226">
                  <c:v>227</c:v>
                </c:pt>
                <c:pt idx="227">
                  <c:v>228</c:v>
                </c:pt>
                <c:pt idx="228">
                  <c:v>229</c:v>
                </c:pt>
                <c:pt idx="229">
                  <c:v>230</c:v>
                </c:pt>
                <c:pt idx="230">
                  <c:v>231</c:v>
                </c:pt>
                <c:pt idx="231">
                  <c:v>232</c:v>
                </c:pt>
                <c:pt idx="232">
                  <c:v>233</c:v>
                </c:pt>
                <c:pt idx="233">
                  <c:v>234</c:v>
                </c:pt>
                <c:pt idx="234">
                  <c:v>235</c:v>
                </c:pt>
                <c:pt idx="235">
                  <c:v>236</c:v>
                </c:pt>
                <c:pt idx="236">
                  <c:v>237</c:v>
                </c:pt>
                <c:pt idx="237">
                  <c:v>238</c:v>
                </c:pt>
                <c:pt idx="238">
                  <c:v>239</c:v>
                </c:pt>
                <c:pt idx="239">
                  <c:v>240</c:v>
                </c:pt>
                <c:pt idx="240">
                  <c:v>241</c:v>
                </c:pt>
                <c:pt idx="241">
                  <c:v>242</c:v>
                </c:pt>
                <c:pt idx="242">
                  <c:v>243</c:v>
                </c:pt>
                <c:pt idx="243">
                  <c:v>244</c:v>
                </c:pt>
                <c:pt idx="244">
                  <c:v>245</c:v>
                </c:pt>
                <c:pt idx="245">
                  <c:v>246</c:v>
                </c:pt>
                <c:pt idx="246">
                  <c:v>247</c:v>
                </c:pt>
                <c:pt idx="247">
                  <c:v>248</c:v>
                </c:pt>
                <c:pt idx="248">
                  <c:v>249</c:v>
                </c:pt>
                <c:pt idx="249">
                  <c:v>250</c:v>
                </c:pt>
                <c:pt idx="250">
                  <c:v>251</c:v>
                </c:pt>
                <c:pt idx="251">
                  <c:v>252</c:v>
                </c:pt>
                <c:pt idx="252">
                  <c:v>253</c:v>
                </c:pt>
                <c:pt idx="253">
                  <c:v>254</c:v>
                </c:pt>
                <c:pt idx="254">
                  <c:v>255</c:v>
                </c:pt>
                <c:pt idx="255">
                  <c:v>256</c:v>
                </c:pt>
                <c:pt idx="256">
                  <c:v>257</c:v>
                </c:pt>
                <c:pt idx="257">
                  <c:v>258</c:v>
                </c:pt>
                <c:pt idx="258">
                  <c:v>259</c:v>
                </c:pt>
                <c:pt idx="259">
                  <c:v>260</c:v>
                </c:pt>
                <c:pt idx="260">
                  <c:v>261</c:v>
                </c:pt>
                <c:pt idx="261">
                  <c:v>262</c:v>
                </c:pt>
                <c:pt idx="262">
                  <c:v>263</c:v>
                </c:pt>
                <c:pt idx="263">
                  <c:v>264</c:v>
                </c:pt>
                <c:pt idx="264">
                  <c:v>265</c:v>
                </c:pt>
                <c:pt idx="265">
                  <c:v>266</c:v>
                </c:pt>
                <c:pt idx="266">
                  <c:v>267</c:v>
                </c:pt>
                <c:pt idx="267">
                  <c:v>268</c:v>
                </c:pt>
                <c:pt idx="268">
                  <c:v>269</c:v>
                </c:pt>
                <c:pt idx="269">
                  <c:v>270</c:v>
                </c:pt>
                <c:pt idx="270">
                  <c:v>271</c:v>
                </c:pt>
                <c:pt idx="271">
                  <c:v>272</c:v>
                </c:pt>
                <c:pt idx="272">
                  <c:v>273</c:v>
                </c:pt>
                <c:pt idx="273">
                  <c:v>274</c:v>
                </c:pt>
                <c:pt idx="274">
                  <c:v>275</c:v>
                </c:pt>
                <c:pt idx="275">
                  <c:v>276</c:v>
                </c:pt>
                <c:pt idx="276">
                  <c:v>277</c:v>
                </c:pt>
                <c:pt idx="277">
                  <c:v>278</c:v>
                </c:pt>
                <c:pt idx="278">
                  <c:v>279</c:v>
                </c:pt>
                <c:pt idx="279">
                  <c:v>280</c:v>
                </c:pt>
                <c:pt idx="280">
                  <c:v>281</c:v>
                </c:pt>
                <c:pt idx="281">
                  <c:v>282</c:v>
                </c:pt>
                <c:pt idx="282">
                  <c:v>283</c:v>
                </c:pt>
                <c:pt idx="283">
                  <c:v>284</c:v>
                </c:pt>
                <c:pt idx="284">
                  <c:v>285</c:v>
                </c:pt>
                <c:pt idx="285">
                  <c:v>286</c:v>
                </c:pt>
                <c:pt idx="286">
                  <c:v>287</c:v>
                </c:pt>
                <c:pt idx="287">
                  <c:v>288</c:v>
                </c:pt>
                <c:pt idx="288">
                  <c:v>289</c:v>
                </c:pt>
                <c:pt idx="289">
                  <c:v>290</c:v>
                </c:pt>
                <c:pt idx="290">
                  <c:v>291</c:v>
                </c:pt>
                <c:pt idx="291">
                  <c:v>292</c:v>
                </c:pt>
                <c:pt idx="292">
                  <c:v>293</c:v>
                </c:pt>
                <c:pt idx="293">
                  <c:v>294</c:v>
                </c:pt>
                <c:pt idx="294">
                  <c:v>295</c:v>
                </c:pt>
                <c:pt idx="295">
                  <c:v>296</c:v>
                </c:pt>
                <c:pt idx="296">
                  <c:v>297</c:v>
                </c:pt>
                <c:pt idx="297">
                  <c:v>298</c:v>
                </c:pt>
                <c:pt idx="298">
                  <c:v>299</c:v>
                </c:pt>
                <c:pt idx="299">
                  <c:v>300</c:v>
                </c:pt>
              </c:numCache>
            </c:numRef>
          </c:xVal>
          <c:yVal>
            <c:numRef>
              <c:f>'Debt-Dividend Analysis'!$O$16:$O$315</c:f>
              <c:numCache>
                <c:formatCode>0.000</c:formatCode>
                <c:ptCount val="300"/>
                <c:pt idx="0">
                  <c:v>-0.20684984520123839</c:v>
                </c:pt>
              </c:numCache>
            </c:numRef>
          </c:yVal>
          <c:smooth val="0"/>
          <c:extLst xmlns:c16r2="http://schemas.microsoft.com/office/drawing/2015/06/chart">
            <c:ext xmlns:c16="http://schemas.microsoft.com/office/drawing/2014/chart" uri="{C3380CC4-5D6E-409C-BE32-E72D297353CC}">
              <c16:uniqueId val="{00000000-4B5D-46A9-A7D9-648E1E4E5B85}"/>
            </c:ext>
          </c:extLst>
        </c:ser>
        <c:ser>
          <c:idx val="1"/>
          <c:order val="1"/>
          <c:tx>
            <c:strRef>
              <c:f>'Debt-Dividend Analysis'!$P$15</c:f>
              <c:strCache>
                <c:ptCount val="1"/>
                <c:pt idx="0">
                  <c:v>Residue Decay</c:v>
                </c:pt>
              </c:strCache>
            </c:strRef>
          </c:tx>
          <c:spPr>
            <a:ln w="38100">
              <a:solidFill>
                <a:srgbClr val="996633"/>
              </a:solidFill>
              <a:prstDash val="solid"/>
            </a:ln>
          </c:spPr>
          <c:marker>
            <c:symbol val="circle"/>
            <c:size val="3"/>
            <c:spPr>
              <a:solidFill>
                <a:srgbClr val="996633"/>
              </a:solidFill>
              <a:ln>
                <a:solidFill>
                  <a:srgbClr val="996633"/>
                </a:solidFill>
                <a:prstDash val="solid"/>
              </a:ln>
            </c:spPr>
          </c:marker>
          <c:xVal>
            <c:numRef>
              <c:f>'Debt-Dividend Analysis'!$N$16:$N$315</c:f>
              <c:numCache>
                <c:formatCode>General</c:formatCode>
                <c:ptCount val="30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pt idx="52">
                  <c:v>53</c:v>
                </c:pt>
                <c:pt idx="53">
                  <c:v>54</c:v>
                </c:pt>
                <c:pt idx="54">
                  <c:v>55</c:v>
                </c:pt>
                <c:pt idx="55">
                  <c:v>56</c:v>
                </c:pt>
                <c:pt idx="56">
                  <c:v>57</c:v>
                </c:pt>
                <c:pt idx="57">
                  <c:v>58</c:v>
                </c:pt>
                <c:pt idx="58">
                  <c:v>59</c:v>
                </c:pt>
                <c:pt idx="59">
                  <c:v>60</c:v>
                </c:pt>
                <c:pt idx="60">
                  <c:v>61</c:v>
                </c:pt>
                <c:pt idx="61">
                  <c:v>62</c:v>
                </c:pt>
                <c:pt idx="62">
                  <c:v>63</c:v>
                </c:pt>
                <c:pt idx="63">
                  <c:v>64</c:v>
                </c:pt>
                <c:pt idx="64">
                  <c:v>65</c:v>
                </c:pt>
                <c:pt idx="65">
                  <c:v>66</c:v>
                </c:pt>
                <c:pt idx="66">
                  <c:v>67</c:v>
                </c:pt>
                <c:pt idx="67">
                  <c:v>68</c:v>
                </c:pt>
                <c:pt idx="68">
                  <c:v>69</c:v>
                </c:pt>
                <c:pt idx="69">
                  <c:v>70</c:v>
                </c:pt>
                <c:pt idx="70">
                  <c:v>71</c:v>
                </c:pt>
                <c:pt idx="71">
                  <c:v>72</c:v>
                </c:pt>
                <c:pt idx="72">
                  <c:v>73</c:v>
                </c:pt>
                <c:pt idx="73">
                  <c:v>74</c:v>
                </c:pt>
                <c:pt idx="74">
                  <c:v>75</c:v>
                </c:pt>
                <c:pt idx="75">
                  <c:v>76</c:v>
                </c:pt>
                <c:pt idx="76">
                  <c:v>77</c:v>
                </c:pt>
                <c:pt idx="77">
                  <c:v>78</c:v>
                </c:pt>
                <c:pt idx="78">
                  <c:v>79</c:v>
                </c:pt>
                <c:pt idx="79">
                  <c:v>80</c:v>
                </c:pt>
                <c:pt idx="80">
                  <c:v>81</c:v>
                </c:pt>
                <c:pt idx="81">
                  <c:v>82</c:v>
                </c:pt>
                <c:pt idx="82">
                  <c:v>83</c:v>
                </c:pt>
                <c:pt idx="83">
                  <c:v>84</c:v>
                </c:pt>
                <c:pt idx="84">
                  <c:v>85</c:v>
                </c:pt>
                <c:pt idx="85">
                  <c:v>86</c:v>
                </c:pt>
                <c:pt idx="86">
                  <c:v>87</c:v>
                </c:pt>
                <c:pt idx="87">
                  <c:v>88</c:v>
                </c:pt>
                <c:pt idx="88">
                  <c:v>89</c:v>
                </c:pt>
                <c:pt idx="89">
                  <c:v>90</c:v>
                </c:pt>
                <c:pt idx="90">
                  <c:v>91</c:v>
                </c:pt>
                <c:pt idx="91">
                  <c:v>92</c:v>
                </c:pt>
                <c:pt idx="92">
                  <c:v>93</c:v>
                </c:pt>
                <c:pt idx="93">
                  <c:v>94</c:v>
                </c:pt>
                <c:pt idx="94">
                  <c:v>95</c:v>
                </c:pt>
                <c:pt idx="95">
                  <c:v>96</c:v>
                </c:pt>
                <c:pt idx="96">
                  <c:v>97</c:v>
                </c:pt>
                <c:pt idx="97">
                  <c:v>98</c:v>
                </c:pt>
                <c:pt idx="98">
                  <c:v>99</c:v>
                </c:pt>
                <c:pt idx="99">
                  <c:v>100</c:v>
                </c:pt>
                <c:pt idx="100">
                  <c:v>101</c:v>
                </c:pt>
                <c:pt idx="101">
                  <c:v>102</c:v>
                </c:pt>
                <c:pt idx="102">
                  <c:v>103</c:v>
                </c:pt>
                <c:pt idx="103">
                  <c:v>104</c:v>
                </c:pt>
                <c:pt idx="104">
                  <c:v>105</c:v>
                </c:pt>
                <c:pt idx="105">
                  <c:v>106</c:v>
                </c:pt>
                <c:pt idx="106">
                  <c:v>107</c:v>
                </c:pt>
                <c:pt idx="107">
                  <c:v>108</c:v>
                </c:pt>
                <c:pt idx="108">
                  <c:v>109</c:v>
                </c:pt>
                <c:pt idx="109">
                  <c:v>110</c:v>
                </c:pt>
                <c:pt idx="110">
                  <c:v>111</c:v>
                </c:pt>
                <c:pt idx="111">
                  <c:v>112</c:v>
                </c:pt>
                <c:pt idx="112">
                  <c:v>113</c:v>
                </c:pt>
                <c:pt idx="113">
                  <c:v>114</c:v>
                </c:pt>
                <c:pt idx="114">
                  <c:v>115</c:v>
                </c:pt>
                <c:pt idx="115">
                  <c:v>116</c:v>
                </c:pt>
                <c:pt idx="116">
                  <c:v>117</c:v>
                </c:pt>
                <c:pt idx="117">
                  <c:v>118</c:v>
                </c:pt>
                <c:pt idx="118">
                  <c:v>119</c:v>
                </c:pt>
                <c:pt idx="119">
                  <c:v>120</c:v>
                </c:pt>
                <c:pt idx="120">
                  <c:v>121</c:v>
                </c:pt>
                <c:pt idx="121">
                  <c:v>122</c:v>
                </c:pt>
                <c:pt idx="122">
                  <c:v>123</c:v>
                </c:pt>
                <c:pt idx="123">
                  <c:v>124</c:v>
                </c:pt>
                <c:pt idx="124">
                  <c:v>125</c:v>
                </c:pt>
                <c:pt idx="125">
                  <c:v>126</c:v>
                </c:pt>
                <c:pt idx="126">
                  <c:v>127</c:v>
                </c:pt>
                <c:pt idx="127">
                  <c:v>128</c:v>
                </c:pt>
                <c:pt idx="128">
                  <c:v>129</c:v>
                </c:pt>
                <c:pt idx="129">
                  <c:v>130</c:v>
                </c:pt>
                <c:pt idx="130">
                  <c:v>131</c:v>
                </c:pt>
                <c:pt idx="131">
                  <c:v>132</c:v>
                </c:pt>
                <c:pt idx="132">
                  <c:v>133</c:v>
                </c:pt>
                <c:pt idx="133">
                  <c:v>134</c:v>
                </c:pt>
                <c:pt idx="134">
                  <c:v>135</c:v>
                </c:pt>
                <c:pt idx="135">
                  <c:v>136</c:v>
                </c:pt>
                <c:pt idx="136">
                  <c:v>137</c:v>
                </c:pt>
                <c:pt idx="137">
                  <c:v>138</c:v>
                </c:pt>
                <c:pt idx="138">
                  <c:v>139</c:v>
                </c:pt>
                <c:pt idx="139">
                  <c:v>140</c:v>
                </c:pt>
                <c:pt idx="140">
                  <c:v>141</c:v>
                </c:pt>
                <c:pt idx="141">
                  <c:v>142</c:v>
                </c:pt>
                <c:pt idx="142">
                  <c:v>143</c:v>
                </c:pt>
                <c:pt idx="143">
                  <c:v>144</c:v>
                </c:pt>
                <c:pt idx="144">
                  <c:v>145</c:v>
                </c:pt>
                <c:pt idx="145">
                  <c:v>146</c:v>
                </c:pt>
                <c:pt idx="146">
                  <c:v>147</c:v>
                </c:pt>
                <c:pt idx="147">
                  <c:v>148</c:v>
                </c:pt>
                <c:pt idx="148">
                  <c:v>149</c:v>
                </c:pt>
                <c:pt idx="149">
                  <c:v>150</c:v>
                </c:pt>
                <c:pt idx="150">
                  <c:v>151</c:v>
                </c:pt>
                <c:pt idx="151">
                  <c:v>152</c:v>
                </c:pt>
                <c:pt idx="152">
                  <c:v>153</c:v>
                </c:pt>
                <c:pt idx="153">
                  <c:v>154</c:v>
                </c:pt>
                <c:pt idx="154">
                  <c:v>155</c:v>
                </c:pt>
                <c:pt idx="155">
                  <c:v>156</c:v>
                </c:pt>
                <c:pt idx="156">
                  <c:v>157</c:v>
                </c:pt>
                <c:pt idx="157">
                  <c:v>158</c:v>
                </c:pt>
                <c:pt idx="158">
                  <c:v>159</c:v>
                </c:pt>
                <c:pt idx="159">
                  <c:v>160</c:v>
                </c:pt>
                <c:pt idx="160">
                  <c:v>161</c:v>
                </c:pt>
                <c:pt idx="161">
                  <c:v>162</c:v>
                </c:pt>
                <c:pt idx="162">
                  <c:v>163</c:v>
                </c:pt>
                <c:pt idx="163">
                  <c:v>164</c:v>
                </c:pt>
                <c:pt idx="164">
                  <c:v>165</c:v>
                </c:pt>
                <c:pt idx="165">
                  <c:v>166</c:v>
                </c:pt>
                <c:pt idx="166">
                  <c:v>167</c:v>
                </c:pt>
                <c:pt idx="167">
                  <c:v>168</c:v>
                </c:pt>
                <c:pt idx="168">
                  <c:v>169</c:v>
                </c:pt>
                <c:pt idx="169">
                  <c:v>170</c:v>
                </c:pt>
                <c:pt idx="170">
                  <c:v>171</c:v>
                </c:pt>
                <c:pt idx="171">
                  <c:v>172</c:v>
                </c:pt>
                <c:pt idx="172">
                  <c:v>173</c:v>
                </c:pt>
                <c:pt idx="173">
                  <c:v>174</c:v>
                </c:pt>
                <c:pt idx="174">
                  <c:v>175</c:v>
                </c:pt>
                <c:pt idx="175">
                  <c:v>176</c:v>
                </c:pt>
                <c:pt idx="176">
                  <c:v>177</c:v>
                </c:pt>
                <c:pt idx="177">
                  <c:v>178</c:v>
                </c:pt>
                <c:pt idx="178">
                  <c:v>179</c:v>
                </c:pt>
                <c:pt idx="179">
                  <c:v>180</c:v>
                </c:pt>
                <c:pt idx="180">
                  <c:v>181</c:v>
                </c:pt>
                <c:pt idx="181">
                  <c:v>182</c:v>
                </c:pt>
                <c:pt idx="182">
                  <c:v>183</c:v>
                </c:pt>
                <c:pt idx="183">
                  <c:v>184</c:v>
                </c:pt>
                <c:pt idx="184">
                  <c:v>185</c:v>
                </c:pt>
                <c:pt idx="185">
                  <c:v>186</c:v>
                </c:pt>
                <c:pt idx="186">
                  <c:v>187</c:v>
                </c:pt>
                <c:pt idx="187">
                  <c:v>188</c:v>
                </c:pt>
                <c:pt idx="188">
                  <c:v>189</c:v>
                </c:pt>
                <c:pt idx="189">
                  <c:v>190</c:v>
                </c:pt>
                <c:pt idx="190">
                  <c:v>191</c:v>
                </c:pt>
                <c:pt idx="191">
                  <c:v>192</c:v>
                </c:pt>
                <c:pt idx="192">
                  <c:v>193</c:v>
                </c:pt>
                <c:pt idx="193">
                  <c:v>194</c:v>
                </c:pt>
                <c:pt idx="194">
                  <c:v>195</c:v>
                </c:pt>
                <c:pt idx="195">
                  <c:v>196</c:v>
                </c:pt>
                <c:pt idx="196">
                  <c:v>197</c:v>
                </c:pt>
                <c:pt idx="197">
                  <c:v>198</c:v>
                </c:pt>
                <c:pt idx="198">
                  <c:v>199</c:v>
                </c:pt>
                <c:pt idx="199">
                  <c:v>200</c:v>
                </c:pt>
                <c:pt idx="200">
                  <c:v>201</c:v>
                </c:pt>
                <c:pt idx="201">
                  <c:v>202</c:v>
                </c:pt>
                <c:pt idx="202">
                  <c:v>203</c:v>
                </c:pt>
                <c:pt idx="203">
                  <c:v>204</c:v>
                </c:pt>
                <c:pt idx="204">
                  <c:v>205</c:v>
                </c:pt>
                <c:pt idx="205">
                  <c:v>206</c:v>
                </c:pt>
                <c:pt idx="206">
                  <c:v>207</c:v>
                </c:pt>
                <c:pt idx="207">
                  <c:v>208</c:v>
                </c:pt>
                <c:pt idx="208">
                  <c:v>209</c:v>
                </c:pt>
                <c:pt idx="209">
                  <c:v>210</c:v>
                </c:pt>
                <c:pt idx="210">
                  <c:v>211</c:v>
                </c:pt>
                <c:pt idx="211">
                  <c:v>212</c:v>
                </c:pt>
                <c:pt idx="212">
                  <c:v>213</c:v>
                </c:pt>
                <c:pt idx="213">
                  <c:v>214</c:v>
                </c:pt>
                <c:pt idx="214">
                  <c:v>215</c:v>
                </c:pt>
                <c:pt idx="215">
                  <c:v>216</c:v>
                </c:pt>
                <c:pt idx="216">
                  <c:v>217</c:v>
                </c:pt>
                <c:pt idx="217">
                  <c:v>218</c:v>
                </c:pt>
                <c:pt idx="218">
                  <c:v>219</c:v>
                </c:pt>
                <c:pt idx="219">
                  <c:v>220</c:v>
                </c:pt>
                <c:pt idx="220">
                  <c:v>221</c:v>
                </c:pt>
                <c:pt idx="221">
                  <c:v>222</c:v>
                </c:pt>
                <c:pt idx="222">
                  <c:v>223</c:v>
                </c:pt>
                <c:pt idx="223">
                  <c:v>224</c:v>
                </c:pt>
                <c:pt idx="224">
                  <c:v>225</c:v>
                </c:pt>
                <c:pt idx="225">
                  <c:v>226</c:v>
                </c:pt>
                <c:pt idx="226">
                  <c:v>227</c:v>
                </c:pt>
                <c:pt idx="227">
                  <c:v>228</c:v>
                </c:pt>
                <c:pt idx="228">
                  <c:v>229</c:v>
                </c:pt>
                <c:pt idx="229">
                  <c:v>230</c:v>
                </c:pt>
                <c:pt idx="230">
                  <c:v>231</c:v>
                </c:pt>
                <c:pt idx="231">
                  <c:v>232</c:v>
                </c:pt>
                <c:pt idx="232">
                  <c:v>233</c:v>
                </c:pt>
                <c:pt idx="233">
                  <c:v>234</c:v>
                </c:pt>
                <c:pt idx="234">
                  <c:v>235</c:v>
                </c:pt>
                <c:pt idx="235">
                  <c:v>236</c:v>
                </c:pt>
                <c:pt idx="236">
                  <c:v>237</c:v>
                </c:pt>
                <c:pt idx="237">
                  <c:v>238</c:v>
                </c:pt>
                <c:pt idx="238">
                  <c:v>239</c:v>
                </c:pt>
                <c:pt idx="239">
                  <c:v>240</c:v>
                </c:pt>
                <c:pt idx="240">
                  <c:v>241</c:v>
                </c:pt>
                <c:pt idx="241">
                  <c:v>242</c:v>
                </c:pt>
                <c:pt idx="242">
                  <c:v>243</c:v>
                </c:pt>
                <c:pt idx="243">
                  <c:v>244</c:v>
                </c:pt>
                <c:pt idx="244">
                  <c:v>245</c:v>
                </c:pt>
                <c:pt idx="245">
                  <c:v>246</c:v>
                </c:pt>
                <c:pt idx="246">
                  <c:v>247</c:v>
                </c:pt>
                <c:pt idx="247">
                  <c:v>248</c:v>
                </c:pt>
                <c:pt idx="248">
                  <c:v>249</c:v>
                </c:pt>
                <c:pt idx="249">
                  <c:v>250</c:v>
                </c:pt>
                <c:pt idx="250">
                  <c:v>251</c:v>
                </c:pt>
                <c:pt idx="251">
                  <c:v>252</c:v>
                </c:pt>
                <c:pt idx="252">
                  <c:v>253</c:v>
                </c:pt>
                <c:pt idx="253">
                  <c:v>254</c:v>
                </c:pt>
                <c:pt idx="254">
                  <c:v>255</c:v>
                </c:pt>
                <c:pt idx="255">
                  <c:v>256</c:v>
                </c:pt>
                <c:pt idx="256">
                  <c:v>257</c:v>
                </c:pt>
                <c:pt idx="257">
                  <c:v>258</c:v>
                </c:pt>
                <c:pt idx="258">
                  <c:v>259</c:v>
                </c:pt>
                <c:pt idx="259">
                  <c:v>260</c:v>
                </c:pt>
                <c:pt idx="260">
                  <c:v>261</c:v>
                </c:pt>
                <c:pt idx="261">
                  <c:v>262</c:v>
                </c:pt>
                <c:pt idx="262">
                  <c:v>263</c:v>
                </c:pt>
                <c:pt idx="263">
                  <c:v>264</c:v>
                </c:pt>
                <c:pt idx="264">
                  <c:v>265</c:v>
                </c:pt>
                <c:pt idx="265">
                  <c:v>266</c:v>
                </c:pt>
                <c:pt idx="266">
                  <c:v>267</c:v>
                </c:pt>
                <c:pt idx="267">
                  <c:v>268</c:v>
                </c:pt>
                <c:pt idx="268">
                  <c:v>269</c:v>
                </c:pt>
                <c:pt idx="269">
                  <c:v>270</c:v>
                </c:pt>
                <c:pt idx="270">
                  <c:v>271</c:v>
                </c:pt>
                <c:pt idx="271">
                  <c:v>272</c:v>
                </c:pt>
                <c:pt idx="272">
                  <c:v>273</c:v>
                </c:pt>
                <c:pt idx="273">
                  <c:v>274</c:v>
                </c:pt>
                <c:pt idx="274">
                  <c:v>275</c:v>
                </c:pt>
                <c:pt idx="275">
                  <c:v>276</c:v>
                </c:pt>
                <c:pt idx="276">
                  <c:v>277</c:v>
                </c:pt>
                <c:pt idx="277">
                  <c:v>278</c:v>
                </c:pt>
                <c:pt idx="278">
                  <c:v>279</c:v>
                </c:pt>
                <c:pt idx="279">
                  <c:v>280</c:v>
                </c:pt>
                <c:pt idx="280">
                  <c:v>281</c:v>
                </c:pt>
                <c:pt idx="281">
                  <c:v>282</c:v>
                </c:pt>
                <c:pt idx="282">
                  <c:v>283</c:v>
                </c:pt>
                <c:pt idx="283">
                  <c:v>284</c:v>
                </c:pt>
                <c:pt idx="284">
                  <c:v>285</c:v>
                </c:pt>
                <c:pt idx="285">
                  <c:v>286</c:v>
                </c:pt>
                <c:pt idx="286">
                  <c:v>287</c:v>
                </c:pt>
                <c:pt idx="287">
                  <c:v>288</c:v>
                </c:pt>
                <c:pt idx="288">
                  <c:v>289</c:v>
                </c:pt>
                <c:pt idx="289">
                  <c:v>290</c:v>
                </c:pt>
                <c:pt idx="290">
                  <c:v>291</c:v>
                </c:pt>
                <c:pt idx="291">
                  <c:v>292</c:v>
                </c:pt>
                <c:pt idx="292">
                  <c:v>293</c:v>
                </c:pt>
                <c:pt idx="293">
                  <c:v>294</c:v>
                </c:pt>
                <c:pt idx="294">
                  <c:v>295</c:v>
                </c:pt>
                <c:pt idx="295">
                  <c:v>296</c:v>
                </c:pt>
                <c:pt idx="296">
                  <c:v>297</c:v>
                </c:pt>
                <c:pt idx="297">
                  <c:v>298</c:v>
                </c:pt>
                <c:pt idx="298">
                  <c:v>299</c:v>
                </c:pt>
                <c:pt idx="299">
                  <c:v>300</c:v>
                </c:pt>
              </c:numCache>
            </c:numRef>
          </c:xVal>
          <c:yVal>
            <c:numRef>
              <c:f>'Debt-Dividend Analysis'!$P$16:$P$315</c:f>
              <c:numCache>
                <c:formatCode>0.000</c:formatCode>
                <c:ptCount val="300"/>
                <c:pt idx="0">
                  <c:v>4.0535671557975189E-2</c:v>
                </c:pt>
                <c:pt idx="1">
                  <c:v>0.11433176012909047</c:v>
                </c:pt>
                <c:pt idx="2">
                  <c:v>0.17938974646629754</c:v>
                </c:pt>
                <c:pt idx="3">
                  <c:v>0.23674429828882992</c:v>
                </c:pt>
                <c:pt idx="4">
                  <c:v>0.28730756960979054</c:v>
                </c:pt>
                <c:pt idx="5">
                  <c:v>0.33188370743034057</c:v>
                </c:pt>
                <c:pt idx="6">
                  <c:v>0.37118164071443488</c:v>
                </c:pt>
                <c:pt idx="7">
                  <c:v>0.40582635503710951</c:v>
                </c:pt>
                <c:pt idx="8">
                  <c:v>0.43636883221581491</c:v>
                </c:pt>
                <c:pt idx="9">
                  <c:v>0.46329481300247699</c:v>
                </c:pt>
                <c:pt idx="10">
                  <c:v>0.48703252219618925</c:v>
                </c:pt>
                <c:pt idx="11">
                  <c:v>0.50795947903500471</c:v>
                </c:pt>
                <c:pt idx="12">
                  <c:v>0.52640850117778348</c:v>
                </c:pt>
                <c:pt idx="13">
                  <c:v>0.54267299776208533</c:v>
                </c:pt>
                <c:pt idx="14">
                  <c:v>0.55701163571771828</c:v>
                </c:pt>
                <c:pt idx="15">
                  <c:v>0.56965245354795857</c:v>
                </c:pt>
                <c:pt idx="16">
                  <c:v>0.58079648800309602</c:v>
                </c:pt>
                <c:pt idx="17">
                  <c:v>0.59062097132411961</c:v>
                </c:pt>
                <c:pt idx="18">
                  <c:v>0.59928214990478823</c:v>
                </c:pt>
                <c:pt idx="19">
                  <c:v>0.60691776919946461</c:v>
                </c:pt>
                <c:pt idx="20">
                  <c:v>0.61364926439613021</c:v>
                </c:pt>
                <c:pt idx="21">
                  <c:v>0.61958369169455829</c:v>
                </c:pt>
                <c:pt idx="22">
                  <c:v>0.62481543090426206</c:v>
                </c:pt>
                <c:pt idx="23">
                  <c:v>0.62942768643995683</c:v>
                </c:pt>
                <c:pt idx="24">
                  <c:v>0.63349381058603216</c:v>
                </c:pt>
                <c:pt idx="25">
                  <c:v>0.63707847007494056</c:v>
                </c:pt>
                <c:pt idx="26">
                  <c:v>0.6402386745325005</c:v>
                </c:pt>
                <c:pt idx="27">
                  <c:v>0.6430246831462848</c:v>
                </c:pt>
                <c:pt idx="28">
                  <c:v>0.64548080397654073</c:v>
                </c:pt>
                <c:pt idx="29">
                  <c:v>0.64764609862170797</c:v>
                </c:pt>
                <c:pt idx="30">
                  <c:v>0.64955500344537698</c:v>
                </c:pt>
                <c:pt idx="31">
                  <c:v>0.6512378772445433</c:v>
                </c:pt>
                <c:pt idx="32">
                  <c:v>0.65272148406915043</c:v>
                </c:pt>
                <c:pt idx="33">
                  <c:v>0.6540294188715764</c:v>
                </c:pt>
                <c:pt idx="34">
                  <c:v>0.65518248275550006</c:v>
                </c:pt>
                <c:pt idx="35">
                  <c:v>0.65619901379201895</c:v>
                </c:pt>
                <c:pt idx="36">
                  <c:v>0.65709517866424605</c:v>
                </c:pt>
                <c:pt idx="37">
                  <c:v>0.65788522977863595</c:v>
                </c:pt>
                <c:pt idx="38">
                  <c:v>0.65858173193208203</c:v>
                </c:pt>
                <c:pt idx="39">
                  <c:v>0.65919576213964604</c:v>
                </c:pt>
                <c:pt idx="40">
                  <c:v>0.65973708580093782</c:v>
                </c:pt>
                <c:pt idx="41">
                  <c:v>0.6602143120068551</c:v>
                </c:pt>
                <c:pt idx="42">
                  <c:v>0.66063503045664673</c:v>
                </c:pt>
                <c:pt idx="43">
                  <c:v>0.66100593216279846</c:v>
                </c:pt>
                <c:pt idx="44">
                  <c:v>0.66133291586340504</c:v>
                </c:pt>
                <c:pt idx="45">
                  <c:v>0.6616211818343859</c:v>
                </c:pt>
                <c:pt idx="46">
                  <c:v>0.66187531459351556</c:v>
                </c:pt>
                <c:pt idx="47">
                  <c:v>0.66209935581157242</c:v>
                </c:pt>
                <c:pt idx="48">
                  <c:v>0.66229686859017001</c:v>
                </c:pt>
                <c:pt idx="49">
                  <c:v>0.6624709941285315</c:v>
                </c:pt>
                <c:pt idx="50">
                  <c:v>0.66262450168042231</c:v>
                </c:pt>
                <c:pt idx="51">
                  <c:v>0.66275983259574534</c:v>
                </c:pt>
                <c:pt idx="52">
                  <c:v>0.66287913914722463</c:v>
                </c:pt>
                <c:pt idx="53">
                  <c:v>0.66298431875967256</c:v>
                </c:pt>
                <c:pt idx="54">
                  <c:v>0.6630770441862105</c:v>
                </c:pt>
                <c:pt idx="55">
                  <c:v>0.66315879011136214</c:v>
                </c:pt>
                <c:pt idx="56">
                  <c:v>0.66323085660410741</c:v>
                </c:pt>
                <c:pt idx="57">
                  <c:v>0.66329438979388977</c:v>
                </c:pt>
                <c:pt idx="58">
                  <c:v>0.66335040009840407</c:v>
                </c:pt>
                <c:pt idx="59">
                  <c:v>0.66339977829305341</c:v>
                </c:pt>
                <c:pt idx="60">
                  <c:v>0.66344330967764376</c:v>
                </c:pt>
                <c:pt idx="61">
                  <c:v>0.66348168656561646</c:v>
                </c:pt>
                <c:pt idx="62">
                  <c:v>0.66351551929444719</c:v>
                </c:pt>
                <c:pt idx="63">
                  <c:v>0.66354534593231707</c:v>
                </c:pt>
                <c:pt idx="64">
                  <c:v>0.66357164083542897</c:v>
                </c:pt>
                <c:pt idx="65">
                  <c:v>0.66359482219206345</c:v>
                </c:pt>
                <c:pt idx="66">
                  <c:v>0.66361525867335136</c:v>
                </c:pt>
                <c:pt idx="67">
                  <c:v>0.66363327529653771</c:v>
                </c:pt>
                <c:pt idx="68">
                  <c:v>0.66364915859398332</c:v>
                </c:pt>
                <c:pt idx="69">
                  <c:v>0.66366316117011181</c:v>
                </c:pt>
                <c:pt idx="70">
                  <c:v>0.66367550571877421</c:v>
                </c:pt>
                <c:pt idx="71">
                  <c:v>0.66368638856492179</c:v>
                </c:pt>
                <c:pt idx="72">
                  <c:v>0.663695982786915</c:v>
                </c:pt>
                <c:pt idx="73">
                  <c:v>0.66370444096912262</c:v>
                </c:pt>
                <c:pt idx="74">
                  <c:v>0.66371189762859018</c:v>
                </c:pt>
                <c:pt idx="75">
                  <c:v>0.66371847135436812</c:v>
                </c:pt>
                <c:pt idx="76">
                  <c:v>0.66372426669352669</c:v>
                </c:pt>
                <c:pt idx="77">
                  <c:v>0.66372937581384872</c:v>
                </c:pt>
                <c:pt idx="78">
                  <c:v>0.66373387996964517</c:v>
                </c:pt>
                <c:pt idx="79">
                  <c:v>0.66373785079400671</c:v>
                </c:pt>
                <c:pt idx="80">
                  <c:v>0.66374135143803892</c:v>
                </c:pt>
                <c:pt idx="81">
                  <c:v>0.66374443757520452</c:v>
                </c:pt>
                <c:pt idx="82">
                  <c:v>0.66374715828674136</c:v>
                </c:pt>
                <c:pt idx="83">
                  <c:v>0.66374955684223969</c:v>
                </c:pt>
                <c:pt idx="84">
                  <c:v>0.66375167138779156</c:v>
                </c:pt>
                <c:pt idx="85">
                  <c:v>0.66375353555265837</c:v>
                </c:pt>
                <c:pt idx="86">
                  <c:v>0.66375517898410286</c:v>
                </c:pt>
                <c:pt idx="87">
                  <c:v>0.66375662781889266</c:v>
                </c:pt>
                <c:pt idx="88">
                  <c:v>0.66375790509897303</c:v>
                </c:pt>
                <c:pt idx="89">
                  <c:v>0.66375903113792223</c:v>
                </c:pt>
                <c:pt idx="90">
                  <c:v>0.66376002384401245</c:v>
                </c:pt>
                <c:pt idx="91">
                  <c:v>0.66376089900502067</c:v>
                </c:pt>
                <c:pt idx="92">
                  <c:v>0.66376167053931201</c:v>
                </c:pt>
                <c:pt idx="93">
                  <c:v>0.66376235071719614</c:v>
                </c:pt>
                <c:pt idx="94">
                  <c:v>0.6637629503560708</c:v>
                </c:pt>
                <c:pt idx="95">
                  <c:v>0.6637634789924588</c:v>
                </c:pt>
                <c:pt idx="96">
                  <c:v>0.66376394503367553</c:v>
                </c:pt>
                <c:pt idx="97">
                  <c:v>0.66376435589153659</c:v>
                </c:pt>
                <c:pt idx="98">
                  <c:v>0.66376471810023407</c:v>
                </c:pt>
                <c:pt idx="99">
                  <c:v>0.66376503742025406</c:v>
                </c:pt>
                <c:pt idx="100">
                  <c:v>0.66376531892999147</c:v>
                </c:pt>
                <c:pt idx="101">
                  <c:v>0.66376556710651402</c:v>
                </c:pt>
                <c:pt idx="102">
                  <c:v>0.66376578589676605</c:v>
                </c:pt>
                <c:pt idx="103">
                  <c:v>0.66376597878033883</c:v>
                </c:pt>
                <c:pt idx="104">
                  <c:v>0.66376614882480989</c:v>
                </c:pt>
                <c:pt idx="105">
                  <c:v>0.66376629873452853</c:v>
                </c:pt>
                <c:pt idx="106">
                  <c:v>0.66376643089362553</c:v>
                </c:pt>
                <c:pt idx="107">
                  <c:v>0.66376654740392971</c:v>
                </c:pt>
                <c:pt idx="108">
                  <c:v>0.66376665011839497</c:v>
                </c:pt>
                <c:pt idx="109">
                  <c:v>0.66376674067056929</c:v>
                </c:pt>
                <c:pt idx="110">
                  <c:v>0.66376682050057445</c:v>
                </c:pt>
                <c:pt idx="111">
                  <c:v>0.66376689087800878</c:v>
                </c:pt>
                <c:pt idx="112">
                  <c:v>0.66376695292213939</c:v>
                </c:pt>
                <c:pt idx="113">
                  <c:v>0.66376700761970242</c:v>
                </c:pt>
                <c:pt idx="114">
                  <c:v>0.66376705584059559</c:v>
                </c:pt>
                <c:pt idx="115">
                  <c:v>0.66376709835171332</c:v>
                </c:pt>
                <c:pt idx="116">
                  <c:v>0.66376713582914293</c:v>
                </c:pt>
                <c:pt idx="117">
                  <c:v>0.6637671688689174</c:v>
                </c:pt>
                <c:pt idx="118">
                  <c:v>0.66376719799649331</c:v>
                </c:pt>
                <c:pt idx="119">
                  <c:v>0.66376722367510965</c:v>
                </c:pt>
                <c:pt idx="120">
                  <c:v>0.6637672463131532</c:v>
                </c:pt>
                <c:pt idx="121">
                  <c:v>0.66376726627065452</c:v>
                </c:pt>
                <c:pt idx="122">
                  <c:v>0.66376728386501316</c:v>
                </c:pt>
                <c:pt idx="123">
                  <c:v>0.66376729937604573</c:v>
                </c:pt>
                <c:pt idx="124">
                  <c:v>0.66376731305043657</c:v>
                </c:pt>
                <c:pt idx="125">
                  <c:v>0.66376732510565972</c:v>
                </c:pt>
                <c:pt idx="126">
                  <c:v>0.66376733573343927</c:v>
                </c:pt>
                <c:pt idx="127">
                  <c:v>0.66376734510279656</c:v>
                </c:pt>
                <c:pt idx="128">
                  <c:v>0.66376735336274018</c:v>
                </c:pt>
                <c:pt idx="129">
                  <c:v>0.66376736064463415</c:v>
                </c:pt>
                <c:pt idx="130">
                  <c:v>0.66376736706428829</c:v>
                </c:pt>
                <c:pt idx="131">
                  <c:v>0.66376737272379915</c:v>
                </c:pt>
                <c:pt idx="132">
                  <c:v>0.66376737771317462</c:v>
                </c:pt>
                <c:pt idx="133">
                  <c:v>0.66376738211176411</c:v>
                </c:pt>
                <c:pt idx="134">
                  <c:v>0.66376738598952223</c:v>
                </c:pt>
                <c:pt idx="135">
                  <c:v>0.66376738940811997</c:v>
                </c:pt>
                <c:pt idx="136">
                  <c:v>0.66376739242192584</c:v>
                </c:pt>
                <c:pt idx="137">
                  <c:v>0.66376739507887073</c:v>
                </c:pt>
                <c:pt idx="138">
                  <c:v>0.66376739742120994</c:v>
                </c:pt>
                <c:pt idx="139">
                  <c:v>0.6637673994861959</c:v>
                </c:pt>
                <c:pt idx="140">
                  <c:v>0.66376740130666934</c:v>
                </c:pt>
                <c:pt idx="141">
                  <c:v>0.66376740291158298</c:v>
                </c:pt>
                <c:pt idx="142">
                  <c:v>0.66376740432646064</c:v>
                </c:pt>
                <c:pt idx="143">
                  <c:v>0.66376740557380454</c:v>
                </c:pt>
                <c:pt idx="144">
                  <c:v>0.66376740667345191</c:v>
                </c:pt>
                <c:pt idx="145">
                  <c:v>0.66376740764289144</c:v>
                </c:pt>
                <c:pt idx="146">
                  <c:v>0.6637674084975409</c:v>
                </c:pt>
                <c:pt idx="147">
                  <c:v>0.66376740925099231</c:v>
                </c:pt>
                <c:pt idx="148">
                  <c:v>0.66376740991522853</c:v>
                </c:pt>
                <c:pt idx="149">
                  <c:v>0.66376741050081334</c:v>
                </c:pt>
                <c:pt idx="150">
                  <c:v>0.66376741101705994</c:v>
                </c:pt>
                <c:pt idx="151">
                  <c:v>0.66376741147217821</c:v>
                </c:pt>
                <c:pt idx="152">
                  <c:v>0.6637674118734066</c:v>
                </c:pt>
                <c:pt idx="153">
                  <c:v>0.6637674122271261</c:v>
                </c:pt>
                <c:pt idx="154">
                  <c:v>0.66376741253896199</c:v>
                </c:pt>
                <c:pt idx="155">
                  <c:v>0.66376741281387386</c:v>
                </c:pt>
                <c:pt idx="156">
                  <c:v>0.66376741305623377</c:v>
                </c:pt>
                <c:pt idx="157">
                  <c:v>0.66376741326989608</c:v>
                </c:pt>
                <c:pt idx="158">
                  <c:v>0.66376741345825896</c:v>
                </c:pt>
                <c:pt idx="159">
                  <c:v>0.66376741362431801</c:v>
                </c:pt>
                <c:pt idx="160">
                  <c:v>0.66376741377071424</c:v>
                </c:pt>
                <c:pt idx="161">
                  <c:v>0.66376741389977578</c:v>
                </c:pt>
                <c:pt idx="162">
                  <c:v>0.66376741401355543</c:v>
                </c:pt>
                <c:pt idx="163">
                  <c:v>0.66376741411386253</c:v>
                </c:pt>
                <c:pt idx="164">
                  <c:v>0.66376741420229246</c:v>
                </c:pt>
                <c:pt idx="165">
                  <c:v>0.66376741428025132</c:v>
                </c:pt>
                <c:pt idx="166">
                  <c:v>0.66376741434897935</c:v>
                </c:pt>
                <c:pt idx="167">
                  <c:v>0.66376741440956943</c:v>
                </c:pt>
                <c:pt idx="168">
                  <c:v>0.66376741446298482</c:v>
                </c:pt>
                <c:pt idx="169">
                  <c:v>0.66376741451007559</c:v>
                </c:pt>
                <c:pt idx="170">
                  <c:v>0.66376741455159027</c:v>
                </c:pt>
                <c:pt idx="171">
                  <c:v>0.66376741458818944</c:v>
                </c:pt>
                <c:pt idx="172">
                  <c:v>0.66376741462045485</c:v>
                </c:pt>
                <c:pt idx="173">
                  <c:v>0.66376741464889977</c:v>
                </c:pt>
                <c:pt idx="174">
                  <c:v>0.6637674146739766</c:v>
                </c:pt>
                <c:pt idx="175">
                  <c:v>0.66376741469608391</c:v>
                </c:pt>
                <c:pt idx="176">
                  <c:v>0.66376741471557366</c:v>
                </c:pt>
                <c:pt idx="177">
                  <c:v>0.66376741473275569</c:v>
                </c:pt>
                <c:pt idx="178">
                  <c:v>0.66376741474790324</c:v>
                </c:pt>
                <c:pt idx="179">
                  <c:v>0.66376741476125711</c:v>
                </c:pt>
                <c:pt idx="180">
                  <c:v>0.66376741477302981</c:v>
                </c:pt>
                <c:pt idx="181">
                  <c:v>0.6637674147834085</c:v>
                </c:pt>
                <c:pt idx="182">
                  <c:v>0.6637674147925583</c:v>
                </c:pt>
                <c:pt idx="183">
                  <c:v>0.66376741480062462</c:v>
                </c:pt>
                <c:pt idx="184">
                  <c:v>0.66376741480773582</c:v>
                </c:pt>
                <c:pt idx="185">
                  <c:v>0.66376741481400492</c:v>
                </c:pt>
                <c:pt idx="186">
                  <c:v>0.66376741481953194</c:v>
                </c:pt>
                <c:pt idx="187">
                  <c:v>0.66376741482440427</c:v>
                </c:pt>
                <c:pt idx="188">
                  <c:v>0.66376741482869983</c:v>
                </c:pt>
                <c:pt idx="189">
                  <c:v>0.66376741483248669</c:v>
                </c:pt>
                <c:pt idx="190">
                  <c:v>0.66376741483582513</c:v>
                </c:pt>
                <c:pt idx="191">
                  <c:v>0.66376741483876833</c:v>
                </c:pt>
                <c:pt idx="192">
                  <c:v>0.66376741484136303</c:v>
                </c:pt>
                <c:pt idx="193">
                  <c:v>0.66376741484365043</c:v>
                </c:pt>
                <c:pt idx="194">
                  <c:v>0.66376741484566704</c:v>
                </c:pt>
                <c:pt idx="195">
                  <c:v>0.66376741484744484</c:v>
                </c:pt>
                <c:pt idx="196">
                  <c:v>0.66376741484901203</c:v>
                </c:pt>
                <c:pt idx="197">
                  <c:v>0.66376741485039392</c:v>
                </c:pt>
                <c:pt idx="198">
                  <c:v>0.66376741485161195</c:v>
                </c:pt>
                <c:pt idx="199">
                  <c:v>0.66376741485268576</c:v>
                </c:pt>
                <c:pt idx="200">
                  <c:v>0.66376741485363266</c:v>
                </c:pt>
                <c:pt idx="201">
                  <c:v>0.66376741485446711</c:v>
                </c:pt>
                <c:pt idx="202">
                  <c:v>0.66376741485520308</c:v>
                </c:pt>
                <c:pt idx="203">
                  <c:v>0.66376741485585167</c:v>
                </c:pt>
                <c:pt idx="204">
                  <c:v>0.66376741485642354</c:v>
                </c:pt>
                <c:pt idx="205">
                  <c:v>0.6637674148569277</c:v>
                </c:pt>
                <c:pt idx="206">
                  <c:v>0.66376741485737212</c:v>
                </c:pt>
                <c:pt idx="207">
                  <c:v>0.6637674148577638</c:v>
                </c:pt>
                <c:pt idx="208">
                  <c:v>0.66376741485810931</c:v>
                </c:pt>
                <c:pt idx="209">
                  <c:v>0.66376741485841384</c:v>
                </c:pt>
                <c:pt idx="210">
                  <c:v>0.6637674148586824</c:v>
                </c:pt>
                <c:pt idx="211">
                  <c:v>0.66376741485891899</c:v>
                </c:pt>
                <c:pt idx="212">
                  <c:v>0.6637674148591276</c:v>
                </c:pt>
                <c:pt idx="213">
                  <c:v>0.66376741485931157</c:v>
                </c:pt>
                <c:pt idx="214">
                  <c:v>0.66376741485947377</c:v>
                </c:pt>
                <c:pt idx="215">
                  <c:v>0.66376741485961677</c:v>
                </c:pt>
                <c:pt idx="216">
                  <c:v>0.66376741485974278</c:v>
                </c:pt>
                <c:pt idx="217">
                  <c:v>0.66376741485985391</c:v>
                </c:pt>
                <c:pt idx="218">
                  <c:v>0.66376741485995183</c:v>
                </c:pt>
                <c:pt idx="219">
                  <c:v>0.66376741486003821</c:v>
                </c:pt>
                <c:pt idx="220">
                  <c:v>0.66376741486011426</c:v>
                </c:pt>
                <c:pt idx="221">
                  <c:v>0.66376741486018143</c:v>
                </c:pt>
                <c:pt idx="222">
                  <c:v>0.66376741486024071</c:v>
                </c:pt>
                <c:pt idx="223">
                  <c:v>0.66376741486029278</c:v>
                </c:pt>
                <c:pt idx="224">
                  <c:v>0.66376741486033874</c:v>
                </c:pt>
                <c:pt idx="225">
                  <c:v>0.66376741486037927</c:v>
                </c:pt>
                <c:pt idx="226">
                  <c:v>0.66376741486041502</c:v>
                </c:pt>
                <c:pt idx="227">
                  <c:v>0.66376741486044655</c:v>
                </c:pt>
                <c:pt idx="228">
                  <c:v>0.66376741486047441</c:v>
                </c:pt>
                <c:pt idx="229">
                  <c:v>0.66376741486049884</c:v>
                </c:pt>
                <c:pt idx="230">
                  <c:v>0.66376741486052049</c:v>
                </c:pt>
                <c:pt idx="231">
                  <c:v>0.66376741486053947</c:v>
                </c:pt>
                <c:pt idx="232">
                  <c:v>0.66376741486055624</c:v>
                </c:pt>
                <c:pt idx="233">
                  <c:v>0.663767414860571</c:v>
                </c:pt>
                <c:pt idx="234">
                  <c:v>0.6637674148605841</c:v>
                </c:pt>
                <c:pt idx="235">
                  <c:v>0.66376741486059554</c:v>
                </c:pt>
                <c:pt idx="236">
                  <c:v>0.66376741486060564</c:v>
                </c:pt>
                <c:pt idx="237">
                  <c:v>0.66376741486061464</c:v>
                </c:pt>
                <c:pt idx="238">
                  <c:v>0.66376741486062252</c:v>
                </c:pt>
                <c:pt idx="239">
                  <c:v>0.6637674148606294</c:v>
                </c:pt>
                <c:pt idx="240">
                  <c:v>0.66376741486063551</c:v>
                </c:pt>
                <c:pt idx="241">
                  <c:v>0.66376741486064095</c:v>
                </c:pt>
                <c:pt idx="242">
                  <c:v>0.66376741486064572</c:v>
                </c:pt>
                <c:pt idx="243">
                  <c:v>0.66376741486064994</c:v>
                </c:pt>
                <c:pt idx="244">
                  <c:v>0.6637674148606536</c:v>
                </c:pt>
                <c:pt idx="245">
                  <c:v>0.66376741486065682</c:v>
                </c:pt>
                <c:pt idx="246">
                  <c:v>0.66376741486065982</c:v>
                </c:pt>
                <c:pt idx="247">
                  <c:v>0.66376741486066237</c:v>
                </c:pt>
                <c:pt idx="248">
                  <c:v>0.6637674148606646</c:v>
                </c:pt>
                <c:pt idx="249">
                  <c:v>0.66376741486066648</c:v>
                </c:pt>
                <c:pt idx="250">
                  <c:v>0.66376741486066826</c:v>
                </c:pt>
                <c:pt idx="251">
                  <c:v>0.6637674148606697</c:v>
                </c:pt>
                <c:pt idx="252">
                  <c:v>0.66376741486067115</c:v>
                </c:pt>
                <c:pt idx="253">
                  <c:v>0.66376741486067237</c:v>
                </c:pt>
                <c:pt idx="254">
                  <c:v>0.66376741486067337</c:v>
                </c:pt>
                <c:pt idx="255">
                  <c:v>0.66376741486067437</c:v>
                </c:pt>
                <c:pt idx="256">
                  <c:v>0.66376741486067514</c:v>
                </c:pt>
                <c:pt idx="257">
                  <c:v>0.66376741486067581</c:v>
                </c:pt>
                <c:pt idx="258">
                  <c:v>0.66376741486067636</c:v>
                </c:pt>
                <c:pt idx="259">
                  <c:v>0.66376741486067703</c:v>
                </c:pt>
                <c:pt idx="260">
                  <c:v>0.66376741486067747</c:v>
                </c:pt>
                <c:pt idx="261">
                  <c:v>0.66376741486067792</c:v>
                </c:pt>
                <c:pt idx="262">
                  <c:v>0.66376741486067825</c:v>
                </c:pt>
                <c:pt idx="263">
                  <c:v>0.66376741486067858</c:v>
                </c:pt>
                <c:pt idx="264">
                  <c:v>0.66376741486067892</c:v>
                </c:pt>
                <c:pt idx="265">
                  <c:v>0.66376741486067925</c:v>
                </c:pt>
                <c:pt idx="266">
                  <c:v>0.66376741486067947</c:v>
                </c:pt>
                <c:pt idx="267">
                  <c:v>0.66376741486067958</c:v>
                </c:pt>
                <c:pt idx="268">
                  <c:v>0.66376741486067981</c:v>
                </c:pt>
                <c:pt idx="269">
                  <c:v>0.66376741486067992</c:v>
                </c:pt>
                <c:pt idx="270">
                  <c:v>0.66376741486068014</c:v>
                </c:pt>
                <c:pt idx="271">
                  <c:v>0.66376741486068036</c:v>
                </c:pt>
                <c:pt idx="272">
                  <c:v>0.66376741486068036</c:v>
                </c:pt>
                <c:pt idx="273">
                  <c:v>0.66376741486068047</c:v>
                </c:pt>
                <c:pt idx="274">
                  <c:v>0.66376741486068058</c:v>
                </c:pt>
                <c:pt idx="275">
                  <c:v>0.66376741486068058</c:v>
                </c:pt>
                <c:pt idx="276">
                  <c:v>0.66376741486068069</c:v>
                </c:pt>
                <c:pt idx="277">
                  <c:v>0.66376741486068069</c:v>
                </c:pt>
                <c:pt idx="278">
                  <c:v>0.6637674148606808</c:v>
                </c:pt>
                <c:pt idx="279">
                  <c:v>0.6637674148606808</c:v>
                </c:pt>
                <c:pt idx="280">
                  <c:v>0.66376741486068092</c:v>
                </c:pt>
                <c:pt idx="281">
                  <c:v>0.66376741486068092</c:v>
                </c:pt>
                <c:pt idx="282">
                  <c:v>0.66376741486068092</c:v>
                </c:pt>
                <c:pt idx="283">
                  <c:v>0.66376741486068092</c:v>
                </c:pt>
                <c:pt idx="284">
                  <c:v>0.66376741486068103</c:v>
                </c:pt>
                <c:pt idx="285">
                  <c:v>0.66376741486068103</c:v>
                </c:pt>
                <c:pt idx="286">
                  <c:v>0.66376741486068103</c:v>
                </c:pt>
                <c:pt idx="287">
                  <c:v>0.66376741486068103</c:v>
                </c:pt>
                <c:pt idx="288">
                  <c:v>0.66376741486068103</c:v>
                </c:pt>
                <c:pt idx="289">
                  <c:v>0.66376741486068103</c:v>
                </c:pt>
                <c:pt idx="290">
                  <c:v>0.66376741486068103</c:v>
                </c:pt>
                <c:pt idx="291">
                  <c:v>0.66376741486068103</c:v>
                </c:pt>
                <c:pt idx="292">
                  <c:v>0.66376741486068103</c:v>
                </c:pt>
                <c:pt idx="293">
                  <c:v>0.66376741486068103</c:v>
                </c:pt>
                <c:pt idx="294">
                  <c:v>0.66376741486068103</c:v>
                </c:pt>
                <c:pt idx="295">
                  <c:v>0.66376741486068103</c:v>
                </c:pt>
                <c:pt idx="296">
                  <c:v>0.66376741486068103</c:v>
                </c:pt>
                <c:pt idx="297">
                  <c:v>0.66376741486068114</c:v>
                </c:pt>
                <c:pt idx="298">
                  <c:v>0.66376741486068114</c:v>
                </c:pt>
                <c:pt idx="299">
                  <c:v>0.66376741486068114</c:v>
                </c:pt>
              </c:numCache>
            </c:numRef>
          </c:yVal>
          <c:smooth val="0"/>
          <c:extLst xmlns:c16r2="http://schemas.microsoft.com/office/drawing/2015/06/chart">
            <c:ext xmlns:c16="http://schemas.microsoft.com/office/drawing/2014/chart" uri="{C3380CC4-5D6E-409C-BE32-E72D297353CC}">
              <c16:uniqueId val="{00000001-4B5D-46A9-A7D9-648E1E4E5B85}"/>
            </c:ext>
          </c:extLst>
        </c:ser>
        <c:ser>
          <c:idx val="2"/>
          <c:order val="2"/>
          <c:tx>
            <c:strRef>
              <c:f>'Debt-Dividend Analysis'!$Q$15</c:f>
              <c:strCache>
                <c:ptCount val="1"/>
                <c:pt idx="0">
                  <c:v>Forest Recovery</c:v>
                </c:pt>
              </c:strCache>
            </c:strRef>
          </c:tx>
          <c:spPr>
            <a:ln w="38100">
              <a:solidFill>
                <a:schemeClr val="accent3">
                  <a:lumMod val="75000"/>
                </a:schemeClr>
              </a:solidFill>
              <a:prstDash val="solid"/>
            </a:ln>
          </c:spPr>
          <c:marker>
            <c:symbol val="star"/>
            <c:size val="3"/>
            <c:spPr>
              <a:solidFill>
                <a:srgbClr val="FFFFFF"/>
              </a:solidFill>
              <a:ln>
                <a:solidFill>
                  <a:schemeClr val="accent3">
                    <a:lumMod val="75000"/>
                  </a:schemeClr>
                </a:solidFill>
                <a:prstDash val="solid"/>
              </a:ln>
            </c:spPr>
          </c:marker>
          <c:xVal>
            <c:numRef>
              <c:f>'Debt-Dividend Analysis'!$N$16:$N$315</c:f>
              <c:numCache>
                <c:formatCode>General</c:formatCode>
                <c:ptCount val="30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pt idx="52">
                  <c:v>53</c:v>
                </c:pt>
                <c:pt idx="53">
                  <c:v>54</c:v>
                </c:pt>
                <c:pt idx="54">
                  <c:v>55</c:v>
                </c:pt>
                <c:pt idx="55">
                  <c:v>56</c:v>
                </c:pt>
                <c:pt idx="56">
                  <c:v>57</c:v>
                </c:pt>
                <c:pt idx="57">
                  <c:v>58</c:v>
                </c:pt>
                <c:pt idx="58">
                  <c:v>59</c:v>
                </c:pt>
                <c:pt idx="59">
                  <c:v>60</c:v>
                </c:pt>
                <c:pt idx="60">
                  <c:v>61</c:v>
                </c:pt>
                <c:pt idx="61">
                  <c:v>62</c:v>
                </c:pt>
                <c:pt idx="62">
                  <c:v>63</c:v>
                </c:pt>
                <c:pt idx="63">
                  <c:v>64</c:v>
                </c:pt>
                <c:pt idx="64">
                  <c:v>65</c:v>
                </c:pt>
                <c:pt idx="65">
                  <c:v>66</c:v>
                </c:pt>
                <c:pt idx="66">
                  <c:v>67</c:v>
                </c:pt>
                <c:pt idx="67">
                  <c:v>68</c:v>
                </c:pt>
                <c:pt idx="68">
                  <c:v>69</c:v>
                </c:pt>
                <c:pt idx="69">
                  <c:v>70</c:v>
                </c:pt>
                <c:pt idx="70">
                  <c:v>71</c:v>
                </c:pt>
                <c:pt idx="71">
                  <c:v>72</c:v>
                </c:pt>
                <c:pt idx="72">
                  <c:v>73</c:v>
                </c:pt>
                <c:pt idx="73">
                  <c:v>74</c:v>
                </c:pt>
                <c:pt idx="74">
                  <c:v>75</c:v>
                </c:pt>
                <c:pt idx="75">
                  <c:v>76</c:v>
                </c:pt>
                <c:pt idx="76">
                  <c:v>77</c:v>
                </c:pt>
                <c:pt idx="77">
                  <c:v>78</c:v>
                </c:pt>
                <c:pt idx="78">
                  <c:v>79</c:v>
                </c:pt>
                <c:pt idx="79">
                  <c:v>80</c:v>
                </c:pt>
                <c:pt idx="80">
                  <c:v>81</c:v>
                </c:pt>
                <c:pt idx="81">
                  <c:v>82</c:v>
                </c:pt>
                <c:pt idx="82">
                  <c:v>83</c:v>
                </c:pt>
                <c:pt idx="83">
                  <c:v>84</c:v>
                </c:pt>
                <c:pt idx="84">
                  <c:v>85</c:v>
                </c:pt>
                <c:pt idx="85">
                  <c:v>86</c:v>
                </c:pt>
                <c:pt idx="86">
                  <c:v>87</c:v>
                </c:pt>
                <c:pt idx="87">
                  <c:v>88</c:v>
                </c:pt>
                <c:pt idx="88">
                  <c:v>89</c:v>
                </c:pt>
                <c:pt idx="89">
                  <c:v>90</c:v>
                </c:pt>
                <c:pt idx="90">
                  <c:v>91</c:v>
                </c:pt>
                <c:pt idx="91">
                  <c:v>92</c:v>
                </c:pt>
                <c:pt idx="92">
                  <c:v>93</c:v>
                </c:pt>
                <c:pt idx="93">
                  <c:v>94</c:v>
                </c:pt>
                <c:pt idx="94">
                  <c:v>95</c:v>
                </c:pt>
                <c:pt idx="95">
                  <c:v>96</c:v>
                </c:pt>
                <c:pt idx="96">
                  <c:v>97</c:v>
                </c:pt>
                <c:pt idx="97">
                  <c:v>98</c:v>
                </c:pt>
                <c:pt idx="98">
                  <c:v>99</c:v>
                </c:pt>
                <c:pt idx="99">
                  <c:v>100</c:v>
                </c:pt>
                <c:pt idx="100">
                  <c:v>101</c:v>
                </c:pt>
                <c:pt idx="101">
                  <c:v>102</c:v>
                </c:pt>
                <c:pt idx="102">
                  <c:v>103</c:v>
                </c:pt>
                <c:pt idx="103">
                  <c:v>104</c:v>
                </c:pt>
                <c:pt idx="104">
                  <c:v>105</c:v>
                </c:pt>
                <c:pt idx="105">
                  <c:v>106</c:v>
                </c:pt>
                <c:pt idx="106">
                  <c:v>107</c:v>
                </c:pt>
                <c:pt idx="107">
                  <c:v>108</c:v>
                </c:pt>
                <c:pt idx="108">
                  <c:v>109</c:v>
                </c:pt>
                <c:pt idx="109">
                  <c:v>110</c:v>
                </c:pt>
                <c:pt idx="110">
                  <c:v>111</c:v>
                </c:pt>
                <c:pt idx="111">
                  <c:v>112</c:v>
                </c:pt>
                <c:pt idx="112">
                  <c:v>113</c:v>
                </c:pt>
                <c:pt idx="113">
                  <c:v>114</c:v>
                </c:pt>
                <c:pt idx="114">
                  <c:v>115</c:v>
                </c:pt>
                <c:pt idx="115">
                  <c:v>116</c:v>
                </c:pt>
                <c:pt idx="116">
                  <c:v>117</c:v>
                </c:pt>
                <c:pt idx="117">
                  <c:v>118</c:v>
                </c:pt>
                <c:pt idx="118">
                  <c:v>119</c:v>
                </c:pt>
                <c:pt idx="119">
                  <c:v>120</c:v>
                </c:pt>
                <c:pt idx="120">
                  <c:v>121</c:v>
                </c:pt>
                <c:pt idx="121">
                  <c:v>122</c:v>
                </c:pt>
                <c:pt idx="122">
                  <c:v>123</c:v>
                </c:pt>
                <c:pt idx="123">
                  <c:v>124</c:v>
                </c:pt>
                <c:pt idx="124">
                  <c:v>125</c:v>
                </c:pt>
                <c:pt idx="125">
                  <c:v>126</c:v>
                </c:pt>
                <c:pt idx="126">
                  <c:v>127</c:v>
                </c:pt>
                <c:pt idx="127">
                  <c:v>128</c:v>
                </c:pt>
                <c:pt idx="128">
                  <c:v>129</c:v>
                </c:pt>
                <c:pt idx="129">
                  <c:v>130</c:v>
                </c:pt>
                <c:pt idx="130">
                  <c:v>131</c:v>
                </c:pt>
                <c:pt idx="131">
                  <c:v>132</c:v>
                </c:pt>
                <c:pt idx="132">
                  <c:v>133</c:v>
                </c:pt>
                <c:pt idx="133">
                  <c:v>134</c:v>
                </c:pt>
                <c:pt idx="134">
                  <c:v>135</c:v>
                </c:pt>
                <c:pt idx="135">
                  <c:v>136</c:v>
                </c:pt>
                <c:pt idx="136">
                  <c:v>137</c:v>
                </c:pt>
                <c:pt idx="137">
                  <c:v>138</c:v>
                </c:pt>
                <c:pt idx="138">
                  <c:v>139</c:v>
                </c:pt>
                <c:pt idx="139">
                  <c:v>140</c:v>
                </c:pt>
                <c:pt idx="140">
                  <c:v>141</c:v>
                </c:pt>
                <c:pt idx="141">
                  <c:v>142</c:v>
                </c:pt>
                <c:pt idx="142">
                  <c:v>143</c:v>
                </c:pt>
                <c:pt idx="143">
                  <c:v>144</c:v>
                </c:pt>
                <c:pt idx="144">
                  <c:v>145</c:v>
                </c:pt>
                <c:pt idx="145">
                  <c:v>146</c:v>
                </c:pt>
                <c:pt idx="146">
                  <c:v>147</c:v>
                </c:pt>
                <c:pt idx="147">
                  <c:v>148</c:v>
                </c:pt>
                <c:pt idx="148">
                  <c:v>149</c:v>
                </c:pt>
                <c:pt idx="149">
                  <c:v>150</c:v>
                </c:pt>
                <c:pt idx="150">
                  <c:v>151</c:v>
                </c:pt>
                <c:pt idx="151">
                  <c:v>152</c:v>
                </c:pt>
                <c:pt idx="152">
                  <c:v>153</c:v>
                </c:pt>
                <c:pt idx="153">
                  <c:v>154</c:v>
                </c:pt>
                <c:pt idx="154">
                  <c:v>155</c:v>
                </c:pt>
                <c:pt idx="155">
                  <c:v>156</c:v>
                </c:pt>
                <c:pt idx="156">
                  <c:v>157</c:v>
                </c:pt>
                <c:pt idx="157">
                  <c:v>158</c:v>
                </c:pt>
                <c:pt idx="158">
                  <c:v>159</c:v>
                </c:pt>
                <c:pt idx="159">
                  <c:v>160</c:v>
                </c:pt>
                <c:pt idx="160">
                  <c:v>161</c:v>
                </c:pt>
                <c:pt idx="161">
                  <c:v>162</c:v>
                </c:pt>
                <c:pt idx="162">
                  <c:v>163</c:v>
                </c:pt>
                <c:pt idx="163">
                  <c:v>164</c:v>
                </c:pt>
                <c:pt idx="164">
                  <c:v>165</c:v>
                </c:pt>
                <c:pt idx="165">
                  <c:v>166</c:v>
                </c:pt>
                <c:pt idx="166">
                  <c:v>167</c:v>
                </c:pt>
                <c:pt idx="167">
                  <c:v>168</c:v>
                </c:pt>
                <c:pt idx="168">
                  <c:v>169</c:v>
                </c:pt>
                <c:pt idx="169">
                  <c:v>170</c:v>
                </c:pt>
                <c:pt idx="170">
                  <c:v>171</c:v>
                </c:pt>
                <c:pt idx="171">
                  <c:v>172</c:v>
                </c:pt>
                <c:pt idx="172">
                  <c:v>173</c:v>
                </c:pt>
                <c:pt idx="173">
                  <c:v>174</c:v>
                </c:pt>
                <c:pt idx="174">
                  <c:v>175</c:v>
                </c:pt>
                <c:pt idx="175">
                  <c:v>176</c:v>
                </c:pt>
                <c:pt idx="176">
                  <c:v>177</c:v>
                </c:pt>
                <c:pt idx="177">
                  <c:v>178</c:v>
                </c:pt>
                <c:pt idx="178">
                  <c:v>179</c:v>
                </c:pt>
                <c:pt idx="179">
                  <c:v>180</c:v>
                </c:pt>
                <c:pt idx="180">
                  <c:v>181</c:v>
                </c:pt>
                <c:pt idx="181">
                  <c:v>182</c:v>
                </c:pt>
                <c:pt idx="182">
                  <c:v>183</c:v>
                </c:pt>
                <c:pt idx="183">
                  <c:v>184</c:v>
                </c:pt>
                <c:pt idx="184">
                  <c:v>185</c:v>
                </c:pt>
                <c:pt idx="185">
                  <c:v>186</c:v>
                </c:pt>
                <c:pt idx="186">
                  <c:v>187</c:v>
                </c:pt>
                <c:pt idx="187">
                  <c:v>188</c:v>
                </c:pt>
                <c:pt idx="188">
                  <c:v>189</c:v>
                </c:pt>
                <c:pt idx="189">
                  <c:v>190</c:v>
                </c:pt>
                <c:pt idx="190">
                  <c:v>191</c:v>
                </c:pt>
                <c:pt idx="191">
                  <c:v>192</c:v>
                </c:pt>
                <c:pt idx="192">
                  <c:v>193</c:v>
                </c:pt>
                <c:pt idx="193">
                  <c:v>194</c:v>
                </c:pt>
                <c:pt idx="194">
                  <c:v>195</c:v>
                </c:pt>
                <c:pt idx="195">
                  <c:v>196</c:v>
                </c:pt>
                <c:pt idx="196">
                  <c:v>197</c:v>
                </c:pt>
                <c:pt idx="197">
                  <c:v>198</c:v>
                </c:pt>
                <c:pt idx="198">
                  <c:v>199</c:v>
                </c:pt>
                <c:pt idx="199">
                  <c:v>200</c:v>
                </c:pt>
                <c:pt idx="200">
                  <c:v>201</c:v>
                </c:pt>
                <c:pt idx="201">
                  <c:v>202</c:v>
                </c:pt>
                <c:pt idx="202">
                  <c:v>203</c:v>
                </c:pt>
                <c:pt idx="203">
                  <c:v>204</c:v>
                </c:pt>
                <c:pt idx="204">
                  <c:v>205</c:v>
                </c:pt>
                <c:pt idx="205">
                  <c:v>206</c:v>
                </c:pt>
                <c:pt idx="206">
                  <c:v>207</c:v>
                </c:pt>
                <c:pt idx="207">
                  <c:v>208</c:v>
                </c:pt>
                <c:pt idx="208">
                  <c:v>209</c:v>
                </c:pt>
                <c:pt idx="209">
                  <c:v>210</c:v>
                </c:pt>
                <c:pt idx="210">
                  <c:v>211</c:v>
                </c:pt>
                <c:pt idx="211">
                  <c:v>212</c:v>
                </c:pt>
                <c:pt idx="212">
                  <c:v>213</c:v>
                </c:pt>
                <c:pt idx="213">
                  <c:v>214</c:v>
                </c:pt>
                <c:pt idx="214">
                  <c:v>215</c:v>
                </c:pt>
                <c:pt idx="215">
                  <c:v>216</c:v>
                </c:pt>
                <c:pt idx="216">
                  <c:v>217</c:v>
                </c:pt>
                <c:pt idx="217">
                  <c:v>218</c:v>
                </c:pt>
                <c:pt idx="218">
                  <c:v>219</c:v>
                </c:pt>
                <c:pt idx="219">
                  <c:v>220</c:v>
                </c:pt>
                <c:pt idx="220">
                  <c:v>221</c:v>
                </c:pt>
                <c:pt idx="221">
                  <c:v>222</c:v>
                </c:pt>
                <c:pt idx="222">
                  <c:v>223</c:v>
                </c:pt>
                <c:pt idx="223">
                  <c:v>224</c:v>
                </c:pt>
                <c:pt idx="224">
                  <c:v>225</c:v>
                </c:pt>
                <c:pt idx="225">
                  <c:v>226</c:v>
                </c:pt>
                <c:pt idx="226">
                  <c:v>227</c:v>
                </c:pt>
                <c:pt idx="227">
                  <c:v>228</c:v>
                </c:pt>
                <c:pt idx="228">
                  <c:v>229</c:v>
                </c:pt>
                <c:pt idx="229">
                  <c:v>230</c:v>
                </c:pt>
                <c:pt idx="230">
                  <c:v>231</c:v>
                </c:pt>
                <c:pt idx="231">
                  <c:v>232</c:v>
                </c:pt>
                <c:pt idx="232">
                  <c:v>233</c:v>
                </c:pt>
                <c:pt idx="233">
                  <c:v>234</c:v>
                </c:pt>
                <c:pt idx="234">
                  <c:v>235</c:v>
                </c:pt>
                <c:pt idx="235">
                  <c:v>236</c:v>
                </c:pt>
                <c:pt idx="236">
                  <c:v>237</c:v>
                </c:pt>
                <c:pt idx="237">
                  <c:v>238</c:v>
                </c:pt>
                <c:pt idx="238">
                  <c:v>239</c:v>
                </c:pt>
                <c:pt idx="239">
                  <c:v>240</c:v>
                </c:pt>
                <c:pt idx="240">
                  <c:v>241</c:v>
                </c:pt>
                <c:pt idx="241">
                  <c:v>242</c:v>
                </c:pt>
                <c:pt idx="242">
                  <c:v>243</c:v>
                </c:pt>
                <c:pt idx="243">
                  <c:v>244</c:v>
                </c:pt>
                <c:pt idx="244">
                  <c:v>245</c:v>
                </c:pt>
                <c:pt idx="245">
                  <c:v>246</c:v>
                </c:pt>
                <c:pt idx="246">
                  <c:v>247</c:v>
                </c:pt>
                <c:pt idx="247">
                  <c:v>248</c:v>
                </c:pt>
                <c:pt idx="248">
                  <c:v>249</c:v>
                </c:pt>
                <c:pt idx="249">
                  <c:v>250</c:v>
                </c:pt>
                <c:pt idx="250">
                  <c:v>251</c:v>
                </c:pt>
                <c:pt idx="251">
                  <c:v>252</c:v>
                </c:pt>
                <c:pt idx="252">
                  <c:v>253</c:v>
                </c:pt>
                <c:pt idx="253">
                  <c:v>254</c:v>
                </c:pt>
                <c:pt idx="254">
                  <c:v>255</c:v>
                </c:pt>
                <c:pt idx="255">
                  <c:v>256</c:v>
                </c:pt>
                <c:pt idx="256">
                  <c:v>257</c:v>
                </c:pt>
                <c:pt idx="257">
                  <c:v>258</c:v>
                </c:pt>
                <c:pt idx="258">
                  <c:v>259</c:v>
                </c:pt>
                <c:pt idx="259">
                  <c:v>260</c:v>
                </c:pt>
                <c:pt idx="260">
                  <c:v>261</c:v>
                </c:pt>
                <c:pt idx="261">
                  <c:v>262</c:v>
                </c:pt>
                <c:pt idx="262">
                  <c:v>263</c:v>
                </c:pt>
                <c:pt idx="263">
                  <c:v>264</c:v>
                </c:pt>
                <c:pt idx="264">
                  <c:v>265</c:v>
                </c:pt>
                <c:pt idx="265">
                  <c:v>266</c:v>
                </c:pt>
                <c:pt idx="266">
                  <c:v>267</c:v>
                </c:pt>
                <c:pt idx="267">
                  <c:v>268</c:v>
                </c:pt>
                <c:pt idx="268">
                  <c:v>269</c:v>
                </c:pt>
                <c:pt idx="269">
                  <c:v>270</c:v>
                </c:pt>
                <c:pt idx="270">
                  <c:v>271</c:v>
                </c:pt>
                <c:pt idx="271">
                  <c:v>272</c:v>
                </c:pt>
                <c:pt idx="272">
                  <c:v>273</c:v>
                </c:pt>
                <c:pt idx="273">
                  <c:v>274</c:v>
                </c:pt>
                <c:pt idx="274">
                  <c:v>275</c:v>
                </c:pt>
                <c:pt idx="275">
                  <c:v>276</c:v>
                </c:pt>
                <c:pt idx="276">
                  <c:v>277</c:v>
                </c:pt>
                <c:pt idx="277">
                  <c:v>278</c:v>
                </c:pt>
                <c:pt idx="278">
                  <c:v>279</c:v>
                </c:pt>
                <c:pt idx="279">
                  <c:v>280</c:v>
                </c:pt>
                <c:pt idx="280">
                  <c:v>281</c:v>
                </c:pt>
                <c:pt idx="281">
                  <c:v>282</c:v>
                </c:pt>
                <c:pt idx="282">
                  <c:v>283</c:v>
                </c:pt>
                <c:pt idx="283">
                  <c:v>284</c:v>
                </c:pt>
                <c:pt idx="284">
                  <c:v>285</c:v>
                </c:pt>
                <c:pt idx="285">
                  <c:v>286</c:v>
                </c:pt>
                <c:pt idx="286">
                  <c:v>287</c:v>
                </c:pt>
                <c:pt idx="287">
                  <c:v>288</c:v>
                </c:pt>
                <c:pt idx="288">
                  <c:v>289</c:v>
                </c:pt>
                <c:pt idx="289">
                  <c:v>290</c:v>
                </c:pt>
                <c:pt idx="290">
                  <c:v>291</c:v>
                </c:pt>
                <c:pt idx="291">
                  <c:v>292</c:v>
                </c:pt>
                <c:pt idx="292">
                  <c:v>293</c:v>
                </c:pt>
                <c:pt idx="293">
                  <c:v>294</c:v>
                </c:pt>
                <c:pt idx="294">
                  <c:v>295</c:v>
                </c:pt>
                <c:pt idx="295">
                  <c:v>296</c:v>
                </c:pt>
                <c:pt idx="296">
                  <c:v>297</c:v>
                </c:pt>
                <c:pt idx="297">
                  <c:v>298</c:v>
                </c:pt>
                <c:pt idx="298">
                  <c:v>299</c:v>
                </c:pt>
                <c:pt idx="299">
                  <c:v>300</c:v>
                </c:pt>
              </c:numCache>
            </c:numRef>
          </c:xVal>
          <c:yVal>
            <c:numRef>
              <c:f>'Debt-Dividend Analysis'!$Q$16:$Q$315</c:f>
              <c:numCache>
                <c:formatCode>0.000</c:formatCode>
                <c:ptCount val="300"/>
                <c:pt idx="0">
                  <c:v>-6.0007240401844984E-2</c:v>
                </c:pt>
                <c:pt idx="1">
                  <c:v>-5.2813413639225773E-2</c:v>
                </c:pt>
                <c:pt idx="2">
                  <c:v>-4.5705396907852837E-2</c:v>
                </c:pt>
                <c:pt idx="3">
                  <c:v>-3.8682166641033619E-2</c:v>
                </c:pt>
                <c:pt idx="4">
                  <c:v>-3.1742711481474055E-2</c:v>
                </c:pt>
                <c:pt idx="5">
                  <c:v>-2.4886032135639287E-2</c:v>
                </c:pt>
                <c:pt idx="6">
                  <c:v>-1.8111141229855427E-2</c:v>
                </c:pt>
                <c:pt idx="7">
                  <c:v>-1.1417063168124814E-2</c:v>
                </c:pt>
                <c:pt idx="8">
                  <c:v>-4.8028339916391712E-3</c:v>
                </c:pt>
                <c:pt idx="9">
                  <c:v>1.7324987600323607E-3</c:v>
                </c:pt>
                <c:pt idx="10">
                  <c:v>8.189876186099173E-3</c:v>
                </c:pt>
                <c:pt idx="11">
                  <c:v>1.4570228160068859E-2</c:v>
                </c:pt>
                <c:pt idx="12">
                  <c:v>2.0874473463651184E-2</c:v>
                </c:pt>
                <c:pt idx="13">
                  <c:v>2.7103519919063474E-2</c:v>
                </c:pt>
                <c:pt idx="14">
                  <c:v>3.3258264519759301E-2</c:v>
                </c:pt>
                <c:pt idx="15">
                  <c:v>3.9339593559596535E-2</c:v>
                </c:pt>
                <c:pt idx="16">
                  <c:v>4.534838276046544E-2</c:v>
                </c:pt>
                <c:pt idx="17">
                  <c:v>5.1285497398394324E-2</c:v>
                </c:pt>
                <c:pt idx="18">
                  <c:v>5.7151792428150328E-2</c:v>
                </c:pt>
                <c:pt idx="19">
                  <c:v>6.2948112606354717E-2</c:v>
                </c:pt>
                <c:pt idx="20">
                  <c:v>6.8675292613129435E-2</c:v>
                </c:pt>
                <c:pt idx="21">
                  <c:v>7.4334157172291859E-2</c:v>
                </c:pt>
                <c:pt idx="22">
                  <c:v>7.992552117011717E-2</c:v>
                </c:pt>
                <c:pt idx="23">
                  <c:v>8.54501897726829E-2</c:v>
                </c:pt>
                <c:pt idx="24">
                  <c:v>9.0908958541814563E-2</c:v>
                </c:pt>
                <c:pt idx="25">
                  <c:v>9.6302613549647711E-2</c:v>
                </c:pt>
                <c:pt idx="26">
                  <c:v>0.10163193149182377</c:v>
                </c:pt>
                <c:pt idx="27">
                  <c:v>0.10689767979933551</c:v>
                </c:pt>
                <c:pt idx="28">
                  <c:v>0.1121006167490384</c:v>
                </c:pt>
                <c:pt idx="29">
                  <c:v>0.11724149157284396</c:v>
                </c:pt>
                <c:pt idx="30">
                  <c:v>0.12232104456561026</c:v>
                </c:pt>
                <c:pt idx="31">
                  <c:v>0.12734000719174587</c:v>
                </c:pt>
                <c:pt idx="32">
                  <c:v>0.13229910219054164</c:v>
                </c:pt>
                <c:pt idx="33">
                  <c:v>0.13719904368024682</c:v>
                </c:pt>
                <c:pt idx="34">
                  <c:v>0.14204053726090313</c:v>
                </c:pt>
                <c:pt idx="35">
                  <c:v>0.14682428011595211</c:v>
                </c:pt>
                <c:pt idx="36">
                  <c:v>0.15155096111263153</c:v>
                </c:pt>
                <c:pt idx="37">
                  <c:v>0.15622126090117244</c:v>
                </c:pt>
                <c:pt idx="38">
                  <c:v>0.16083585201281475</c:v>
                </c:pt>
                <c:pt idx="39">
                  <c:v>0.16539539895665259</c:v>
                </c:pt>
                <c:pt idx="40">
                  <c:v>0.16990055831532483</c:v>
                </c:pt>
                <c:pt idx="41">
                  <c:v>0.17435197883956416</c:v>
                </c:pt>
                <c:pt idx="42">
                  <c:v>0.17875030154161797</c:v>
                </c:pt>
                <c:pt idx="43">
                  <c:v>0.18309615978755586</c:v>
                </c:pt>
                <c:pt idx="44">
                  <c:v>0.18739017938847483</c:v>
                </c:pt>
                <c:pt idx="45">
                  <c:v>0.19163297869061752</c:v>
                </c:pt>
                <c:pt idx="46">
                  <c:v>0.19582516866441504</c:v>
                </c:pt>
                <c:pt idx="47">
                  <c:v>0.19996735299246779</c:v>
                </c:pt>
                <c:pt idx="48">
                  <c:v>0.20406012815647673</c:v>
                </c:pt>
                <c:pt idx="49">
                  <c:v>0.20810408352313778</c:v>
                </c:pt>
                <c:pt idx="50">
                  <c:v>0.21209980142901178</c:v>
                </c:pt>
                <c:pt idx="51">
                  <c:v>0.21604785726438178</c:v>
                </c:pt>
                <c:pt idx="52">
                  <c:v>0.21994881955611037</c:v>
                </c:pt>
                <c:pt idx="53">
                  <c:v>0.22380325004950841</c:v>
                </c:pt>
                <c:pt idx="54">
                  <c:v>0.22761170378922754</c:v>
                </c:pt>
                <c:pt idx="55">
                  <c:v>0.23137472919918714</c:v>
                </c:pt>
                <c:pt idx="56">
                  <c:v>0.23509286816154895</c:v>
                </c:pt>
                <c:pt idx="57">
                  <c:v>0.23876665609474845</c:v>
                </c:pt>
                <c:pt idx="58">
                  <c:v>0.24239662203059636</c:v>
                </c:pt>
                <c:pt idx="59">
                  <c:v>0.24598328869046013</c:v>
                </c:pt>
                <c:pt idx="60">
                  <c:v>0.24952717256053644</c:v>
                </c:pt>
                <c:pt idx="61">
                  <c:v>0.25302878396622652</c:v>
                </c:pt>
                <c:pt idx="62">
                  <c:v>0.25648862714562359</c:v>
                </c:pt>
                <c:pt idx="63">
                  <c:v>0.25990720032212411</c:v>
                </c:pt>
                <c:pt idx="64">
                  <c:v>0.26328499577617287</c:v>
                </c:pt>
                <c:pt idx="65">
                  <c:v>0.26662249991615211</c:v>
                </c:pt>
                <c:pt idx="66">
                  <c:v>0.26992019334842504</c:v>
                </c:pt>
                <c:pt idx="67">
                  <c:v>0.27317855094654464</c:v>
                </c:pt>
                <c:pt idx="68">
                  <c:v>0.2763980419196353</c:v>
                </c:pt>
                <c:pt idx="69">
                  <c:v>0.27957912987996042</c:v>
                </c:pt>
                <c:pt idx="70">
                  <c:v>0.28272227290968344</c:v>
                </c:pt>
                <c:pt idx="71">
                  <c:v>0.28582792362683185</c:v>
                </c:pt>
                <c:pt idx="72">
                  <c:v>0.2888965292504756</c:v>
                </c:pt>
                <c:pt idx="73">
                  <c:v>0.29192853166512706</c:v>
                </c:pt>
                <c:pt idx="74">
                  <c:v>0.29492436748437317</c:v>
                </c:pt>
                <c:pt idx="75">
                  <c:v>0.2978844681137488</c:v>
                </c:pt>
                <c:pt idx="76">
                  <c:v>0.30080925981285972</c:v>
                </c:pt>
                <c:pt idx="77">
                  <c:v>0.30369916375676453</c:v>
                </c:pt>
                <c:pt idx="78">
                  <c:v>0.30655459609662511</c:v>
                </c:pt>
                <c:pt idx="79">
                  <c:v>0.3093759680196323</c:v>
                </c:pt>
                <c:pt idx="80">
                  <c:v>0.31216368580821874</c:v>
                </c:pt>
                <c:pt idx="81">
                  <c:v>0.31491815089856301</c:v>
                </c:pt>
                <c:pt idx="82">
                  <c:v>0.31763975993839788</c:v>
                </c:pt>
                <c:pt idx="83">
                  <c:v>0.32032890484412796</c:v>
                </c:pt>
                <c:pt idx="84">
                  <c:v>0.32298597285726666</c:v>
                </c:pt>
                <c:pt idx="85">
                  <c:v>0.32561134660019919</c:v>
                </c:pt>
                <c:pt idx="86">
                  <c:v>0.32820540413128135</c:v>
                </c:pt>
                <c:pt idx="87">
                  <c:v>0.33076851899928011</c:v>
                </c:pt>
                <c:pt idx="88">
                  <c:v>0.33330106029716544</c:v>
                </c:pt>
                <c:pt idx="89">
                  <c:v>0.33580339271526066</c:v>
                </c:pt>
                <c:pt idx="90">
                  <c:v>0.33827587659375785</c:v>
                </c:pt>
                <c:pt idx="91">
                  <c:v>0.34071886797460815</c:v>
                </c:pt>
                <c:pt idx="92">
                  <c:v>0.34313271865279188</c:v>
                </c:pt>
                <c:pt idx="93">
                  <c:v>0.34551777622697766</c:v>
                </c:pt>
                <c:pt idx="94">
                  <c:v>0.34787438414957789</c:v>
                </c:pt>
                <c:pt idx="95">
                  <c:v>0.3502028817762054</c:v>
                </c:pt>
                <c:pt idx="96">
                  <c:v>0.35250360441454215</c:v>
                </c:pt>
                <c:pt idx="97">
                  <c:v>0.35477688337262381</c:v>
                </c:pt>
                <c:pt idx="98">
                  <c:v>0.35702304600654861</c:v>
                </c:pt>
                <c:pt idx="99">
                  <c:v>0.35924241576761706</c:v>
                </c:pt>
                <c:pt idx="100">
                  <c:v>0.3614353122489099</c:v>
                </c:pt>
                <c:pt idx="101">
                  <c:v>0.36360205123130995</c:v>
                </c:pt>
                <c:pt idx="102">
                  <c:v>0.36574294472897456</c:v>
                </c:pt>
                <c:pt idx="103">
                  <c:v>0.36785830103426709</c:v>
                </c:pt>
                <c:pt idx="104">
                  <c:v>0.36994842476215073</c:v>
                </c:pt>
                <c:pt idx="105">
                  <c:v>0.37201361689405404</c:v>
                </c:pt>
                <c:pt idx="106">
                  <c:v>0.37405417482121284</c:v>
                </c:pt>
                <c:pt idx="107">
                  <c:v>0.37607039238749451</c:v>
                </c:pt>
                <c:pt idx="108">
                  <c:v>0.37806255993171273</c:v>
                </c:pt>
                <c:pt idx="109">
                  <c:v>0.3800309643294365</c:v>
                </c:pt>
                <c:pt idx="110">
                  <c:v>0.38197588903430035</c:v>
                </c:pt>
                <c:pt idx="111">
                  <c:v>0.38389761411882267</c:v>
                </c:pt>
                <c:pt idx="112">
                  <c:v>0.38579641631473632</c:v>
                </c:pt>
                <c:pt idx="113">
                  <c:v>0.3876725690528387</c:v>
                </c:pt>
                <c:pt idx="114">
                  <c:v>0.38952634250236612</c:v>
                </c:pt>
                <c:pt idx="115">
                  <c:v>0.3913580036098987</c:v>
                </c:pt>
                <c:pt idx="116">
                  <c:v>0.393167816137801</c:v>
                </c:pt>
                <c:pt idx="117">
                  <c:v>0.3949560407022043</c:v>
                </c:pt>
                <c:pt idx="118">
                  <c:v>0.39672293481053617</c:v>
                </c:pt>
                <c:pt idx="119">
                  <c:v>0.39846875289860129</c:v>
                </c:pt>
                <c:pt idx="120">
                  <c:v>0.4001937463672211</c:v>
                </c:pt>
                <c:pt idx="121">
                  <c:v>0.40189816361843589</c:v>
                </c:pt>
                <c:pt idx="122">
                  <c:v>0.40358225009127513</c:v>
                </c:pt>
                <c:pt idx="123">
                  <c:v>0.40524624829710099</c:v>
                </c:pt>
                <c:pt idx="124">
                  <c:v>0.40689039785453057</c:v>
                </c:pt>
                <c:pt idx="125">
                  <c:v>0.40851493552394125</c:v>
                </c:pt>
                <c:pt idx="126">
                  <c:v>0.41012009524156451</c:v>
                </c:pt>
                <c:pt idx="127">
                  <c:v>0.41170610815317343</c:v>
                </c:pt>
                <c:pt idx="128">
                  <c:v>0.41327320264736817</c:v>
                </c:pt>
                <c:pt idx="129">
                  <c:v>0.41482160438846349</c:v>
                </c:pt>
                <c:pt idx="130">
                  <c:v>0.41635153634898603</c:v>
                </c:pt>
                <c:pt idx="131">
                  <c:v>0.41786321884178174</c:v>
                </c:pt>
                <c:pt idx="132">
                  <c:v>0.41935686955174178</c:v>
                </c:pt>
                <c:pt idx="133">
                  <c:v>0.42083270356714947</c:v>
                </c:pt>
                <c:pt idx="134">
                  <c:v>0.42229093341065316</c:v>
                </c:pt>
                <c:pt idx="135">
                  <c:v>0.42373176906987037</c:v>
                </c:pt>
                <c:pt idx="136">
                  <c:v>0.42515541802762552</c:v>
                </c:pt>
                <c:pt idx="137">
                  <c:v>0.42656208529182887</c:v>
                </c:pt>
                <c:pt idx="138">
                  <c:v>0.42795197342499702</c:v>
                </c:pt>
                <c:pt idx="139">
                  <c:v>0.4293252825734229</c:v>
                </c:pt>
                <c:pt idx="140">
                  <c:v>0.43068221049599709</c:v>
                </c:pt>
                <c:pt idx="141">
                  <c:v>0.43202295259268519</c:v>
                </c:pt>
                <c:pt idx="142">
                  <c:v>0.43334770193266581</c:v>
                </c:pt>
                <c:pt idx="143">
                  <c:v>0.43465664928213321</c:v>
                </c:pt>
                <c:pt idx="144">
                  <c:v>0.43594998313176753</c:v>
                </c:pt>
                <c:pt idx="145">
                  <c:v>0.43722788972387805</c:v>
                </c:pt>
                <c:pt idx="146">
                  <c:v>0.43849055307922225</c:v>
                </c:pt>
                <c:pt idx="147">
                  <c:v>0.43973815502350516</c:v>
                </c:pt>
                <c:pt idx="148">
                  <c:v>0.44097087521356265</c:v>
                </c:pt>
                <c:pt idx="149">
                  <c:v>0.44218889116323229</c:v>
                </c:pt>
                <c:pt idx="150">
                  <c:v>0.44339237826891548</c:v>
                </c:pt>
                <c:pt idx="151">
                  <c:v>0.44458150983483513</c:v>
                </c:pt>
                <c:pt idx="152">
                  <c:v>0.4457564570979915</c:v>
                </c:pt>
                <c:pt idx="153">
                  <c:v>0.44691738925282087</c:v>
                </c:pt>
                <c:pt idx="154">
                  <c:v>0.44806447347555967</c:v>
                </c:pt>
                <c:pt idx="155">
                  <c:v>0.44919787494831809</c:v>
                </c:pt>
                <c:pt idx="156">
                  <c:v>0.45031775688286663</c:v>
                </c:pt>
                <c:pt idx="157">
                  <c:v>0.4514242805441393</c:v>
                </c:pt>
                <c:pt idx="158">
                  <c:v>0.45251760527345514</c:v>
                </c:pt>
                <c:pt idx="159">
                  <c:v>0.45359788851146443</c:v>
                </c:pt>
                <c:pt idx="160">
                  <c:v>0.45466528582082055</c:v>
                </c:pt>
                <c:pt idx="161">
                  <c:v>0.45571995090858014</c:v>
                </c:pt>
                <c:pt idx="162">
                  <c:v>0.45676203564833845</c:v>
                </c:pt>
                <c:pt idx="163">
                  <c:v>0.45779169010209869</c:v>
                </c:pt>
                <c:pt idx="164">
                  <c:v>0.45880906254188158</c:v>
                </c:pt>
                <c:pt idx="165">
                  <c:v>0.45981429947107622</c:v>
                </c:pt>
                <c:pt idx="166">
                  <c:v>0.46080754564553777</c:v>
                </c:pt>
                <c:pt idx="167">
                  <c:v>0.46178894409443155</c:v>
                </c:pt>
                <c:pt idx="168">
                  <c:v>0.46275863614083002</c:v>
                </c:pt>
                <c:pt idx="169">
                  <c:v>0.46371676142206358</c:v>
                </c:pt>
                <c:pt idx="170">
                  <c:v>0.46466345790982833</c:v>
                </c:pt>
                <c:pt idx="171">
                  <c:v>0.46559886193005445</c:v>
                </c:pt>
                <c:pt idx="172">
                  <c:v>0.46652310818253712</c:v>
                </c:pt>
                <c:pt idx="173">
                  <c:v>0.467436329760334</c:v>
                </c:pt>
                <c:pt idx="174">
                  <c:v>0.46833865816893017</c:v>
                </c:pt>
                <c:pt idx="175">
                  <c:v>0.46923022334517578</c:v>
                </c:pt>
                <c:pt idx="176">
                  <c:v>0.47011115367599682</c:v>
                </c:pt>
                <c:pt idx="177">
                  <c:v>0.47098157601688323</c:v>
                </c:pt>
                <c:pt idx="178">
                  <c:v>0.47184161571015609</c:v>
                </c:pt>
                <c:pt idx="179">
                  <c:v>0.47269139660301757</c:v>
                </c:pt>
                <c:pt idx="180">
                  <c:v>0.47353104106538441</c:v>
                </c:pt>
                <c:pt idx="181">
                  <c:v>0.47436067000751037</c:v>
                </c:pt>
                <c:pt idx="182">
                  <c:v>0.47518040289739649</c:v>
                </c:pt>
                <c:pt idx="183">
                  <c:v>0.47599035777799559</c:v>
                </c:pt>
                <c:pt idx="184">
                  <c:v>0.47679065128421005</c:v>
                </c:pt>
                <c:pt idx="185">
                  <c:v>0.47758139865968763</c:v>
                </c:pt>
                <c:pt idx="186">
                  <c:v>0.47836271377341677</c:v>
                </c:pt>
                <c:pt idx="187">
                  <c:v>0.4791347091361241</c:v>
                </c:pt>
                <c:pt idx="188">
                  <c:v>0.47989749591647585</c:v>
                </c:pt>
                <c:pt idx="189">
                  <c:v>0.48065118395708628</c:v>
                </c:pt>
                <c:pt idx="190">
                  <c:v>0.48139588179033593</c:v>
                </c:pt>
                <c:pt idx="191">
                  <c:v>0.48213169665399952</c:v>
                </c:pt>
                <c:pt idx="192">
                  <c:v>0.48285873450668865</c:v>
                </c:pt>
                <c:pt idx="193">
                  <c:v>0.48357710004311077</c:v>
                </c:pt>
                <c:pt idx="194">
                  <c:v>0.48428689670914438</c:v>
                </c:pt>
                <c:pt idx="195">
                  <c:v>0.48498822671673592</c:v>
                </c:pt>
                <c:pt idx="196">
                  <c:v>0.48568119105861834</c:v>
                </c:pt>
                <c:pt idx="197">
                  <c:v>0.48636588952285437</c:v>
                </c:pt>
                <c:pt idx="198">
                  <c:v>0.48704242070720599</c:v>
                </c:pt>
                <c:pt idx="199">
                  <c:v>0.48771088203333268</c:v>
                </c:pt>
                <c:pt idx="200">
                  <c:v>0.48837136976082079</c:v>
                </c:pt>
                <c:pt idx="201">
                  <c:v>0.48902397900104422</c:v>
                </c:pt>
                <c:pt idx="202">
                  <c:v>0.4896688037308613</c:v>
                </c:pt>
                <c:pt idx="203">
                  <c:v>0.49030593680614737</c:v>
                </c:pt>
                <c:pt idx="204">
                  <c:v>0.49093546997516635</c:v>
                </c:pt>
                <c:pt idx="205">
                  <c:v>0.49155749389178222</c:v>
                </c:pt>
                <c:pt idx="206">
                  <c:v>0.49217209812851398</c:v>
                </c:pt>
                <c:pt idx="207">
                  <c:v>0.49277937118943371</c:v>
                </c:pt>
                <c:pt idx="208">
                  <c:v>0.49337940052291163</c:v>
                </c:pt>
                <c:pt idx="209">
                  <c:v>0.49397227253420856</c:v>
                </c:pt>
                <c:pt idx="210">
                  <c:v>0.49455807259791856</c:v>
                </c:pt>
                <c:pt idx="211">
                  <c:v>0.49513688507026316</c:v>
                </c:pt>
                <c:pt idx="212">
                  <c:v>0.49570879330123852</c:v>
                </c:pt>
                <c:pt idx="213">
                  <c:v>0.49627387964661818</c:v>
                </c:pt>
                <c:pt idx="214">
                  <c:v>0.49683222547981243</c:v>
                </c:pt>
                <c:pt idx="215">
                  <c:v>0.49738391120358588</c:v>
                </c:pt>
                <c:pt idx="216">
                  <c:v>0.49792901626163621</c:v>
                </c:pt>
                <c:pt idx="217">
                  <c:v>0.49846761915003379</c:v>
                </c:pt>
                <c:pt idx="218">
                  <c:v>0.49899979742852513</c:v>
                </c:pt>
                <c:pt idx="219">
                  <c:v>0.49952562773170189</c:v>
                </c:pt>
                <c:pt idx="220">
                  <c:v>0.50004518578003654</c:v>
                </c:pt>
                <c:pt idx="221">
                  <c:v>0.50055854639078579</c:v>
                </c:pt>
                <c:pt idx="222">
                  <c:v>0.50106578348876452</c:v>
                </c:pt>
                <c:pt idx="223">
                  <c:v>0.50156697011699169</c:v>
                </c:pt>
                <c:pt idx="224">
                  <c:v>0.50206217844720735</c:v>
                </c:pt>
                <c:pt idx="225">
                  <c:v>0.50255147979026726</c:v>
                </c:pt>
                <c:pt idx="226">
                  <c:v>0.50303494460640996</c:v>
                </c:pt>
                <c:pt idx="227">
                  <c:v>0.50351264251540473</c:v>
                </c:pt>
                <c:pt idx="228">
                  <c:v>0.50398464230657547</c:v>
                </c:pt>
                <c:pt idx="229">
                  <c:v>0.50445101194870823</c:v>
                </c:pt>
                <c:pt idx="230">
                  <c:v>0.50491181859983714</c:v>
                </c:pt>
                <c:pt idx="231">
                  <c:v>0.50536712861691613</c:v>
                </c:pt>
                <c:pt idx="232">
                  <c:v>0.50581700756537462</c:v>
                </c:pt>
                <c:pt idx="233">
                  <c:v>0.50626152022855864</c:v>
                </c:pt>
                <c:pt idx="234">
                  <c:v>0.50670073061705956</c:v>
                </c:pt>
                <c:pt idx="235">
                  <c:v>0.50713470197793253</c:v>
                </c:pt>
                <c:pt idx="236">
                  <c:v>0.50756349680380319</c:v>
                </c:pt>
                <c:pt idx="237">
                  <c:v>0.50798717684186756</c:v>
                </c:pt>
                <c:pt idx="238">
                  <c:v>0.50840580310278338</c:v>
                </c:pt>
                <c:pt idx="239">
                  <c:v>0.50881943586945533</c:v>
                </c:pt>
                <c:pt idx="240">
                  <c:v>0.50922813470571671</c:v>
                </c:pt>
                <c:pt idx="241">
                  <c:v>0.50963195846490617</c:v>
                </c:pt>
                <c:pt idx="242">
                  <c:v>0.51003096529834291</c:v>
                </c:pt>
                <c:pt idx="243">
                  <c:v>0.51042521266370022</c:v>
                </c:pt>
                <c:pt idx="244">
                  <c:v>0.5108147573332803</c:v>
                </c:pt>
                <c:pt idx="245">
                  <c:v>0.51119965540218837</c:v>
                </c:pt>
                <c:pt idx="246">
                  <c:v>0.51157996229641167</c:v>
                </c:pt>
                <c:pt idx="247">
                  <c:v>0.51195573278080009</c:v>
                </c:pt>
                <c:pt idx="248">
                  <c:v>0.51232702096695271</c:v>
                </c:pt>
                <c:pt idx="249">
                  <c:v>0.51269388032100993</c:v>
                </c:pt>
                <c:pt idx="250">
                  <c:v>0.51305636367135266</c:v>
                </c:pt>
                <c:pt idx="251">
                  <c:v>0.51341452321620973</c:v>
                </c:pt>
                <c:pt idx="252">
                  <c:v>0.51376841053117461</c:v>
                </c:pt>
                <c:pt idx="253">
                  <c:v>0.514118076576632</c:v>
                </c:pt>
                <c:pt idx="254">
                  <c:v>0.51446357170509671</c:v>
                </c:pt>
                <c:pt idx="255">
                  <c:v>0.51480494566846424</c:v>
                </c:pt>
                <c:pt idx="256">
                  <c:v>0.51514224762517535</c:v>
                </c:pt>
                <c:pt idx="257">
                  <c:v>0.51547552614729453</c:v>
                </c:pt>
                <c:pt idx="258">
                  <c:v>0.51580482922750492</c:v>
                </c:pt>
                <c:pt idx="259">
                  <c:v>0.51613020428601908</c:v>
                </c:pt>
                <c:pt idx="260">
                  <c:v>0.51645169817740777</c:v>
                </c:pt>
                <c:pt idx="261">
                  <c:v>0.51676935719734696</c:v>
                </c:pt>
                <c:pt idx="262">
                  <c:v>0.51708322708928411</c:v>
                </c:pt>
                <c:pt idx="263">
                  <c:v>0.51739335305102629</c:v>
                </c:pt>
                <c:pt idx="264">
                  <c:v>0.51769977974124803</c:v>
                </c:pt>
                <c:pt idx="265">
                  <c:v>0.51800255128592176</c:v>
                </c:pt>
                <c:pt idx="266">
                  <c:v>0.51830171128467351</c:v>
                </c:pt>
                <c:pt idx="267">
                  <c:v>0.51859730281706007</c:v>
                </c:pt>
                <c:pt idx="268">
                  <c:v>0.51888936844877254</c:v>
                </c:pt>
                <c:pt idx="269">
                  <c:v>0.51917795023776681</c:v>
                </c:pt>
                <c:pt idx="270">
                  <c:v>0.51946308974031918</c:v>
                </c:pt>
                <c:pt idx="271">
                  <c:v>0.51974482801701061</c:v>
                </c:pt>
                <c:pt idx="272">
                  <c:v>0.52002320563864002</c:v>
                </c:pt>
                <c:pt idx="273">
                  <c:v>0.52029826269206569</c:v>
                </c:pt>
                <c:pt idx="274">
                  <c:v>0.52057003878597885</c:v>
                </c:pt>
                <c:pt idx="275">
                  <c:v>0.52083857305660652</c:v>
                </c:pt>
                <c:pt idx="276">
                  <c:v>0.52110390417334773</c:v>
                </c:pt>
                <c:pt idx="277">
                  <c:v>0.52136607034434168</c:v>
                </c:pt>
                <c:pt idx="278">
                  <c:v>0.52162510932197026</c:v>
                </c:pt>
                <c:pt idx="279">
                  <c:v>0.52188105840829369</c:v>
                </c:pt>
                <c:pt idx="280">
                  <c:v>0.52213395446042277</c:v>
                </c:pt>
                <c:pt idx="281">
                  <c:v>0.52238383389582588</c:v>
                </c:pt>
                <c:pt idx="282">
                  <c:v>0.52263073269757365</c:v>
                </c:pt>
                <c:pt idx="283">
                  <c:v>0.52287468641952017</c:v>
                </c:pt>
                <c:pt idx="284">
                  <c:v>0.52311573019142299</c:v>
                </c:pt>
                <c:pt idx="285">
                  <c:v>0.52335389872400151</c:v>
                </c:pt>
                <c:pt idx="286">
                  <c:v>0.52358922631393634</c:v>
                </c:pt>
                <c:pt idx="287">
                  <c:v>0.52382174684880678</c:v>
                </c:pt>
                <c:pt idx="288">
                  <c:v>0.52405149381197191</c:v>
                </c:pt>
                <c:pt idx="289">
                  <c:v>0.5242785002873912</c:v>
                </c:pt>
                <c:pt idx="290">
                  <c:v>0.52450279896438956</c:v>
                </c:pt>
                <c:pt idx="291">
                  <c:v>0.52472442214236392</c:v>
                </c:pt>
                <c:pt idx="292">
                  <c:v>0.52494340173543508</c:v>
                </c:pt>
                <c:pt idx="293">
                  <c:v>0.52515976927704255</c:v>
                </c:pt>
                <c:pt idx="294">
                  <c:v>0.52537355592448642</c:v>
                </c:pt>
                <c:pt idx="295">
                  <c:v>0.52558479246341339</c:v>
                </c:pt>
                <c:pt idx="296">
                  <c:v>0.52579350931224988</c:v>
                </c:pt>
                <c:pt idx="297">
                  <c:v>0.52599973652658294</c:v>
                </c:pt>
                <c:pt idx="298">
                  <c:v>0.52620350380348779</c:v>
                </c:pt>
                <c:pt idx="299">
                  <c:v>0.52640484048580438</c:v>
                </c:pt>
              </c:numCache>
            </c:numRef>
          </c:yVal>
          <c:smooth val="0"/>
          <c:extLst xmlns:c16r2="http://schemas.microsoft.com/office/drawing/2015/06/chart">
            <c:ext xmlns:c16="http://schemas.microsoft.com/office/drawing/2014/chart" uri="{C3380CC4-5D6E-409C-BE32-E72D297353CC}">
              <c16:uniqueId val="{00000002-4B5D-46A9-A7D9-648E1E4E5B85}"/>
            </c:ext>
          </c:extLst>
        </c:ser>
        <c:ser>
          <c:idx val="3"/>
          <c:order val="3"/>
          <c:tx>
            <c:strRef>
              <c:f>'Debt-Dividend Analysis'!$R$15</c:f>
              <c:strCache>
                <c:ptCount val="1"/>
                <c:pt idx="0">
                  <c:v>Net Biomass</c:v>
                </c:pt>
              </c:strCache>
            </c:strRef>
          </c:tx>
          <c:spPr>
            <a:ln w="38100">
              <a:solidFill>
                <a:srgbClr val="000000"/>
              </a:solidFill>
              <a:prstDash val="solid"/>
            </a:ln>
          </c:spPr>
          <c:marker>
            <c:symbol val="none"/>
          </c:marker>
          <c:xVal>
            <c:numRef>
              <c:f>'Debt-Dividend Analysis'!$N$16:$N$315</c:f>
              <c:numCache>
                <c:formatCode>General</c:formatCode>
                <c:ptCount val="30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pt idx="52">
                  <c:v>53</c:v>
                </c:pt>
                <c:pt idx="53">
                  <c:v>54</c:v>
                </c:pt>
                <c:pt idx="54">
                  <c:v>55</c:v>
                </c:pt>
                <c:pt idx="55">
                  <c:v>56</c:v>
                </c:pt>
                <c:pt idx="56">
                  <c:v>57</c:v>
                </c:pt>
                <c:pt idx="57">
                  <c:v>58</c:v>
                </c:pt>
                <c:pt idx="58">
                  <c:v>59</c:v>
                </c:pt>
                <c:pt idx="59">
                  <c:v>60</c:v>
                </c:pt>
                <c:pt idx="60">
                  <c:v>61</c:v>
                </c:pt>
                <c:pt idx="61">
                  <c:v>62</c:v>
                </c:pt>
                <c:pt idx="62">
                  <c:v>63</c:v>
                </c:pt>
                <c:pt idx="63">
                  <c:v>64</c:v>
                </c:pt>
                <c:pt idx="64">
                  <c:v>65</c:v>
                </c:pt>
                <c:pt idx="65">
                  <c:v>66</c:v>
                </c:pt>
                <c:pt idx="66">
                  <c:v>67</c:v>
                </c:pt>
                <c:pt idx="67">
                  <c:v>68</c:v>
                </c:pt>
                <c:pt idx="68">
                  <c:v>69</c:v>
                </c:pt>
                <c:pt idx="69">
                  <c:v>70</c:v>
                </c:pt>
                <c:pt idx="70">
                  <c:v>71</c:v>
                </c:pt>
                <c:pt idx="71">
                  <c:v>72</c:v>
                </c:pt>
                <c:pt idx="72">
                  <c:v>73</c:v>
                </c:pt>
                <c:pt idx="73">
                  <c:v>74</c:v>
                </c:pt>
                <c:pt idx="74">
                  <c:v>75</c:v>
                </c:pt>
                <c:pt idx="75">
                  <c:v>76</c:v>
                </c:pt>
                <c:pt idx="76">
                  <c:v>77</c:v>
                </c:pt>
                <c:pt idx="77">
                  <c:v>78</c:v>
                </c:pt>
                <c:pt idx="78">
                  <c:v>79</c:v>
                </c:pt>
                <c:pt idx="79">
                  <c:v>80</c:v>
                </c:pt>
                <c:pt idx="80">
                  <c:v>81</c:v>
                </c:pt>
                <c:pt idx="81">
                  <c:v>82</c:v>
                </c:pt>
                <c:pt idx="82">
                  <c:v>83</c:v>
                </c:pt>
                <c:pt idx="83">
                  <c:v>84</c:v>
                </c:pt>
                <c:pt idx="84">
                  <c:v>85</c:v>
                </c:pt>
                <c:pt idx="85">
                  <c:v>86</c:v>
                </c:pt>
                <c:pt idx="86">
                  <c:v>87</c:v>
                </c:pt>
                <c:pt idx="87">
                  <c:v>88</c:v>
                </c:pt>
                <c:pt idx="88">
                  <c:v>89</c:v>
                </c:pt>
                <c:pt idx="89">
                  <c:v>90</c:v>
                </c:pt>
                <c:pt idx="90">
                  <c:v>91</c:v>
                </c:pt>
                <c:pt idx="91">
                  <c:v>92</c:v>
                </c:pt>
                <c:pt idx="92">
                  <c:v>93</c:v>
                </c:pt>
                <c:pt idx="93">
                  <c:v>94</c:v>
                </c:pt>
                <c:pt idx="94">
                  <c:v>95</c:v>
                </c:pt>
                <c:pt idx="95">
                  <c:v>96</c:v>
                </c:pt>
                <c:pt idx="96">
                  <c:v>97</c:v>
                </c:pt>
                <c:pt idx="97">
                  <c:v>98</c:v>
                </c:pt>
                <c:pt idx="98">
                  <c:v>99</c:v>
                </c:pt>
                <c:pt idx="99">
                  <c:v>100</c:v>
                </c:pt>
                <c:pt idx="100">
                  <c:v>101</c:v>
                </c:pt>
                <c:pt idx="101">
                  <c:v>102</c:v>
                </c:pt>
                <c:pt idx="102">
                  <c:v>103</c:v>
                </c:pt>
                <c:pt idx="103">
                  <c:v>104</c:v>
                </c:pt>
                <c:pt idx="104">
                  <c:v>105</c:v>
                </c:pt>
                <c:pt idx="105">
                  <c:v>106</c:v>
                </c:pt>
                <c:pt idx="106">
                  <c:v>107</c:v>
                </c:pt>
                <c:pt idx="107">
                  <c:v>108</c:v>
                </c:pt>
                <c:pt idx="108">
                  <c:v>109</c:v>
                </c:pt>
                <c:pt idx="109">
                  <c:v>110</c:v>
                </c:pt>
                <c:pt idx="110">
                  <c:v>111</c:v>
                </c:pt>
                <c:pt idx="111">
                  <c:v>112</c:v>
                </c:pt>
                <c:pt idx="112">
                  <c:v>113</c:v>
                </c:pt>
                <c:pt idx="113">
                  <c:v>114</c:v>
                </c:pt>
                <c:pt idx="114">
                  <c:v>115</c:v>
                </c:pt>
                <c:pt idx="115">
                  <c:v>116</c:v>
                </c:pt>
                <c:pt idx="116">
                  <c:v>117</c:v>
                </c:pt>
                <c:pt idx="117">
                  <c:v>118</c:v>
                </c:pt>
                <c:pt idx="118">
                  <c:v>119</c:v>
                </c:pt>
                <c:pt idx="119">
                  <c:v>120</c:v>
                </c:pt>
                <c:pt idx="120">
                  <c:v>121</c:v>
                </c:pt>
                <c:pt idx="121">
                  <c:v>122</c:v>
                </c:pt>
                <c:pt idx="122">
                  <c:v>123</c:v>
                </c:pt>
                <c:pt idx="123">
                  <c:v>124</c:v>
                </c:pt>
                <c:pt idx="124">
                  <c:v>125</c:v>
                </c:pt>
                <c:pt idx="125">
                  <c:v>126</c:v>
                </c:pt>
                <c:pt idx="126">
                  <c:v>127</c:v>
                </c:pt>
                <c:pt idx="127">
                  <c:v>128</c:v>
                </c:pt>
                <c:pt idx="128">
                  <c:v>129</c:v>
                </c:pt>
                <c:pt idx="129">
                  <c:v>130</c:v>
                </c:pt>
                <c:pt idx="130">
                  <c:v>131</c:v>
                </c:pt>
                <c:pt idx="131">
                  <c:v>132</c:v>
                </c:pt>
                <c:pt idx="132">
                  <c:v>133</c:v>
                </c:pt>
                <c:pt idx="133">
                  <c:v>134</c:v>
                </c:pt>
                <c:pt idx="134">
                  <c:v>135</c:v>
                </c:pt>
                <c:pt idx="135">
                  <c:v>136</c:v>
                </c:pt>
                <c:pt idx="136">
                  <c:v>137</c:v>
                </c:pt>
                <c:pt idx="137">
                  <c:v>138</c:v>
                </c:pt>
                <c:pt idx="138">
                  <c:v>139</c:v>
                </c:pt>
                <c:pt idx="139">
                  <c:v>140</c:v>
                </c:pt>
                <c:pt idx="140">
                  <c:v>141</c:v>
                </c:pt>
                <c:pt idx="141">
                  <c:v>142</c:v>
                </c:pt>
                <c:pt idx="142">
                  <c:v>143</c:v>
                </c:pt>
                <c:pt idx="143">
                  <c:v>144</c:v>
                </c:pt>
                <c:pt idx="144">
                  <c:v>145</c:v>
                </c:pt>
                <c:pt idx="145">
                  <c:v>146</c:v>
                </c:pt>
                <c:pt idx="146">
                  <c:v>147</c:v>
                </c:pt>
                <c:pt idx="147">
                  <c:v>148</c:v>
                </c:pt>
                <c:pt idx="148">
                  <c:v>149</c:v>
                </c:pt>
                <c:pt idx="149">
                  <c:v>150</c:v>
                </c:pt>
                <c:pt idx="150">
                  <c:v>151</c:v>
                </c:pt>
                <c:pt idx="151">
                  <c:v>152</c:v>
                </c:pt>
                <c:pt idx="152">
                  <c:v>153</c:v>
                </c:pt>
                <c:pt idx="153">
                  <c:v>154</c:v>
                </c:pt>
                <c:pt idx="154">
                  <c:v>155</c:v>
                </c:pt>
                <c:pt idx="155">
                  <c:v>156</c:v>
                </c:pt>
                <c:pt idx="156">
                  <c:v>157</c:v>
                </c:pt>
                <c:pt idx="157">
                  <c:v>158</c:v>
                </c:pt>
                <c:pt idx="158">
                  <c:v>159</c:v>
                </c:pt>
                <c:pt idx="159">
                  <c:v>160</c:v>
                </c:pt>
                <c:pt idx="160">
                  <c:v>161</c:v>
                </c:pt>
                <c:pt idx="161">
                  <c:v>162</c:v>
                </c:pt>
                <c:pt idx="162">
                  <c:v>163</c:v>
                </c:pt>
                <c:pt idx="163">
                  <c:v>164</c:v>
                </c:pt>
                <c:pt idx="164">
                  <c:v>165</c:v>
                </c:pt>
                <c:pt idx="165">
                  <c:v>166</c:v>
                </c:pt>
                <c:pt idx="166">
                  <c:v>167</c:v>
                </c:pt>
                <c:pt idx="167">
                  <c:v>168</c:v>
                </c:pt>
                <c:pt idx="168">
                  <c:v>169</c:v>
                </c:pt>
                <c:pt idx="169">
                  <c:v>170</c:v>
                </c:pt>
                <c:pt idx="170">
                  <c:v>171</c:v>
                </c:pt>
                <c:pt idx="171">
                  <c:v>172</c:v>
                </c:pt>
                <c:pt idx="172">
                  <c:v>173</c:v>
                </c:pt>
                <c:pt idx="173">
                  <c:v>174</c:v>
                </c:pt>
                <c:pt idx="174">
                  <c:v>175</c:v>
                </c:pt>
                <c:pt idx="175">
                  <c:v>176</c:v>
                </c:pt>
                <c:pt idx="176">
                  <c:v>177</c:v>
                </c:pt>
                <c:pt idx="177">
                  <c:v>178</c:v>
                </c:pt>
                <c:pt idx="178">
                  <c:v>179</c:v>
                </c:pt>
                <c:pt idx="179">
                  <c:v>180</c:v>
                </c:pt>
                <c:pt idx="180">
                  <c:v>181</c:v>
                </c:pt>
                <c:pt idx="181">
                  <c:v>182</c:v>
                </c:pt>
                <c:pt idx="182">
                  <c:v>183</c:v>
                </c:pt>
                <c:pt idx="183">
                  <c:v>184</c:v>
                </c:pt>
                <c:pt idx="184">
                  <c:v>185</c:v>
                </c:pt>
                <c:pt idx="185">
                  <c:v>186</c:v>
                </c:pt>
                <c:pt idx="186">
                  <c:v>187</c:v>
                </c:pt>
                <c:pt idx="187">
                  <c:v>188</c:v>
                </c:pt>
                <c:pt idx="188">
                  <c:v>189</c:v>
                </c:pt>
                <c:pt idx="189">
                  <c:v>190</c:v>
                </c:pt>
                <c:pt idx="190">
                  <c:v>191</c:v>
                </c:pt>
                <c:pt idx="191">
                  <c:v>192</c:v>
                </c:pt>
                <c:pt idx="192">
                  <c:v>193</c:v>
                </c:pt>
                <c:pt idx="193">
                  <c:v>194</c:v>
                </c:pt>
                <c:pt idx="194">
                  <c:v>195</c:v>
                </c:pt>
                <c:pt idx="195">
                  <c:v>196</c:v>
                </c:pt>
                <c:pt idx="196">
                  <c:v>197</c:v>
                </c:pt>
                <c:pt idx="197">
                  <c:v>198</c:v>
                </c:pt>
                <c:pt idx="198">
                  <c:v>199</c:v>
                </c:pt>
                <c:pt idx="199">
                  <c:v>200</c:v>
                </c:pt>
                <c:pt idx="200">
                  <c:v>201</c:v>
                </c:pt>
                <c:pt idx="201">
                  <c:v>202</c:v>
                </c:pt>
                <c:pt idx="202">
                  <c:v>203</c:v>
                </c:pt>
                <c:pt idx="203">
                  <c:v>204</c:v>
                </c:pt>
                <c:pt idx="204">
                  <c:v>205</c:v>
                </c:pt>
                <c:pt idx="205">
                  <c:v>206</c:v>
                </c:pt>
                <c:pt idx="206">
                  <c:v>207</c:v>
                </c:pt>
                <c:pt idx="207">
                  <c:v>208</c:v>
                </c:pt>
                <c:pt idx="208">
                  <c:v>209</c:v>
                </c:pt>
                <c:pt idx="209">
                  <c:v>210</c:v>
                </c:pt>
                <c:pt idx="210">
                  <c:v>211</c:v>
                </c:pt>
                <c:pt idx="211">
                  <c:v>212</c:v>
                </c:pt>
                <c:pt idx="212">
                  <c:v>213</c:v>
                </c:pt>
                <c:pt idx="213">
                  <c:v>214</c:v>
                </c:pt>
                <c:pt idx="214">
                  <c:v>215</c:v>
                </c:pt>
                <c:pt idx="215">
                  <c:v>216</c:v>
                </c:pt>
                <c:pt idx="216">
                  <c:v>217</c:v>
                </c:pt>
                <c:pt idx="217">
                  <c:v>218</c:v>
                </c:pt>
                <c:pt idx="218">
                  <c:v>219</c:v>
                </c:pt>
                <c:pt idx="219">
                  <c:v>220</c:v>
                </c:pt>
                <c:pt idx="220">
                  <c:v>221</c:v>
                </c:pt>
                <c:pt idx="221">
                  <c:v>222</c:v>
                </c:pt>
                <c:pt idx="222">
                  <c:v>223</c:v>
                </c:pt>
                <c:pt idx="223">
                  <c:v>224</c:v>
                </c:pt>
                <c:pt idx="224">
                  <c:v>225</c:v>
                </c:pt>
                <c:pt idx="225">
                  <c:v>226</c:v>
                </c:pt>
                <c:pt idx="226">
                  <c:v>227</c:v>
                </c:pt>
                <c:pt idx="227">
                  <c:v>228</c:v>
                </c:pt>
                <c:pt idx="228">
                  <c:v>229</c:v>
                </c:pt>
                <c:pt idx="229">
                  <c:v>230</c:v>
                </c:pt>
                <c:pt idx="230">
                  <c:v>231</c:v>
                </c:pt>
                <c:pt idx="231">
                  <c:v>232</c:v>
                </c:pt>
                <c:pt idx="232">
                  <c:v>233</c:v>
                </c:pt>
                <c:pt idx="233">
                  <c:v>234</c:v>
                </c:pt>
                <c:pt idx="234">
                  <c:v>235</c:v>
                </c:pt>
                <c:pt idx="235">
                  <c:v>236</c:v>
                </c:pt>
                <c:pt idx="236">
                  <c:v>237</c:v>
                </c:pt>
                <c:pt idx="237">
                  <c:v>238</c:v>
                </c:pt>
                <c:pt idx="238">
                  <c:v>239</c:v>
                </c:pt>
                <c:pt idx="239">
                  <c:v>240</c:v>
                </c:pt>
                <c:pt idx="240">
                  <c:v>241</c:v>
                </c:pt>
                <c:pt idx="241">
                  <c:v>242</c:v>
                </c:pt>
                <c:pt idx="242">
                  <c:v>243</c:v>
                </c:pt>
                <c:pt idx="243">
                  <c:v>244</c:v>
                </c:pt>
                <c:pt idx="244">
                  <c:v>245</c:v>
                </c:pt>
                <c:pt idx="245">
                  <c:v>246</c:v>
                </c:pt>
                <c:pt idx="246">
                  <c:v>247</c:v>
                </c:pt>
                <c:pt idx="247">
                  <c:v>248</c:v>
                </c:pt>
                <c:pt idx="248">
                  <c:v>249</c:v>
                </c:pt>
                <c:pt idx="249">
                  <c:v>250</c:v>
                </c:pt>
                <c:pt idx="250">
                  <c:v>251</c:v>
                </c:pt>
                <c:pt idx="251">
                  <c:v>252</c:v>
                </c:pt>
                <c:pt idx="252">
                  <c:v>253</c:v>
                </c:pt>
                <c:pt idx="253">
                  <c:v>254</c:v>
                </c:pt>
                <c:pt idx="254">
                  <c:v>255</c:v>
                </c:pt>
                <c:pt idx="255">
                  <c:v>256</c:v>
                </c:pt>
                <c:pt idx="256">
                  <c:v>257</c:v>
                </c:pt>
                <c:pt idx="257">
                  <c:v>258</c:v>
                </c:pt>
                <c:pt idx="258">
                  <c:v>259</c:v>
                </c:pt>
                <c:pt idx="259">
                  <c:v>260</c:v>
                </c:pt>
                <c:pt idx="260">
                  <c:v>261</c:v>
                </c:pt>
                <c:pt idx="261">
                  <c:v>262</c:v>
                </c:pt>
                <c:pt idx="262">
                  <c:v>263</c:v>
                </c:pt>
                <c:pt idx="263">
                  <c:v>264</c:v>
                </c:pt>
                <c:pt idx="264">
                  <c:v>265</c:v>
                </c:pt>
                <c:pt idx="265">
                  <c:v>266</c:v>
                </c:pt>
                <c:pt idx="266">
                  <c:v>267</c:v>
                </c:pt>
                <c:pt idx="267">
                  <c:v>268</c:v>
                </c:pt>
                <c:pt idx="268">
                  <c:v>269</c:v>
                </c:pt>
                <c:pt idx="269">
                  <c:v>270</c:v>
                </c:pt>
                <c:pt idx="270">
                  <c:v>271</c:v>
                </c:pt>
                <c:pt idx="271">
                  <c:v>272</c:v>
                </c:pt>
                <c:pt idx="272">
                  <c:v>273</c:v>
                </c:pt>
                <c:pt idx="273">
                  <c:v>274</c:v>
                </c:pt>
                <c:pt idx="274">
                  <c:v>275</c:v>
                </c:pt>
                <c:pt idx="275">
                  <c:v>276</c:v>
                </c:pt>
                <c:pt idx="276">
                  <c:v>277</c:v>
                </c:pt>
                <c:pt idx="277">
                  <c:v>278</c:v>
                </c:pt>
                <c:pt idx="278">
                  <c:v>279</c:v>
                </c:pt>
                <c:pt idx="279">
                  <c:v>280</c:v>
                </c:pt>
                <c:pt idx="280">
                  <c:v>281</c:v>
                </c:pt>
                <c:pt idx="281">
                  <c:v>282</c:v>
                </c:pt>
                <c:pt idx="282">
                  <c:v>283</c:v>
                </c:pt>
                <c:pt idx="283">
                  <c:v>284</c:v>
                </c:pt>
                <c:pt idx="284">
                  <c:v>285</c:v>
                </c:pt>
                <c:pt idx="285">
                  <c:v>286</c:v>
                </c:pt>
                <c:pt idx="286">
                  <c:v>287</c:v>
                </c:pt>
                <c:pt idx="287">
                  <c:v>288</c:v>
                </c:pt>
                <c:pt idx="288">
                  <c:v>289</c:v>
                </c:pt>
                <c:pt idx="289">
                  <c:v>290</c:v>
                </c:pt>
                <c:pt idx="290">
                  <c:v>291</c:v>
                </c:pt>
                <c:pt idx="291">
                  <c:v>292</c:v>
                </c:pt>
                <c:pt idx="292">
                  <c:v>293</c:v>
                </c:pt>
                <c:pt idx="293">
                  <c:v>294</c:v>
                </c:pt>
                <c:pt idx="294">
                  <c:v>295</c:v>
                </c:pt>
                <c:pt idx="295">
                  <c:v>296</c:v>
                </c:pt>
                <c:pt idx="296">
                  <c:v>297</c:v>
                </c:pt>
                <c:pt idx="297">
                  <c:v>298</c:v>
                </c:pt>
                <c:pt idx="298">
                  <c:v>299</c:v>
                </c:pt>
                <c:pt idx="299">
                  <c:v>300</c:v>
                </c:pt>
              </c:numCache>
            </c:numRef>
          </c:xVal>
          <c:yVal>
            <c:numRef>
              <c:f>'Debt-Dividend Analysis'!$R$16:$R$315</c:f>
              <c:numCache>
                <c:formatCode>0.000</c:formatCode>
                <c:ptCount val="300"/>
                <c:pt idx="0">
                  <c:v>-0.22632141404510819</c:v>
                </c:pt>
                <c:pt idx="1">
                  <c:v>-0.14533149871137369</c:v>
                </c:pt>
                <c:pt idx="2">
                  <c:v>-7.3165495642793676E-2</c:v>
                </c:pt>
                <c:pt idx="3">
                  <c:v>-8.7877135534420864E-3</c:v>
                </c:pt>
                <c:pt idx="4">
                  <c:v>4.871501292707809E-2</c:v>
                </c:pt>
                <c:pt idx="5">
                  <c:v>0.1001478300934629</c:v>
                </c:pt>
                <c:pt idx="6">
                  <c:v>0.14622065428334105</c:v>
                </c:pt>
                <c:pt idx="7">
                  <c:v>0.18755944666774629</c:v>
                </c:pt>
                <c:pt idx="8">
                  <c:v>0.22471615302293735</c:v>
                </c:pt>
                <c:pt idx="9">
                  <c:v>0.25817746656127094</c:v>
                </c:pt>
                <c:pt idx="10">
                  <c:v>0.28837255318105004</c:v>
                </c:pt>
                <c:pt idx="11">
                  <c:v>0.31567986199383519</c:v>
                </c:pt>
                <c:pt idx="12">
                  <c:v>0.34043312944019627</c:v>
                </c:pt>
                <c:pt idx="13">
                  <c:v>0.36292667247991039</c:v>
                </c:pt>
                <c:pt idx="14">
                  <c:v>0.38342005503623922</c:v>
                </c:pt>
                <c:pt idx="15">
                  <c:v>0.40214220190631672</c:v>
                </c:pt>
                <c:pt idx="16">
                  <c:v>0.41929502556232306</c:v>
                </c:pt>
                <c:pt idx="17">
                  <c:v>0.43505662352127555</c:v>
                </c:pt>
                <c:pt idx="18">
                  <c:v>0.44958409713170017</c:v>
                </c:pt>
                <c:pt idx="19">
                  <c:v>0.46301603660458091</c:v>
                </c:pt>
                <c:pt idx="20">
                  <c:v>0.47547471180802126</c:v>
                </c:pt>
                <c:pt idx="21">
                  <c:v>0.48706800366561176</c:v>
                </c:pt>
                <c:pt idx="22">
                  <c:v>0.49789110687314087</c:v>
                </c:pt>
                <c:pt idx="23">
                  <c:v>0.50802803101140137</c:v>
                </c:pt>
                <c:pt idx="24">
                  <c:v>0.51755292392660834</c:v>
                </c:pt>
                <c:pt idx="25">
                  <c:v>0.52653123842334992</c:v>
                </c:pt>
                <c:pt idx="26">
                  <c:v>0.53502076082308592</c:v>
                </c:pt>
                <c:pt idx="27">
                  <c:v>0.54307251774438192</c:v>
                </c:pt>
                <c:pt idx="28">
                  <c:v>0.55073157552434071</c:v>
                </c:pt>
                <c:pt idx="29">
                  <c:v>0.55803774499331349</c:v>
                </c:pt>
                <c:pt idx="30">
                  <c:v>0.5650262028097488</c:v>
                </c:pt>
                <c:pt idx="31">
                  <c:v>0.57172803923505078</c:v>
                </c:pt>
                <c:pt idx="32">
                  <c:v>0.57817074105845367</c:v>
                </c:pt>
                <c:pt idx="33">
                  <c:v>0.58437861735058483</c:v>
                </c:pt>
                <c:pt idx="34">
                  <c:v>0.59037317481516483</c:v>
                </c:pt>
                <c:pt idx="35">
                  <c:v>0.59617344870673272</c:v>
                </c:pt>
                <c:pt idx="36">
                  <c:v>0.60179629457563921</c:v>
                </c:pt>
                <c:pt idx="37">
                  <c:v>0.60725664547856995</c:v>
                </c:pt>
                <c:pt idx="38">
                  <c:v>0.61256773874365833</c:v>
                </c:pt>
                <c:pt idx="39">
                  <c:v>0.61774131589506021</c:v>
                </c:pt>
                <c:pt idx="40">
                  <c:v>0.62278779891502423</c:v>
                </c:pt>
                <c:pt idx="41">
                  <c:v>0.62771644564518092</c:v>
                </c:pt>
                <c:pt idx="42">
                  <c:v>0.63253548679702631</c:v>
                </c:pt>
                <c:pt idx="43">
                  <c:v>0.63725224674911596</c:v>
                </c:pt>
                <c:pt idx="44">
                  <c:v>0.64187325005064144</c:v>
                </c:pt>
                <c:pt idx="45">
                  <c:v>0.64640431532376508</c:v>
                </c:pt>
                <c:pt idx="46">
                  <c:v>0.65085063805669219</c:v>
                </c:pt>
                <c:pt idx="47">
                  <c:v>0.65521686360280185</c:v>
                </c:pt>
                <c:pt idx="48">
                  <c:v>0.65950715154540829</c:v>
                </c:pt>
                <c:pt idx="49">
                  <c:v>0.66372523245043091</c:v>
                </c:pt>
                <c:pt idx="50">
                  <c:v>0.66787445790819566</c:v>
                </c:pt>
                <c:pt idx="51">
                  <c:v>0.67195784465888875</c:v>
                </c:pt>
                <c:pt idx="52">
                  <c:v>0.67597811350209658</c:v>
                </c:pt>
                <c:pt idx="53">
                  <c:v>0.67993772360794258</c:v>
                </c:pt>
                <c:pt idx="54">
                  <c:v>0.68383890277419968</c:v>
                </c:pt>
                <c:pt idx="55">
                  <c:v>0.68768367410931086</c:v>
                </c:pt>
                <c:pt idx="56">
                  <c:v>0.69147387956441797</c:v>
                </c:pt>
                <c:pt idx="57">
                  <c:v>0.69521120068739983</c:v>
                </c:pt>
                <c:pt idx="58">
                  <c:v>0.6988971769277621</c:v>
                </c:pt>
                <c:pt idx="59">
                  <c:v>0.70253322178227517</c:v>
                </c:pt>
                <c:pt idx="60">
                  <c:v>0.70612063703694183</c:v>
                </c:pt>
                <c:pt idx="61">
                  <c:v>0.70966062533060459</c:v>
                </c:pt>
                <c:pt idx="62">
                  <c:v>0.71315430123883239</c:v>
                </c:pt>
                <c:pt idx="63">
                  <c:v>0.71660270105320278</c:v>
                </c:pt>
                <c:pt idx="64">
                  <c:v>0.72000679141036339</c:v>
                </c:pt>
                <c:pt idx="65">
                  <c:v>0.72336747690697711</c:v>
                </c:pt>
                <c:pt idx="66">
                  <c:v>0.72668560682053807</c:v>
                </c:pt>
                <c:pt idx="67">
                  <c:v>0.72996198104184395</c:v>
                </c:pt>
                <c:pt idx="68">
                  <c:v>0.73319735531238028</c:v>
                </c:pt>
                <c:pt idx="69">
                  <c:v>0.73639244584883379</c:v>
                </c:pt>
                <c:pt idx="70">
                  <c:v>0.73954793342721925</c:v>
                </c:pt>
                <c:pt idx="71">
                  <c:v>0.74266446699051525</c:v>
                </c:pt>
                <c:pt idx="72">
                  <c:v>0.7457426668361522</c:v>
                </c:pt>
                <c:pt idx="73">
                  <c:v>0.74878312743301123</c:v>
                </c:pt>
                <c:pt idx="74">
                  <c:v>0.75178641991172501</c:v>
                </c:pt>
                <c:pt idx="75">
                  <c:v>0.75475309426687853</c:v>
                </c:pt>
                <c:pt idx="76">
                  <c:v>0.75768368130514796</c:v>
                </c:pt>
                <c:pt idx="77">
                  <c:v>0.76057869436937486</c:v>
                </c:pt>
                <c:pt idx="78">
                  <c:v>0.76343863086503183</c:v>
                </c:pt>
                <c:pt idx="79">
                  <c:v>0.76626397361240062</c:v>
                </c:pt>
                <c:pt idx="80">
                  <c:v>0.76905519204501926</c:v>
                </c:pt>
                <c:pt idx="81">
                  <c:v>0.77181274327252913</c:v>
                </c:pt>
                <c:pt idx="82">
                  <c:v>0.77453707302390085</c:v>
                </c:pt>
                <c:pt idx="83">
                  <c:v>0.7772286164851292</c:v>
                </c:pt>
                <c:pt idx="84">
                  <c:v>0.77988779904381977</c:v>
                </c:pt>
                <c:pt idx="85">
                  <c:v>0.78251503695161917</c:v>
                </c:pt>
                <c:pt idx="86">
                  <c:v>0.78511073791414576</c:v>
                </c:pt>
                <c:pt idx="87">
                  <c:v>0.78767530161693444</c:v>
                </c:pt>
                <c:pt idx="88">
                  <c:v>0.79020912019490008</c:v>
                </c:pt>
                <c:pt idx="89">
                  <c:v>0.79271257865194444</c:v>
                </c:pt>
                <c:pt idx="90">
                  <c:v>0.79518605523653196</c:v>
                </c:pt>
                <c:pt idx="91">
                  <c:v>0.79762992177839043</c:v>
                </c:pt>
                <c:pt idx="92">
                  <c:v>0.80004454399086544</c:v>
                </c:pt>
                <c:pt idx="93">
                  <c:v>0.8024302817429354</c:v>
                </c:pt>
                <c:pt idx="94">
                  <c:v>0.80478748930441024</c:v>
                </c:pt>
                <c:pt idx="95">
                  <c:v>0.80711651556742581</c:v>
                </c:pt>
                <c:pt idx="96">
                  <c:v>0.80941770424697923</c:v>
                </c:pt>
                <c:pt idx="97">
                  <c:v>0.81169139406292201</c:v>
                </c:pt>
                <c:pt idx="98">
                  <c:v>0.81393791890554423</c:v>
                </c:pt>
                <c:pt idx="99">
                  <c:v>0.81615760798663273</c:v>
                </c:pt>
                <c:pt idx="100">
                  <c:v>0.81835078597766298</c:v>
                </c:pt>
                <c:pt idx="101">
                  <c:v>0.82051777313658558</c:v>
                </c:pt>
                <c:pt idx="102">
                  <c:v>0.82265888542450227</c:v>
                </c:pt>
                <c:pt idx="103">
                  <c:v>0.82477443461336752</c:v>
                </c:pt>
                <c:pt idx="104">
                  <c:v>0.82686472838572223</c:v>
                </c:pt>
                <c:pt idx="105">
                  <c:v>0.82893007042734412</c:v>
                </c:pt>
                <c:pt idx="106">
                  <c:v>0.83097076051359997</c:v>
                </c:pt>
                <c:pt idx="107">
                  <c:v>0.83298709459018583</c:v>
                </c:pt>
                <c:pt idx="108">
                  <c:v>0.83497936484886925</c:v>
                </c:pt>
                <c:pt idx="109">
                  <c:v>0.8369478597987674</c:v>
                </c:pt>
                <c:pt idx="110">
                  <c:v>0.83889286433363641</c:v>
                </c:pt>
                <c:pt idx="111">
                  <c:v>0.840814659795593</c:v>
                </c:pt>
                <c:pt idx="112">
                  <c:v>0.84271352403563737</c:v>
                </c:pt>
                <c:pt idx="113">
                  <c:v>0.84458973147130267</c:v>
                </c:pt>
                <c:pt idx="114">
                  <c:v>0.84644355314172337</c:v>
                </c:pt>
                <c:pt idx="115">
                  <c:v>0.84827525676037363</c:v>
                </c:pt>
                <c:pt idx="116">
                  <c:v>0.85008510676570559</c:v>
                </c:pt>
                <c:pt idx="117">
                  <c:v>0.85187336436988326</c:v>
                </c:pt>
                <c:pt idx="118">
                  <c:v>0.85364028760579114</c:v>
                </c:pt>
                <c:pt idx="119">
                  <c:v>0.85538613137247255</c:v>
                </c:pt>
                <c:pt idx="120">
                  <c:v>0.85711114747913597</c:v>
                </c:pt>
                <c:pt idx="121">
                  <c:v>0.85881558468785202</c:v>
                </c:pt>
                <c:pt idx="122">
                  <c:v>0.8604996887550499</c:v>
                </c:pt>
                <c:pt idx="123">
                  <c:v>0.86216370247190832</c:v>
                </c:pt>
                <c:pt idx="124">
                  <c:v>0.86380786570372869</c:v>
                </c:pt>
                <c:pt idx="125">
                  <c:v>0.86543241542836258</c:v>
                </c:pt>
                <c:pt idx="126">
                  <c:v>0.86703758577376533</c:v>
                </c:pt>
                <c:pt idx="127">
                  <c:v>0.8686236080547316</c:v>
                </c:pt>
                <c:pt idx="128">
                  <c:v>0.87019071080887</c:v>
                </c:pt>
                <c:pt idx="129">
                  <c:v>0.87173911983185925</c:v>
                </c:pt>
                <c:pt idx="130">
                  <c:v>0.87326905821203593</c:v>
                </c:pt>
                <c:pt idx="131">
                  <c:v>0.87478074636434244</c:v>
                </c:pt>
                <c:pt idx="132">
                  <c:v>0.87627440206367802</c:v>
                </c:pt>
                <c:pt idx="133">
                  <c:v>0.87775024047767514</c:v>
                </c:pt>
                <c:pt idx="134">
                  <c:v>0.879208474198937</c:v>
                </c:pt>
                <c:pt idx="135">
                  <c:v>0.88064931327675189</c:v>
                </c:pt>
                <c:pt idx="136">
                  <c:v>0.88207296524831302</c:v>
                </c:pt>
                <c:pt idx="137">
                  <c:v>0.88347963516946115</c:v>
                </c:pt>
                <c:pt idx="138">
                  <c:v>0.88486952564496857</c:v>
                </c:pt>
                <c:pt idx="139">
                  <c:v>0.88624283685838035</c:v>
                </c:pt>
                <c:pt idx="140">
                  <c:v>0.88759976660142803</c:v>
                </c:pt>
                <c:pt idx="141">
                  <c:v>0.88894051030302978</c:v>
                </c:pt>
                <c:pt idx="142">
                  <c:v>0.89026526105788806</c:v>
                </c:pt>
                <c:pt idx="143">
                  <c:v>0.89157420965469936</c:v>
                </c:pt>
                <c:pt idx="144">
                  <c:v>0.8928675446039811</c:v>
                </c:pt>
                <c:pt idx="145">
                  <c:v>0.8941454521655311</c:v>
                </c:pt>
                <c:pt idx="146">
                  <c:v>0.89540811637552475</c:v>
                </c:pt>
                <c:pt idx="147">
                  <c:v>0.89665571907325914</c:v>
                </c:pt>
                <c:pt idx="148">
                  <c:v>0.89788843992755285</c:v>
                </c:pt>
                <c:pt idx="149">
                  <c:v>0.89910645646280729</c:v>
                </c:pt>
                <c:pt idx="150">
                  <c:v>0.90030994408473708</c:v>
                </c:pt>
                <c:pt idx="151">
                  <c:v>0.90149907610577495</c:v>
                </c:pt>
                <c:pt idx="152">
                  <c:v>0.90267402377015971</c:v>
                </c:pt>
                <c:pt idx="153">
                  <c:v>0.90383495627870858</c:v>
                </c:pt>
                <c:pt idx="154">
                  <c:v>0.90498204081328326</c:v>
                </c:pt>
                <c:pt idx="155">
                  <c:v>0.90611544256095355</c:v>
                </c:pt>
                <c:pt idx="156">
                  <c:v>0.90723532473786195</c:v>
                </c:pt>
                <c:pt idx="157">
                  <c:v>0.90834184861279699</c:v>
                </c:pt>
                <c:pt idx="158">
                  <c:v>0.90943517353047576</c:v>
                </c:pt>
                <c:pt idx="159">
                  <c:v>0.91051545693454405</c:v>
                </c:pt>
                <c:pt idx="160">
                  <c:v>0.9115828543902964</c:v>
                </c:pt>
                <c:pt idx="161">
                  <c:v>0.91263751960711748</c:v>
                </c:pt>
                <c:pt idx="162">
                  <c:v>0.91367960446065544</c:v>
                </c:pt>
                <c:pt idx="163">
                  <c:v>0.91470925901472278</c:v>
                </c:pt>
                <c:pt idx="164">
                  <c:v>0.91572663154293565</c:v>
                </c:pt>
                <c:pt idx="165">
                  <c:v>0.91673186855008915</c:v>
                </c:pt>
                <c:pt idx="166">
                  <c:v>0.91772511479327878</c:v>
                </c:pt>
                <c:pt idx="167">
                  <c:v>0.91870651330276254</c:v>
                </c:pt>
                <c:pt idx="168">
                  <c:v>0.91967620540257644</c:v>
                </c:pt>
                <c:pt idx="169">
                  <c:v>0.92063433073090084</c:v>
                </c:pt>
                <c:pt idx="170">
                  <c:v>0.92158102726018021</c:v>
                </c:pt>
                <c:pt idx="171">
                  <c:v>0.92251643131700556</c:v>
                </c:pt>
                <c:pt idx="172">
                  <c:v>0.92344067760175363</c:v>
                </c:pt>
                <c:pt idx="173">
                  <c:v>0.92435389920799538</c:v>
                </c:pt>
                <c:pt idx="174">
                  <c:v>0.92525622764166837</c:v>
                </c:pt>
                <c:pt idx="175">
                  <c:v>0.92614779284002124</c:v>
                </c:pt>
                <c:pt idx="176">
                  <c:v>0.92702872319033203</c:v>
                </c:pt>
                <c:pt idx="177">
                  <c:v>0.92789914554840047</c:v>
                </c:pt>
                <c:pt idx="178">
                  <c:v>0.92875918525682089</c:v>
                </c:pt>
                <c:pt idx="179">
                  <c:v>0.92960896616303623</c:v>
                </c:pt>
                <c:pt idx="180">
                  <c:v>0.93044861063717588</c:v>
                </c:pt>
                <c:pt idx="181">
                  <c:v>0.93127823958968048</c:v>
                </c:pt>
                <c:pt idx="182">
                  <c:v>0.9320979724887164</c:v>
                </c:pt>
                <c:pt idx="183">
                  <c:v>0.93290792737738182</c:v>
                </c:pt>
                <c:pt idx="184">
                  <c:v>0.93370822089070749</c:v>
                </c:pt>
                <c:pt idx="185">
                  <c:v>0.93449896827245416</c:v>
                </c:pt>
                <c:pt idx="186">
                  <c:v>0.93528028339171032</c:v>
                </c:pt>
                <c:pt idx="187">
                  <c:v>0.93605227875928998</c:v>
                </c:pt>
                <c:pt idx="188">
                  <c:v>0.93681506554393734</c:v>
                </c:pt>
                <c:pt idx="189">
                  <c:v>0.93756875358833458</c:v>
                </c:pt>
                <c:pt idx="190">
                  <c:v>0.93831345142492273</c:v>
                </c:pt>
                <c:pt idx="191">
                  <c:v>0.93904926629152952</c:v>
                </c:pt>
                <c:pt idx="192">
                  <c:v>0.93977630414681324</c:v>
                </c:pt>
                <c:pt idx="193">
                  <c:v>0.94049466968552276</c:v>
                </c:pt>
                <c:pt idx="194">
                  <c:v>0.94120446635357302</c:v>
                </c:pt>
                <c:pt idx="195">
                  <c:v>0.94190579636294236</c:v>
                </c:pt>
                <c:pt idx="196">
                  <c:v>0.94259876070639192</c:v>
                </c:pt>
                <c:pt idx="197">
                  <c:v>0.94328345917200984</c:v>
                </c:pt>
                <c:pt idx="198">
                  <c:v>0.94395999035757949</c:v>
                </c:pt>
                <c:pt idx="199">
                  <c:v>0.94462845168478005</c:v>
                </c:pt>
                <c:pt idx="200">
                  <c:v>0.94528893941321512</c:v>
                </c:pt>
                <c:pt idx="201">
                  <c:v>0.94594154865427293</c:v>
                </c:pt>
                <c:pt idx="202">
                  <c:v>0.94658637338482599</c:v>
                </c:pt>
                <c:pt idx="203">
                  <c:v>0.94722350646076059</c:v>
                </c:pt>
                <c:pt idx="204">
                  <c:v>0.9478530396303515</c:v>
                </c:pt>
                <c:pt idx="205">
                  <c:v>0.94847506354747146</c:v>
                </c:pt>
                <c:pt idx="206">
                  <c:v>0.94908966778464765</c:v>
                </c:pt>
                <c:pt idx="207">
                  <c:v>0.94969694084595913</c:v>
                </c:pt>
                <c:pt idx="208">
                  <c:v>0.95029697017978254</c:v>
                </c:pt>
                <c:pt idx="209">
                  <c:v>0.95088984219138406</c:v>
                </c:pt>
                <c:pt idx="210">
                  <c:v>0.95147564225536252</c:v>
                </c:pt>
                <c:pt idx="211">
                  <c:v>0.9520544547279437</c:v>
                </c:pt>
                <c:pt idx="212">
                  <c:v>0.95262636295912773</c:v>
                </c:pt>
                <c:pt idx="213">
                  <c:v>0.95319144930469135</c:v>
                </c:pt>
                <c:pt idx="214">
                  <c:v>0.95374979513804781</c:v>
                </c:pt>
                <c:pt idx="215">
                  <c:v>0.95430148086196431</c:v>
                </c:pt>
                <c:pt idx="216">
                  <c:v>0.9548465859201406</c:v>
                </c:pt>
                <c:pt idx="217">
                  <c:v>0.95538518880864931</c:v>
                </c:pt>
                <c:pt idx="218">
                  <c:v>0.95591736708723851</c:v>
                </c:pt>
                <c:pt idx="219">
                  <c:v>0.95644319739050165</c:v>
                </c:pt>
                <c:pt idx="220">
                  <c:v>0.9569627554389124</c:v>
                </c:pt>
                <c:pt idx="221">
                  <c:v>0.95747611604972882</c:v>
                </c:pt>
                <c:pt idx="222">
                  <c:v>0.95798335314776684</c:v>
                </c:pt>
                <c:pt idx="223">
                  <c:v>0.95848453977604609</c:v>
                </c:pt>
                <c:pt idx="224">
                  <c:v>0.95897974810630771</c:v>
                </c:pt>
                <c:pt idx="225">
                  <c:v>0.95946904944940814</c:v>
                </c:pt>
                <c:pt idx="226">
                  <c:v>0.95995251426558659</c:v>
                </c:pt>
                <c:pt idx="227">
                  <c:v>0.96043021217461289</c:v>
                </c:pt>
                <c:pt idx="228">
                  <c:v>0.96090221196581149</c:v>
                </c:pt>
                <c:pt idx="229">
                  <c:v>0.96136858160796868</c:v>
                </c:pt>
                <c:pt idx="230">
                  <c:v>0.96182938825911923</c:v>
                </c:pt>
                <c:pt idx="231">
                  <c:v>0.96228469827621721</c:v>
                </c:pt>
                <c:pt idx="232">
                  <c:v>0.96273457722469247</c:v>
                </c:pt>
                <c:pt idx="233">
                  <c:v>0.96317908988789125</c:v>
                </c:pt>
                <c:pt idx="234">
                  <c:v>0.96361830027640527</c:v>
                </c:pt>
                <c:pt idx="235">
                  <c:v>0.96405227163728968</c:v>
                </c:pt>
                <c:pt idx="236">
                  <c:v>0.96448106646317044</c:v>
                </c:pt>
                <c:pt idx="237">
                  <c:v>0.9649047465012438</c:v>
                </c:pt>
                <c:pt idx="238">
                  <c:v>0.96532337276216751</c:v>
                </c:pt>
                <c:pt idx="239">
                  <c:v>0.96573700552884634</c:v>
                </c:pt>
                <c:pt idx="240">
                  <c:v>0.96614570436511382</c:v>
                </c:pt>
                <c:pt idx="241">
                  <c:v>0.96654952812430872</c:v>
                </c:pt>
                <c:pt idx="242">
                  <c:v>0.96694853495775024</c:v>
                </c:pt>
                <c:pt idx="243">
                  <c:v>0.96734278232311177</c:v>
                </c:pt>
                <c:pt idx="244">
                  <c:v>0.96773232699269551</c:v>
                </c:pt>
                <c:pt idx="245">
                  <c:v>0.9681172250616068</c:v>
                </c:pt>
                <c:pt idx="246">
                  <c:v>0.9684975319558331</c:v>
                </c:pt>
                <c:pt idx="247">
                  <c:v>0.96887330244022407</c:v>
                </c:pt>
                <c:pt idx="248">
                  <c:v>0.96924459062637891</c:v>
                </c:pt>
                <c:pt idx="249">
                  <c:v>0.96961144998043802</c:v>
                </c:pt>
                <c:pt idx="250">
                  <c:v>0.96997393333078252</c:v>
                </c:pt>
                <c:pt idx="251">
                  <c:v>0.97033209287564104</c:v>
                </c:pt>
                <c:pt idx="252">
                  <c:v>0.97068598019060737</c:v>
                </c:pt>
                <c:pt idx="253">
                  <c:v>0.97103564623606597</c:v>
                </c:pt>
                <c:pt idx="254">
                  <c:v>0.97138114136453169</c:v>
                </c:pt>
                <c:pt idx="255">
                  <c:v>0.97172251532790022</c:v>
                </c:pt>
                <c:pt idx="256">
                  <c:v>0.9720598172846121</c:v>
                </c:pt>
                <c:pt idx="257">
                  <c:v>0.97239309580673194</c:v>
                </c:pt>
                <c:pt idx="258">
                  <c:v>0.9727223988869429</c:v>
                </c:pt>
                <c:pt idx="259">
                  <c:v>0.97304777394545772</c:v>
                </c:pt>
                <c:pt idx="260">
                  <c:v>0.97336926783684685</c:v>
                </c:pt>
                <c:pt idx="261">
                  <c:v>0.97368692685678648</c:v>
                </c:pt>
                <c:pt idx="262">
                  <c:v>0.97400079674872397</c:v>
                </c:pt>
                <c:pt idx="263">
                  <c:v>0.97431092271046649</c:v>
                </c:pt>
                <c:pt idx="264">
                  <c:v>0.97461734940068856</c:v>
                </c:pt>
                <c:pt idx="265">
                  <c:v>0.97492012094536262</c:v>
                </c:pt>
                <c:pt idx="266">
                  <c:v>0.97521928094411459</c:v>
                </c:pt>
                <c:pt idx="267">
                  <c:v>0.97551487247650126</c:v>
                </c:pt>
                <c:pt idx="268">
                  <c:v>0.97580693810821395</c:v>
                </c:pt>
                <c:pt idx="269">
                  <c:v>0.97609551989720833</c:v>
                </c:pt>
                <c:pt idx="270">
                  <c:v>0.97638065939976093</c:v>
                </c:pt>
                <c:pt idx="271">
                  <c:v>0.97666239767645258</c:v>
                </c:pt>
                <c:pt idx="272">
                  <c:v>0.97694077529808199</c:v>
                </c:pt>
                <c:pt idx="273">
                  <c:v>0.97721583235150777</c:v>
                </c:pt>
                <c:pt idx="274">
                  <c:v>0.97748760844542104</c:v>
                </c:pt>
                <c:pt idx="275">
                  <c:v>0.97775614271604872</c:v>
                </c:pt>
                <c:pt idx="276">
                  <c:v>0.97802147383279003</c:v>
                </c:pt>
                <c:pt idx="277">
                  <c:v>0.97828364000378398</c:v>
                </c:pt>
                <c:pt idx="278">
                  <c:v>0.97854267898141267</c:v>
                </c:pt>
                <c:pt idx="279">
                  <c:v>0.9787986280677361</c:v>
                </c:pt>
                <c:pt idx="280">
                  <c:v>0.97905152411986529</c:v>
                </c:pt>
                <c:pt idx="281">
                  <c:v>0.9793014035552684</c:v>
                </c:pt>
                <c:pt idx="282">
                  <c:v>0.97954830235701618</c:v>
                </c:pt>
                <c:pt idx="283">
                  <c:v>0.9797922560789627</c:v>
                </c:pt>
                <c:pt idx="284">
                  <c:v>0.98003329985086562</c:v>
                </c:pt>
                <c:pt idx="285">
                  <c:v>0.98027146838344414</c:v>
                </c:pt>
                <c:pt idx="286">
                  <c:v>0.98050679597337898</c:v>
                </c:pt>
                <c:pt idx="287">
                  <c:v>0.98073931650824941</c:v>
                </c:pt>
                <c:pt idx="288">
                  <c:v>0.98096906347141455</c:v>
                </c:pt>
                <c:pt idx="289">
                  <c:v>0.98119606994683384</c:v>
                </c:pt>
                <c:pt idx="290">
                  <c:v>0.9814203686238322</c:v>
                </c:pt>
                <c:pt idx="291">
                  <c:v>0.98164199180180656</c:v>
                </c:pt>
                <c:pt idx="292">
                  <c:v>0.98186097139487771</c:v>
                </c:pt>
                <c:pt idx="293">
                  <c:v>0.98207733893648519</c:v>
                </c:pt>
                <c:pt idx="294">
                  <c:v>0.98229112558392906</c:v>
                </c:pt>
                <c:pt idx="295">
                  <c:v>0.98250236212285602</c:v>
                </c:pt>
                <c:pt idx="296">
                  <c:v>0.98271107897169252</c:v>
                </c:pt>
                <c:pt idx="297">
                  <c:v>0.98291730618602569</c:v>
                </c:pt>
                <c:pt idx="298">
                  <c:v>0.98312107346293054</c:v>
                </c:pt>
                <c:pt idx="299">
                  <c:v>0.98332241014524713</c:v>
                </c:pt>
              </c:numCache>
            </c:numRef>
          </c:yVal>
          <c:smooth val="0"/>
          <c:extLst xmlns:c16r2="http://schemas.microsoft.com/office/drawing/2015/06/chart">
            <c:ext xmlns:c16="http://schemas.microsoft.com/office/drawing/2014/chart" uri="{C3380CC4-5D6E-409C-BE32-E72D297353CC}">
              <c16:uniqueId val="{00000003-4B5D-46A9-A7D9-648E1E4E5B85}"/>
            </c:ext>
          </c:extLst>
        </c:ser>
        <c:ser>
          <c:idx val="4"/>
          <c:order val="4"/>
          <c:tx>
            <c:strRef>
              <c:f>'Debt-Dividend Analysis'!$U$317</c:f>
              <c:strCache>
                <c:ptCount val="1"/>
                <c:pt idx="0">
                  <c:v>"Carbon Neutrality"</c:v>
                </c:pt>
              </c:strCache>
            </c:strRef>
          </c:tx>
          <c:spPr>
            <a:ln w="25400">
              <a:solidFill>
                <a:srgbClr val="0070C0"/>
              </a:solidFill>
              <a:prstDash val="lgDash"/>
            </a:ln>
          </c:spPr>
          <c:marker>
            <c:symbol val="none"/>
          </c:marker>
          <c:xVal>
            <c:numRef>
              <c:f>'Debt-Dividend Analysis'!$N$16:$N$315</c:f>
              <c:numCache>
                <c:formatCode>General</c:formatCode>
                <c:ptCount val="30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pt idx="52">
                  <c:v>53</c:v>
                </c:pt>
                <c:pt idx="53">
                  <c:v>54</c:v>
                </c:pt>
                <c:pt idx="54">
                  <c:v>55</c:v>
                </c:pt>
                <c:pt idx="55">
                  <c:v>56</c:v>
                </c:pt>
                <c:pt idx="56">
                  <c:v>57</c:v>
                </c:pt>
                <c:pt idx="57">
                  <c:v>58</c:v>
                </c:pt>
                <c:pt idx="58">
                  <c:v>59</c:v>
                </c:pt>
                <c:pt idx="59">
                  <c:v>60</c:v>
                </c:pt>
                <c:pt idx="60">
                  <c:v>61</c:v>
                </c:pt>
                <c:pt idx="61">
                  <c:v>62</c:v>
                </c:pt>
                <c:pt idx="62">
                  <c:v>63</c:v>
                </c:pt>
                <c:pt idx="63">
                  <c:v>64</c:v>
                </c:pt>
                <c:pt idx="64">
                  <c:v>65</c:v>
                </c:pt>
                <c:pt idx="65">
                  <c:v>66</c:v>
                </c:pt>
                <c:pt idx="66">
                  <c:v>67</c:v>
                </c:pt>
                <c:pt idx="67">
                  <c:v>68</c:v>
                </c:pt>
                <c:pt idx="68">
                  <c:v>69</c:v>
                </c:pt>
                <c:pt idx="69">
                  <c:v>70</c:v>
                </c:pt>
                <c:pt idx="70">
                  <c:v>71</c:v>
                </c:pt>
                <c:pt idx="71">
                  <c:v>72</c:v>
                </c:pt>
                <c:pt idx="72">
                  <c:v>73</c:v>
                </c:pt>
                <c:pt idx="73">
                  <c:v>74</c:v>
                </c:pt>
                <c:pt idx="74">
                  <c:v>75</c:v>
                </c:pt>
                <c:pt idx="75">
                  <c:v>76</c:v>
                </c:pt>
                <c:pt idx="76">
                  <c:v>77</c:v>
                </c:pt>
                <c:pt idx="77">
                  <c:v>78</c:v>
                </c:pt>
                <c:pt idx="78">
                  <c:v>79</c:v>
                </c:pt>
                <c:pt idx="79">
                  <c:v>80</c:v>
                </c:pt>
                <c:pt idx="80">
                  <c:v>81</c:v>
                </c:pt>
                <c:pt idx="81">
                  <c:v>82</c:v>
                </c:pt>
                <c:pt idx="82">
                  <c:v>83</c:v>
                </c:pt>
                <c:pt idx="83">
                  <c:v>84</c:v>
                </c:pt>
                <c:pt idx="84">
                  <c:v>85</c:v>
                </c:pt>
                <c:pt idx="85">
                  <c:v>86</c:v>
                </c:pt>
                <c:pt idx="86">
                  <c:v>87</c:v>
                </c:pt>
                <c:pt idx="87">
                  <c:v>88</c:v>
                </c:pt>
                <c:pt idx="88">
                  <c:v>89</c:v>
                </c:pt>
                <c:pt idx="89">
                  <c:v>90</c:v>
                </c:pt>
                <c:pt idx="90">
                  <c:v>91</c:v>
                </c:pt>
                <c:pt idx="91">
                  <c:v>92</c:v>
                </c:pt>
                <c:pt idx="92">
                  <c:v>93</c:v>
                </c:pt>
                <c:pt idx="93">
                  <c:v>94</c:v>
                </c:pt>
                <c:pt idx="94">
                  <c:v>95</c:v>
                </c:pt>
                <c:pt idx="95">
                  <c:v>96</c:v>
                </c:pt>
                <c:pt idx="96">
                  <c:v>97</c:v>
                </c:pt>
                <c:pt idx="97">
                  <c:v>98</c:v>
                </c:pt>
                <c:pt idx="98">
                  <c:v>99</c:v>
                </c:pt>
                <c:pt idx="99">
                  <c:v>100</c:v>
                </c:pt>
                <c:pt idx="100">
                  <c:v>101</c:v>
                </c:pt>
                <c:pt idx="101">
                  <c:v>102</c:v>
                </c:pt>
                <c:pt idx="102">
                  <c:v>103</c:v>
                </c:pt>
                <c:pt idx="103">
                  <c:v>104</c:v>
                </c:pt>
                <c:pt idx="104">
                  <c:v>105</c:v>
                </c:pt>
                <c:pt idx="105">
                  <c:v>106</c:v>
                </c:pt>
                <c:pt idx="106">
                  <c:v>107</c:v>
                </c:pt>
                <c:pt idx="107">
                  <c:v>108</c:v>
                </c:pt>
                <c:pt idx="108">
                  <c:v>109</c:v>
                </c:pt>
                <c:pt idx="109">
                  <c:v>110</c:v>
                </c:pt>
                <c:pt idx="110">
                  <c:v>111</c:v>
                </c:pt>
                <c:pt idx="111">
                  <c:v>112</c:v>
                </c:pt>
                <c:pt idx="112">
                  <c:v>113</c:v>
                </c:pt>
                <c:pt idx="113">
                  <c:v>114</c:v>
                </c:pt>
                <c:pt idx="114">
                  <c:v>115</c:v>
                </c:pt>
                <c:pt idx="115">
                  <c:v>116</c:v>
                </c:pt>
                <c:pt idx="116">
                  <c:v>117</c:v>
                </c:pt>
                <c:pt idx="117">
                  <c:v>118</c:v>
                </c:pt>
                <c:pt idx="118">
                  <c:v>119</c:v>
                </c:pt>
                <c:pt idx="119">
                  <c:v>120</c:v>
                </c:pt>
                <c:pt idx="120">
                  <c:v>121</c:v>
                </c:pt>
                <c:pt idx="121">
                  <c:v>122</c:v>
                </c:pt>
                <c:pt idx="122">
                  <c:v>123</c:v>
                </c:pt>
                <c:pt idx="123">
                  <c:v>124</c:v>
                </c:pt>
                <c:pt idx="124">
                  <c:v>125</c:v>
                </c:pt>
                <c:pt idx="125">
                  <c:v>126</c:v>
                </c:pt>
                <c:pt idx="126">
                  <c:v>127</c:v>
                </c:pt>
                <c:pt idx="127">
                  <c:v>128</c:v>
                </c:pt>
                <c:pt idx="128">
                  <c:v>129</c:v>
                </c:pt>
                <c:pt idx="129">
                  <c:v>130</c:v>
                </c:pt>
                <c:pt idx="130">
                  <c:v>131</c:v>
                </c:pt>
                <c:pt idx="131">
                  <c:v>132</c:v>
                </c:pt>
                <c:pt idx="132">
                  <c:v>133</c:v>
                </c:pt>
                <c:pt idx="133">
                  <c:v>134</c:v>
                </c:pt>
                <c:pt idx="134">
                  <c:v>135</c:v>
                </c:pt>
                <c:pt idx="135">
                  <c:v>136</c:v>
                </c:pt>
                <c:pt idx="136">
                  <c:v>137</c:v>
                </c:pt>
                <c:pt idx="137">
                  <c:v>138</c:v>
                </c:pt>
                <c:pt idx="138">
                  <c:v>139</c:v>
                </c:pt>
                <c:pt idx="139">
                  <c:v>140</c:v>
                </c:pt>
                <c:pt idx="140">
                  <c:v>141</c:v>
                </c:pt>
                <c:pt idx="141">
                  <c:v>142</c:v>
                </c:pt>
                <c:pt idx="142">
                  <c:v>143</c:v>
                </c:pt>
                <c:pt idx="143">
                  <c:v>144</c:v>
                </c:pt>
                <c:pt idx="144">
                  <c:v>145</c:v>
                </c:pt>
                <c:pt idx="145">
                  <c:v>146</c:v>
                </c:pt>
                <c:pt idx="146">
                  <c:v>147</c:v>
                </c:pt>
                <c:pt idx="147">
                  <c:v>148</c:v>
                </c:pt>
                <c:pt idx="148">
                  <c:v>149</c:v>
                </c:pt>
                <c:pt idx="149">
                  <c:v>150</c:v>
                </c:pt>
                <c:pt idx="150">
                  <c:v>151</c:v>
                </c:pt>
                <c:pt idx="151">
                  <c:v>152</c:v>
                </c:pt>
                <c:pt idx="152">
                  <c:v>153</c:v>
                </c:pt>
                <c:pt idx="153">
                  <c:v>154</c:v>
                </c:pt>
                <c:pt idx="154">
                  <c:v>155</c:v>
                </c:pt>
                <c:pt idx="155">
                  <c:v>156</c:v>
                </c:pt>
                <c:pt idx="156">
                  <c:v>157</c:v>
                </c:pt>
                <c:pt idx="157">
                  <c:v>158</c:v>
                </c:pt>
                <c:pt idx="158">
                  <c:v>159</c:v>
                </c:pt>
                <c:pt idx="159">
                  <c:v>160</c:v>
                </c:pt>
                <c:pt idx="160">
                  <c:v>161</c:v>
                </c:pt>
                <c:pt idx="161">
                  <c:v>162</c:v>
                </c:pt>
                <c:pt idx="162">
                  <c:v>163</c:v>
                </c:pt>
                <c:pt idx="163">
                  <c:v>164</c:v>
                </c:pt>
                <c:pt idx="164">
                  <c:v>165</c:v>
                </c:pt>
                <c:pt idx="165">
                  <c:v>166</c:v>
                </c:pt>
                <c:pt idx="166">
                  <c:v>167</c:v>
                </c:pt>
                <c:pt idx="167">
                  <c:v>168</c:v>
                </c:pt>
                <c:pt idx="168">
                  <c:v>169</c:v>
                </c:pt>
                <c:pt idx="169">
                  <c:v>170</c:v>
                </c:pt>
                <c:pt idx="170">
                  <c:v>171</c:v>
                </c:pt>
                <c:pt idx="171">
                  <c:v>172</c:v>
                </c:pt>
                <c:pt idx="172">
                  <c:v>173</c:v>
                </c:pt>
                <c:pt idx="173">
                  <c:v>174</c:v>
                </c:pt>
                <c:pt idx="174">
                  <c:v>175</c:v>
                </c:pt>
                <c:pt idx="175">
                  <c:v>176</c:v>
                </c:pt>
                <c:pt idx="176">
                  <c:v>177</c:v>
                </c:pt>
                <c:pt idx="177">
                  <c:v>178</c:v>
                </c:pt>
                <c:pt idx="178">
                  <c:v>179</c:v>
                </c:pt>
                <c:pt idx="179">
                  <c:v>180</c:v>
                </c:pt>
                <c:pt idx="180">
                  <c:v>181</c:v>
                </c:pt>
                <c:pt idx="181">
                  <c:v>182</c:v>
                </c:pt>
                <c:pt idx="182">
                  <c:v>183</c:v>
                </c:pt>
                <c:pt idx="183">
                  <c:v>184</c:v>
                </c:pt>
                <c:pt idx="184">
                  <c:v>185</c:v>
                </c:pt>
                <c:pt idx="185">
                  <c:v>186</c:v>
                </c:pt>
                <c:pt idx="186">
                  <c:v>187</c:v>
                </c:pt>
                <c:pt idx="187">
                  <c:v>188</c:v>
                </c:pt>
                <c:pt idx="188">
                  <c:v>189</c:v>
                </c:pt>
                <c:pt idx="189">
                  <c:v>190</c:v>
                </c:pt>
                <c:pt idx="190">
                  <c:v>191</c:v>
                </c:pt>
                <c:pt idx="191">
                  <c:v>192</c:v>
                </c:pt>
                <c:pt idx="192">
                  <c:v>193</c:v>
                </c:pt>
                <c:pt idx="193">
                  <c:v>194</c:v>
                </c:pt>
                <c:pt idx="194">
                  <c:v>195</c:v>
                </c:pt>
                <c:pt idx="195">
                  <c:v>196</c:v>
                </c:pt>
                <c:pt idx="196">
                  <c:v>197</c:v>
                </c:pt>
                <c:pt idx="197">
                  <c:v>198</c:v>
                </c:pt>
                <c:pt idx="198">
                  <c:v>199</c:v>
                </c:pt>
                <c:pt idx="199">
                  <c:v>200</c:v>
                </c:pt>
                <c:pt idx="200">
                  <c:v>201</c:v>
                </c:pt>
                <c:pt idx="201">
                  <c:v>202</c:v>
                </c:pt>
                <c:pt idx="202">
                  <c:v>203</c:v>
                </c:pt>
                <c:pt idx="203">
                  <c:v>204</c:v>
                </c:pt>
                <c:pt idx="204">
                  <c:v>205</c:v>
                </c:pt>
                <c:pt idx="205">
                  <c:v>206</c:v>
                </c:pt>
                <c:pt idx="206">
                  <c:v>207</c:v>
                </c:pt>
                <c:pt idx="207">
                  <c:v>208</c:v>
                </c:pt>
                <c:pt idx="208">
                  <c:v>209</c:v>
                </c:pt>
                <c:pt idx="209">
                  <c:v>210</c:v>
                </c:pt>
                <c:pt idx="210">
                  <c:v>211</c:v>
                </c:pt>
                <c:pt idx="211">
                  <c:v>212</c:v>
                </c:pt>
                <c:pt idx="212">
                  <c:v>213</c:v>
                </c:pt>
                <c:pt idx="213">
                  <c:v>214</c:v>
                </c:pt>
                <c:pt idx="214">
                  <c:v>215</c:v>
                </c:pt>
                <c:pt idx="215">
                  <c:v>216</c:v>
                </c:pt>
                <c:pt idx="216">
                  <c:v>217</c:v>
                </c:pt>
                <c:pt idx="217">
                  <c:v>218</c:v>
                </c:pt>
                <c:pt idx="218">
                  <c:v>219</c:v>
                </c:pt>
                <c:pt idx="219">
                  <c:v>220</c:v>
                </c:pt>
                <c:pt idx="220">
                  <c:v>221</c:v>
                </c:pt>
                <c:pt idx="221">
                  <c:v>222</c:v>
                </c:pt>
                <c:pt idx="222">
                  <c:v>223</c:v>
                </c:pt>
                <c:pt idx="223">
                  <c:v>224</c:v>
                </c:pt>
                <c:pt idx="224">
                  <c:v>225</c:v>
                </c:pt>
                <c:pt idx="225">
                  <c:v>226</c:v>
                </c:pt>
                <c:pt idx="226">
                  <c:v>227</c:v>
                </c:pt>
                <c:pt idx="227">
                  <c:v>228</c:v>
                </c:pt>
                <c:pt idx="228">
                  <c:v>229</c:v>
                </c:pt>
                <c:pt idx="229">
                  <c:v>230</c:v>
                </c:pt>
                <c:pt idx="230">
                  <c:v>231</c:v>
                </c:pt>
                <c:pt idx="231">
                  <c:v>232</c:v>
                </c:pt>
                <c:pt idx="232">
                  <c:v>233</c:v>
                </c:pt>
                <c:pt idx="233">
                  <c:v>234</c:v>
                </c:pt>
                <c:pt idx="234">
                  <c:v>235</c:v>
                </c:pt>
                <c:pt idx="235">
                  <c:v>236</c:v>
                </c:pt>
                <c:pt idx="236">
                  <c:v>237</c:v>
                </c:pt>
                <c:pt idx="237">
                  <c:v>238</c:v>
                </c:pt>
                <c:pt idx="238">
                  <c:v>239</c:v>
                </c:pt>
                <c:pt idx="239">
                  <c:v>240</c:v>
                </c:pt>
                <c:pt idx="240">
                  <c:v>241</c:v>
                </c:pt>
                <c:pt idx="241">
                  <c:v>242</c:v>
                </c:pt>
                <c:pt idx="242">
                  <c:v>243</c:v>
                </c:pt>
                <c:pt idx="243">
                  <c:v>244</c:v>
                </c:pt>
                <c:pt idx="244">
                  <c:v>245</c:v>
                </c:pt>
                <c:pt idx="245">
                  <c:v>246</c:v>
                </c:pt>
                <c:pt idx="246">
                  <c:v>247</c:v>
                </c:pt>
                <c:pt idx="247">
                  <c:v>248</c:v>
                </c:pt>
                <c:pt idx="248">
                  <c:v>249</c:v>
                </c:pt>
                <c:pt idx="249">
                  <c:v>250</c:v>
                </c:pt>
                <c:pt idx="250">
                  <c:v>251</c:v>
                </c:pt>
                <c:pt idx="251">
                  <c:v>252</c:v>
                </c:pt>
                <c:pt idx="252">
                  <c:v>253</c:v>
                </c:pt>
                <c:pt idx="253">
                  <c:v>254</c:v>
                </c:pt>
                <c:pt idx="254">
                  <c:v>255</c:v>
                </c:pt>
                <c:pt idx="255">
                  <c:v>256</c:v>
                </c:pt>
                <c:pt idx="256">
                  <c:v>257</c:v>
                </c:pt>
                <c:pt idx="257">
                  <c:v>258</c:v>
                </c:pt>
                <c:pt idx="258">
                  <c:v>259</c:v>
                </c:pt>
                <c:pt idx="259">
                  <c:v>260</c:v>
                </c:pt>
                <c:pt idx="260">
                  <c:v>261</c:v>
                </c:pt>
                <c:pt idx="261">
                  <c:v>262</c:v>
                </c:pt>
                <c:pt idx="262">
                  <c:v>263</c:v>
                </c:pt>
                <c:pt idx="263">
                  <c:v>264</c:v>
                </c:pt>
                <c:pt idx="264">
                  <c:v>265</c:v>
                </c:pt>
                <c:pt idx="265">
                  <c:v>266</c:v>
                </c:pt>
                <c:pt idx="266">
                  <c:v>267</c:v>
                </c:pt>
                <c:pt idx="267">
                  <c:v>268</c:v>
                </c:pt>
                <c:pt idx="268">
                  <c:v>269</c:v>
                </c:pt>
                <c:pt idx="269">
                  <c:v>270</c:v>
                </c:pt>
                <c:pt idx="270">
                  <c:v>271</c:v>
                </c:pt>
                <c:pt idx="271">
                  <c:v>272</c:v>
                </c:pt>
                <c:pt idx="272">
                  <c:v>273</c:v>
                </c:pt>
                <c:pt idx="273">
                  <c:v>274</c:v>
                </c:pt>
                <c:pt idx="274">
                  <c:v>275</c:v>
                </c:pt>
                <c:pt idx="275">
                  <c:v>276</c:v>
                </c:pt>
                <c:pt idx="276">
                  <c:v>277</c:v>
                </c:pt>
                <c:pt idx="277">
                  <c:v>278</c:v>
                </c:pt>
                <c:pt idx="278">
                  <c:v>279</c:v>
                </c:pt>
                <c:pt idx="279">
                  <c:v>280</c:v>
                </c:pt>
                <c:pt idx="280">
                  <c:v>281</c:v>
                </c:pt>
                <c:pt idx="281">
                  <c:v>282</c:v>
                </c:pt>
                <c:pt idx="282">
                  <c:v>283</c:v>
                </c:pt>
                <c:pt idx="283">
                  <c:v>284</c:v>
                </c:pt>
                <c:pt idx="284">
                  <c:v>285</c:v>
                </c:pt>
                <c:pt idx="285">
                  <c:v>286</c:v>
                </c:pt>
                <c:pt idx="286">
                  <c:v>287</c:v>
                </c:pt>
                <c:pt idx="287">
                  <c:v>288</c:v>
                </c:pt>
                <c:pt idx="288">
                  <c:v>289</c:v>
                </c:pt>
                <c:pt idx="289">
                  <c:v>290</c:v>
                </c:pt>
                <c:pt idx="290">
                  <c:v>291</c:v>
                </c:pt>
                <c:pt idx="291">
                  <c:v>292</c:v>
                </c:pt>
                <c:pt idx="292">
                  <c:v>293</c:v>
                </c:pt>
                <c:pt idx="293">
                  <c:v>294</c:v>
                </c:pt>
                <c:pt idx="294">
                  <c:v>295</c:v>
                </c:pt>
                <c:pt idx="295">
                  <c:v>296</c:v>
                </c:pt>
                <c:pt idx="296">
                  <c:v>297</c:v>
                </c:pt>
                <c:pt idx="297">
                  <c:v>298</c:v>
                </c:pt>
                <c:pt idx="298">
                  <c:v>299</c:v>
                </c:pt>
                <c:pt idx="299">
                  <c:v>300</c:v>
                </c:pt>
              </c:numCache>
            </c:numRef>
          </c:xVal>
          <c:yVal>
            <c:numRef>
              <c:f>'Debt-Dividend Analysis'!$U$16:$U$315</c:f>
              <c:numCache>
                <c:formatCode>0.000</c:formatCode>
                <c:ptCount val="300"/>
                <c:pt idx="0">
                  <c:v>1</c:v>
                </c:pt>
                <c:pt idx="1">
                  <c:v>1</c:v>
                </c:pt>
                <c:pt idx="2">
                  <c:v>1</c:v>
                </c:pt>
                <c:pt idx="3">
                  <c:v>1</c:v>
                </c:pt>
                <c:pt idx="4">
                  <c:v>1</c:v>
                </c:pt>
                <c:pt idx="5">
                  <c:v>1</c:v>
                </c:pt>
                <c:pt idx="6">
                  <c:v>1</c:v>
                </c:pt>
                <c:pt idx="7">
                  <c:v>1</c:v>
                </c:pt>
                <c:pt idx="8">
                  <c:v>1</c:v>
                </c:pt>
                <c:pt idx="9">
                  <c:v>1</c:v>
                </c:pt>
                <c:pt idx="10">
                  <c:v>1</c:v>
                </c:pt>
                <c:pt idx="11">
                  <c:v>1</c:v>
                </c:pt>
                <c:pt idx="12">
                  <c:v>1</c:v>
                </c:pt>
                <c:pt idx="13">
                  <c:v>1</c:v>
                </c:pt>
                <c:pt idx="14">
                  <c:v>1</c:v>
                </c:pt>
                <c:pt idx="15">
                  <c:v>1</c:v>
                </c:pt>
                <c:pt idx="16">
                  <c:v>1</c:v>
                </c:pt>
                <c:pt idx="17">
                  <c:v>1</c:v>
                </c:pt>
                <c:pt idx="18">
                  <c:v>1</c:v>
                </c:pt>
                <c:pt idx="19">
                  <c:v>1</c:v>
                </c:pt>
                <c:pt idx="20">
                  <c:v>1</c:v>
                </c:pt>
                <c:pt idx="21">
                  <c:v>1</c:v>
                </c:pt>
                <c:pt idx="22">
                  <c:v>1</c:v>
                </c:pt>
                <c:pt idx="23">
                  <c:v>1</c:v>
                </c:pt>
                <c:pt idx="24">
                  <c:v>1</c:v>
                </c:pt>
                <c:pt idx="25">
                  <c:v>1</c:v>
                </c:pt>
                <c:pt idx="26">
                  <c:v>1</c:v>
                </c:pt>
                <c:pt idx="27">
                  <c:v>1</c:v>
                </c:pt>
                <c:pt idx="28">
                  <c:v>1</c:v>
                </c:pt>
                <c:pt idx="29">
                  <c:v>1</c:v>
                </c:pt>
                <c:pt idx="30">
                  <c:v>1</c:v>
                </c:pt>
                <c:pt idx="31">
                  <c:v>1</c:v>
                </c:pt>
                <c:pt idx="32">
                  <c:v>1</c:v>
                </c:pt>
                <c:pt idx="33">
                  <c:v>1</c:v>
                </c:pt>
                <c:pt idx="34">
                  <c:v>1</c:v>
                </c:pt>
                <c:pt idx="35">
                  <c:v>1</c:v>
                </c:pt>
                <c:pt idx="36">
                  <c:v>1</c:v>
                </c:pt>
                <c:pt idx="37">
                  <c:v>1</c:v>
                </c:pt>
                <c:pt idx="38">
                  <c:v>1</c:v>
                </c:pt>
                <c:pt idx="39">
                  <c:v>1</c:v>
                </c:pt>
                <c:pt idx="40">
                  <c:v>1</c:v>
                </c:pt>
                <c:pt idx="41">
                  <c:v>1</c:v>
                </c:pt>
                <c:pt idx="42">
                  <c:v>1</c:v>
                </c:pt>
                <c:pt idx="43">
                  <c:v>1</c:v>
                </c:pt>
                <c:pt idx="44">
                  <c:v>1</c:v>
                </c:pt>
                <c:pt idx="45">
                  <c:v>1</c:v>
                </c:pt>
                <c:pt idx="46">
                  <c:v>1</c:v>
                </c:pt>
                <c:pt idx="47">
                  <c:v>1</c:v>
                </c:pt>
                <c:pt idx="48">
                  <c:v>1</c:v>
                </c:pt>
                <c:pt idx="49">
                  <c:v>1</c:v>
                </c:pt>
                <c:pt idx="50">
                  <c:v>1</c:v>
                </c:pt>
                <c:pt idx="51">
                  <c:v>1</c:v>
                </c:pt>
                <c:pt idx="52">
                  <c:v>1</c:v>
                </c:pt>
                <c:pt idx="53">
                  <c:v>1</c:v>
                </c:pt>
                <c:pt idx="54">
                  <c:v>1</c:v>
                </c:pt>
                <c:pt idx="55">
                  <c:v>1</c:v>
                </c:pt>
                <c:pt idx="56">
                  <c:v>1</c:v>
                </c:pt>
                <c:pt idx="57">
                  <c:v>1</c:v>
                </c:pt>
                <c:pt idx="58">
                  <c:v>1</c:v>
                </c:pt>
                <c:pt idx="59">
                  <c:v>1</c:v>
                </c:pt>
                <c:pt idx="60">
                  <c:v>1</c:v>
                </c:pt>
                <c:pt idx="61">
                  <c:v>1</c:v>
                </c:pt>
                <c:pt idx="62">
                  <c:v>1</c:v>
                </c:pt>
                <c:pt idx="63">
                  <c:v>1</c:v>
                </c:pt>
                <c:pt idx="64">
                  <c:v>1</c:v>
                </c:pt>
                <c:pt idx="65">
                  <c:v>1</c:v>
                </c:pt>
                <c:pt idx="66">
                  <c:v>1</c:v>
                </c:pt>
                <c:pt idx="67">
                  <c:v>1</c:v>
                </c:pt>
                <c:pt idx="68">
                  <c:v>1</c:v>
                </c:pt>
                <c:pt idx="69">
                  <c:v>1</c:v>
                </c:pt>
                <c:pt idx="70">
                  <c:v>1</c:v>
                </c:pt>
                <c:pt idx="71">
                  <c:v>1</c:v>
                </c:pt>
                <c:pt idx="72">
                  <c:v>1</c:v>
                </c:pt>
                <c:pt idx="73">
                  <c:v>1</c:v>
                </c:pt>
                <c:pt idx="74">
                  <c:v>1</c:v>
                </c:pt>
                <c:pt idx="75">
                  <c:v>1</c:v>
                </c:pt>
                <c:pt idx="76">
                  <c:v>1</c:v>
                </c:pt>
                <c:pt idx="77">
                  <c:v>1</c:v>
                </c:pt>
                <c:pt idx="78">
                  <c:v>1</c:v>
                </c:pt>
                <c:pt idx="79">
                  <c:v>1</c:v>
                </c:pt>
                <c:pt idx="80">
                  <c:v>1</c:v>
                </c:pt>
                <c:pt idx="81">
                  <c:v>1</c:v>
                </c:pt>
                <c:pt idx="82">
                  <c:v>1</c:v>
                </c:pt>
                <c:pt idx="83">
                  <c:v>1</c:v>
                </c:pt>
                <c:pt idx="84">
                  <c:v>1</c:v>
                </c:pt>
                <c:pt idx="85">
                  <c:v>1</c:v>
                </c:pt>
                <c:pt idx="86">
                  <c:v>1</c:v>
                </c:pt>
                <c:pt idx="87">
                  <c:v>1</c:v>
                </c:pt>
                <c:pt idx="88">
                  <c:v>1</c:v>
                </c:pt>
                <c:pt idx="89">
                  <c:v>1</c:v>
                </c:pt>
                <c:pt idx="90">
                  <c:v>1</c:v>
                </c:pt>
                <c:pt idx="91">
                  <c:v>1</c:v>
                </c:pt>
                <c:pt idx="92">
                  <c:v>1</c:v>
                </c:pt>
                <c:pt idx="93">
                  <c:v>1</c:v>
                </c:pt>
                <c:pt idx="94">
                  <c:v>1</c:v>
                </c:pt>
                <c:pt idx="95">
                  <c:v>1</c:v>
                </c:pt>
                <c:pt idx="96">
                  <c:v>1</c:v>
                </c:pt>
                <c:pt idx="97">
                  <c:v>1</c:v>
                </c:pt>
                <c:pt idx="98">
                  <c:v>1</c:v>
                </c:pt>
                <c:pt idx="99">
                  <c:v>1</c:v>
                </c:pt>
                <c:pt idx="100">
                  <c:v>1</c:v>
                </c:pt>
                <c:pt idx="101">
                  <c:v>1</c:v>
                </c:pt>
                <c:pt idx="102">
                  <c:v>1</c:v>
                </c:pt>
                <c:pt idx="103">
                  <c:v>1</c:v>
                </c:pt>
                <c:pt idx="104">
                  <c:v>1</c:v>
                </c:pt>
                <c:pt idx="105">
                  <c:v>1</c:v>
                </c:pt>
                <c:pt idx="106">
                  <c:v>1</c:v>
                </c:pt>
                <c:pt idx="107">
                  <c:v>1</c:v>
                </c:pt>
                <c:pt idx="108">
                  <c:v>1</c:v>
                </c:pt>
                <c:pt idx="109">
                  <c:v>1</c:v>
                </c:pt>
                <c:pt idx="110">
                  <c:v>1</c:v>
                </c:pt>
                <c:pt idx="111">
                  <c:v>1</c:v>
                </c:pt>
                <c:pt idx="112">
                  <c:v>1</c:v>
                </c:pt>
                <c:pt idx="113">
                  <c:v>1</c:v>
                </c:pt>
                <c:pt idx="114">
                  <c:v>1</c:v>
                </c:pt>
                <c:pt idx="115">
                  <c:v>1</c:v>
                </c:pt>
                <c:pt idx="116">
                  <c:v>1</c:v>
                </c:pt>
                <c:pt idx="117">
                  <c:v>1</c:v>
                </c:pt>
                <c:pt idx="118">
                  <c:v>1</c:v>
                </c:pt>
                <c:pt idx="119">
                  <c:v>1</c:v>
                </c:pt>
                <c:pt idx="120">
                  <c:v>1</c:v>
                </c:pt>
                <c:pt idx="121">
                  <c:v>1</c:v>
                </c:pt>
                <c:pt idx="122">
                  <c:v>1</c:v>
                </c:pt>
                <c:pt idx="123">
                  <c:v>1</c:v>
                </c:pt>
                <c:pt idx="124">
                  <c:v>1</c:v>
                </c:pt>
                <c:pt idx="125">
                  <c:v>1</c:v>
                </c:pt>
                <c:pt idx="126">
                  <c:v>1</c:v>
                </c:pt>
                <c:pt idx="127">
                  <c:v>1</c:v>
                </c:pt>
                <c:pt idx="128">
                  <c:v>1</c:v>
                </c:pt>
                <c:pt idx="129">
                  <c:v>1</c:v>
                </c:pt>
                <c:pt idx="130">
                  <c:v>1</c:v>
                </c:pt>
                <c:pt idx="131">
                  <c:v>1</c:v>
                </c:pt>
                <c:pt idx="132">
                  <c:v>1</c:v>
                </c:pt>
                <c:pt idx="133">
                  <c:v>1</c:v>
                </c:pt>
                <c:pt idx="134">
                  <c:v>1</c:v>
                </c:pt>
                <c:pt idx="135">
                  <c:v>1</c:v>
                </c:pt>
                <c:pt idx="136">
                  <c:v>1</c:v>
                </c:pt>
                <c:pt idx="137">
                  <c:v>1</c:v>
                </c:pt>
                <c:pt idx="138">
                  <c:v>1</c:v>
                </c:pt>
                <c:pt idx="139">
                  <c:v>1</c:v>
                </c:pt>
                <c:pt idx="140">
                  <c:v>1</c:v>
                </c:pt>
                <c:pt idx="141">
                  <c:v>1</c:v>
                </c:pt>
                <c:pt idx="142">
                  <c:v>1</c:v>
                </c:pt>
                <c:pt idx="143">
                  <c:v>1</c:v>
                </c:pt>
                <c:pt idx="144">
                  <c:v>1</c:v>
                </c:pt>
                <c:pt idx="145">
                  <c:v>1</c:v>
                </c:pt>
                <c:pt idx="146">
                  <c:v>1</c:v>
                </c:pt>
                <c:pt idx="147">
                  <c:v>1</c:v>
                </c:pt>
                <c:pt idx="148">
                  <c:v>1</c:v>
                </c:pt>
                <c:pt idx="149">
                  <c:v>1</c:v>
                </c:pt>
                <c:pt idx="150">
                  <c:v>1</c:v>
                </c:pt>
                <c:pt idx="151">
                  <c:v>1</c:v>
                </c:pt>
                <c:pt idx="152">
                  <c:v>1</c:v>
                </c:pt>
                <c:pt idx="153">
                  <c:v>1</c:v>
                </c:pt>
                <c:pt idx="154">
                  <c:v>1</c:v>
                </c:pt>
                <c:pt idx="155">
                  <c:v>1</c:v>
                </c:pt>
                <c:pt idx="156">
                  <c:v>1</c:v>
                </c:pt>
                <c:pt idx="157">
                  <c:v>1</c:v>
                </c:pt>
                <c:pt idx="158">
                  <c:v>1</c:v>
                </c:pt>
                <c:pt idx="159">
                  <c:v>1</c:v>
                </c:pt>
                <c:pt idx="160">
                  <c:v>1</c:v>
                </c:pt>
                <c:pt idx="161">
                  <c:v>1</c:v>
                </c:pt>
                <c:pt idx="162">
                  <c:v>1</c:v>
                </c:pt>
                <c:pt idx="163">
                  <c:v>1</c:v>
                </c:pt>
                <c:pt idx="164">
                  <c:v>1</c:v>
                </c:pt>
                <c:pt idx="165">
                  <c:v>1</c:v>
                </c:pt>
                <c:pt idx="166">
                  <c:v>1</c:v>
                </c:pt>
                <c:pt idx="167">
                  <c:v>1</c:v>
                </c:pt>
                <c:pt idx="168">
                  <c:v>1</c:v>
                </c:pt>
                <c:pt idx="169">
                  <c:v>1</c:v>
                </c:pt>
                <c:pt idx="170">
                  <c:v>1</c:v>
                </c:pt>
                <c:pt idx="171">
                  <c:v>1</c:v>
                </c:pt>
                <c:pt idx="172">
                  <c:v>1</c:v>
                </c:pt>
                <c:pt idx="173">
                  <c:v>1</c:v>
                </c:pt>
                <c:pt idx="174">
                  <c:v>1</c:v>
                </c:pt>
                <c:pt idx="175">
                  <c:v>1</c:v>
                </c:pt>
                <c:pt idx="176">
                  <c:v>1</c:v>
                </c:pt>
                <c:pt idx="177">
                  <c:v>1</c:v>
                </c:pt>
                <c:pt idx="178">
                  <c:v>1</c:v>
                </c:pt>
                <c:pt idx="179">
                  <c:v>1</c:v>
                </c:pt>
                <c:pt idx="180">
                  <c:v>1</c:v>
                </c:pt>
                <c:pt idx="181">
                  <c:v>1</c:v>
                </c:pt>
                <c:pt idx="182">
                  <c:v>1</c:v>
                </c:pt>
                <c:pt idx="183">
                  <c:v>1</c:v>
                </c:pt>
                <c:pt idx="184">
                  <c:v>1</c:v>
                </c:pt>
                <c:pt idx="185">
                  <c:v>1</c:v>
                </c:pt>
                <c:pt idx="186">
                  <c:v>1</c:v>
                </c:pt>
                <c:pt idx="187">
                  <c:v>1</c:v>
                </c:pt>
                <c:pt idx="188">
                  <c:v>1</c:v>
                </c:pt>
                <c:pt idx="189">
                  <c:v>1</c:v>
                </c:pt>
                <c:pt idx="190">
                  <c:v>1</c:v>
                </c:pt>
                <c:pt idx="191">
                  <c:v>1</c:v>
                </c:pt>
                <c:pt idx="192">
                  <c:v>1</c:v>
                </c:pt>
                <c:pt idx="193">
                  <c:v>1</c:v>
                </c:pt>
                <c:pt idx="194">
                  <c:v>1</c:v>
                </c:pt>
                <c:pt idx="195">
                  <c:v>1</c:v>
                </c:pt>
                <c:pt idx="196">
                  <c:v>1</c:v>
                </c:pt>
                <c:pt idx="197">
                  <c:v>1</c:v>
                </c:pt>
                <c:pt idx="198">
                  <c:v>1</c:v>
                </c:pt>
                <c:pt idx="199">
                  <c:v>1</c:v>
                </c:pt>
                <c:pt idx="200">
                  <c:v>1</c:v>
                </c:pt>
                <c:pt idx="201">
                  <c:v>1</c:v>
                </c:pt>
                <c:pt idx="202">
                  <c:v>1</c:v>
                </c:pt>
                <c:pt idx="203">
                  <c:v>1</c:v>
                </c:pt>
                <c:pt idx="204">
                  <c:v>1</c:v>
                </c:pt>
                <c:pt idx="205">
                  <c:v>1</c:v>
                </c:pt>
                <c:pt idx="206">
                  <c:v>1</c:v>
                </c:pt>
                <c:pt idx="207">
                  <c:v>1</c:v>
                </c:pt>
                <c:pt idx="208">
                  <c:v>1</c:v>
                </c:pt>
                <c:pt idx="209">
                  <c:v>1</c:v>
                </c:pt>
                <c:pt idx="210">
                  <c:v>1</c:v>
                </c:pt>
                <c:pt idx="211">
                  <c:v>1</c:v>
                </c:pt>
                <c:pt idx="212">
                  <c:v>1</c:v>
                </c:pt>
                <c:pt idx="213">
                  <c:v>1</c:v>
                </c:pt>
                <c:pt idx="214">
                  <c:v>1</c:v>
                </c:pt>
                <c:pt idx="215">
                  <c:v>1</c:v>
                </c:pt>
                <c:pt idx="216">
                  <c:v>1</c:v>
                </c:pt>
                <c:pt idx="217">
                  <c:v>1</c:v>
                </c:pt>
                <c:pt idx="218">
                  <c:v>1</c:v>
                </c:pt>
                <c:pt idx="219">
                  <c:v>1</c:v>
                </c:pt>
                <c:pt idx="220">
                  <c:v>1</c:v>
                </c:pt>
                <c:pt idx="221">
                  <c:v>1</c:v>
                </c:pt>
                <c:pt idx="222">
                  <c:v>1</c:v>
                </c:pt>
                <c:pt idx="223">
                  <c:v>1</c:v>
                </c:pt>
                <c:pt idx="224">
                  <c:v>1</c:v>
                </c:pt>
                <c:pt idx="225">
                  <c:v>1</c:v>
                </c:pt>
                <c:pt idx="226">
                  <c:v>1</c:v>
                </c:pt>
                <c:pt idx="227">
                  <c:v>1</c:v>
                </c:pt>
                <c:pt idx="228">
                  <c:v>1</c:v>
                </c:pt>
                <c:pt idx="229">
                  <c:v>1</c:v>
                </c:pt>
                <c:pt idx="230">
                  <c:v>1</c:v>
                </c:pt>
                <c:pt idx="231">
                  <c:v>1</c:v>
                </c:pt>
                <c:pt idx="232">
                  <c:v>1</c:v>
                </c:pt>
                <c:pt idx="233">
                  <c:v>1</c:v>
                </c:pt>
                <c:pt idx="234">
                  <c:v>1</c:v>
                </c:pt>
                <c:pt idx="235">
                  <c:v>1</c:v>
                </c:pt>
                <c:pt idx="236">
                  <c:v>1</c:v>
                </c:pt>
                <c:pt idx="237">
                  <c:v>1</c:v>
                </c:pt>
                <c:pt idx="238">
                  <c:v>1</c:v>
                </c:pt>
                <c:pt idx="239">
                  <c:v>1</c:v>
                </c:pt>
                <c:pt idx="240">
                  <c:v>1</c:v>
                </c:pt>
                <c:pt idx="241">
                  <c:v>1</c:v>
                </c:pt>
                <c:pt idx="242">
                  <c:v>1</c:v>
                </c:pt>
                <c:pt idx="243">
                  <c:v>1</c:v>
                </c:pt>
                <c:pt idx="244">
                  <c:v>1</c:v>
                </c:pt>
                <c:pt idx="245">
                  <c:v>1</c:v>
                </c:pt>
                <c:pt idx="246">
                  <c:v>1</c:v>
                </c:pt>
                <c:pt idx="247">
                  <c:v>1</c:v>
                </c:pt>
                <c:pt idx="248">
                  <c:v>1</c:v>
                </c:pt>
                <c:pt idx="249">
                  <c:v>1</c:v>
                </c:pt>
                <c:pt idx="250">
                  <c:v>1</c:v>
                </c:pt>
                <c:pt idx="251">
                  <c:v>1</c:v>
                </c:pt>
                <c:pt idx="252">
                  <c:v>1</c:v>
                </c:pt>
                <c:pt idx="253">
                  <c:v>1</c:v>
                </c:pt>
                <c:pt idx="254">
                  <c:v>1</c:v>
                </c:pt>
                <c:pt idx="255">
                  <c:v>1</c:v>
                </c:pt>
                <c:pt idx="256">
                  <c:v>1</c:v>
                </c:pt>
                <c:pt idx="257">
                  <c:v>1</c:v>
                </c:pt>
                <c:pt idx="258">
                  <c:v>1</c:v>
                </c:pt>
                <c:pt idx="259">
                  <c:v>1</c:v>
                </c:pt>
                <c:pt idx="260">
                  <c:v>1</c:v>
                </c:pt>
                <c:pt idx="261">
                  <c:v>1</c:v>
                </c:pt>
                <c:pt idx="262">
                  <c:v>1</c:v>
                </c:pt>
                <c:pt idx="263">
                  <c:v>1</c:v>
                </c:pt>
                <c:pt idx="264">
                  <c:v>1</c:v>
                </c:pt>
                <c:pt idx="265">
                  <c:v>1</c:v>
                </c:pt>
                <c:pt idx="266">
                  <c:v>1</c:v>
                </c:pt>
                <c:pt idx="267">
                  <c:v>1</c:v>
                </c:pt>
                <c:pt idx="268">
                  <c:v>1</c:v>
                </c:pt>
                <c:pt idx="269">
                  <c:v>1</c:v>
                </c:pt>
                <c:pt idx="270">
                  <c:v>1</c:v>
                </c:pt>
                <c:pt idx="271">
                  <c:v>1</c:v>
                </c:pt>
                <c:pt idx="272">
                  <c:v>1</c:v>
                </c:pt>
                <c:pt idx="273">
                  <c:v>1</c:v>
                </c:pt>
                <c:pt idx="274">
                  <c:v>1</c:v>
                </c:pt>
                <c:pt idx="275">
                  <c:v>1</c:v>
                </c:pt>
                <c:pt idx="276">
                  <c:v>1</c:v>
                </c:pt>
                <c:pt idx="277">
                  <c:v>1</c:v>
                </c:pt>
                <c:pt idx="278">
                  <c:v>1</c:v>
                </c:pt>
                <c:pt idx="279">
                  <c:v>1</c:v>
                </c:pt>
                <c:pt idx="280">
                  <c:v>1</c:v>
                </c:pt>
                <c:pt idx="281">
                  <c:v>1</c:v>
                </c:pt>
                <c:pt idx="282">
                  <c:v>1</c:v>
                </c:pt>
                <c:pt idx="283">
                  <c:v>1</c:v>
                </c:pt>
                <c:pt idx="284">
                  <c:v>1</c:v>
                </c:pt>
                <c:pt idx="285">
                  <c:v>1</c:v>
                </c:pt>
                <c:pt idx="286">
                  <c:v>1</c:v>
                </c:pt>
                <c:pt idx="287">
                  <c:v>1</c:v>
                </c:pt>
                <c:pt idx="288">
                  <c:v>1</c:v>
                </c:pt>
                <c:pt idx="289">
                  <c:v>1</c:v>
                </c:pt>
                <c:pt idx="290">
                  <c:v>1</c:v>
                </c:pt>
                <c:pt idx="291">
                  <c:v>1</c:v>
                </c:pt>
                <c:pt idx="292">
                  <c:v>1</c:v>
                </c:pt>
                <c:pt idx="293">
                  <c:v>1</c:v>
                </c:pt>
                <c:pt idx="294">
                  <c:v>1</c:v>
                </c:pt>
                <c:pt idx="295">
                  <c:v>1</c:v>
                </c:pt>
                <c:pt idx="296">
                  <c:v>1</c:v>
                </c:pt>
                <c:pt idx="297">
                  <c:v>1</c:v>
                </c:pt>
                <c:pt idx="298">
                  <c:v>1</c:v>
                </c:pt>
                <c:pt idx="299">
                  <c:v>1</c:v>
                </c:pt>
              </c:numCache>
            </c:numRef>
          </c:yVal>
          <c:smooth val="0"/>
          <c:extLst xmlns:c16r2="http://schemas.microsoft.com/office/drawing/2015/06/chart">
            <c:ext xmlns:c16="http://schemas.microsoft.com/office/drawing/2014/chart" uri="{C3380CC4-5D6E-409C-BE32-E72D297353CC}">
              <c16:uniqueId val="{00000004-4B5D-46A9-A7D9-648E1E4E5B85}"/>
            </c:ext>
          </c:extLst>
        </c:ser>
        <c:dLbls>
          <c:showLegendKey val="0"/>
          <c:showVal val="0"/>
          <c:showCatName val="0"/>
          <c:showSerName val="0"/>
          <c:showPercent val="0"/>
          <c:showBubbleSize val="0"/>
        </c:dLbls>
        <c:axId val="41683584"/>
        <c:axId val="41689856"/>
      </c:scatterChart>
      <c:valAx>
        <c:axId val="41683584"/>
        <c:scaling>
          <c:orientation val="minMax"/>
          <c:max val="300"/>
          <c:min val="0"/>
        </c:scaling>
        <c:delete val="0"/>
        <c:axPos val="b"/>
        <c:title>
          <c:tx>
            <c:rich>
              <a:bodyPr/>
              <a:lstStyle/>
              <a:p>
                <a:pPr>
                  <a:defRPr sz="1075" b="0" i="0" u="none" strike="noStrike" baseline="0">
                    <a:solidFill>
                      <a:srgbClr val="000000"/>
                    </a:solidFill>
                    <a:latin typeface="Arial"/>
                    <a:ea typeface="Arial"/>
                    <a:cs typeface="Arial"/>
                  </a:defRPr>
                </a:pPr>
                <a:r>
                  <a:rPr lang="en-US"/>
                  <a:t>Year</a:t>
                </a:r>
              </a:p>
            </c:rich>
          </c:tx>
          <c:layout>
            <c:manualLayout>
              <c:xMode val="edge"/>
              <c:yMode val="edge"/>
              <c:x val="0.86402706976886401"/>
              <c:y val="0.61505950044120139"/>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41689856"/>
        <c:crosses val="autoZero"/>
        <c:crossBetween val="midCat"/>
      </c:valAx>
      <c:valAx>
        <c:axId val="41689856"/>
        <c:scaling>
          <c:orientation val="minMax"/>
        </c:scaling>
        <c:delete val="0"/>
        <c:axPos val="l"/>
        <c:majorGridlines>
          <c:spPr>
            <a:ln w="3175">
              <a:solidFill>
                <a:srgbClr val="C0C0C0"/>
              </a:solidFill>
              <a:prstDash val="sysDash"/>
            </a:ln>
          </c:spPr>
        </c:majorGridlines>
        <c:title>
          <c:tx>
            <c:rich>
              <a:bodyPr/>
              <a:lstStyle/>
              <a:p>
                <a:pPr>
                  <a:defRPr sz="1100" b="1" i="0" u="none" strike="noStrike" baseline="0">
                    <a:solidFill>
                      <a:srgbClr val="000000"/>
                    </a:solidFill>
                    <a:latin typeface="Arial"/>
                    <a:ea typeface="Arial"/>
                    <a:cs typeface="Arial"/>
                  </a:defRPr>
                </a:pPr>
                <a:r>
                  <a:rPr lang="en-US" sz="1100"/>
                  <a:t>GHG Emissions Reductions</a:t>
                </a:r>
              </a:p>
            </c:rich>
          </c:tx>
          <c:layout>
            <c:manualLayout>
              <c:xMode val="edge"/>
              <c:yMode val="edge"/>
              <c:x val="1.8625456198280817E-2"/>
              <c:y val="0.22331828521434818"/>
            </c:manualLayout>
          </c:layout>
          <c:overlay val="0"/>
          <c:spPr>
            <a:noFill/>
            <a:ln w="25400">
              <a:noFill/>
            </a:ln>
          </c:spPr>
        </c:title>
        <c:numFmt formatCode="0.0"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41683584"/>
        <c:crosses val="autoZero"/>
        <c:crossBetween val="midCat"/>
      </c:valAx>
      <c:spPr>
        <a:noFill/>
        <a:ln w="3175">
          <a:solidFill>
            <a:srgbClr val="000000"/>
          </a:solidFill>
          <a:prstDash val="solid"/>
        </a:ln>
      </c:spPr>
    </c:plotArea>
    <c:legend>
      <c:legendPos val="r"/>
      <c:layout>
        <c:manualLayout>
          <c:xMode val="edge"/>
          <c:yMode val="edge"/>
          <c:x val="0.63137297201805331"/>
          <c:y val="0.66145765175726401"/>
          <c:w val="0.22630061780088703"/>
          <c:h val="0.23464872372513706"/>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150" b="0" i="0" u="none" strike="noStrike" baseline="0">
          <a:solidFill>
            <a:srgbClr val="000000"/>
          </a:solidFill>
          <a:latin typeface="Arial"/>
          <a:ea typeface="Arial"/>
          <a:cs typeface="Arial"/>
        </a:defRPr>
      </a:pPr>
      <a:endParaRPr lang="en-US"/>
    </a:p>
  </c:txPr>
  <c:printSettings>
    <c:headerFooter alignWithMargins="0"/>
    <c:pageMargins b="1" l="0.75000000000000633" r="0.75000000000000633" t="1" header="0.5" footer="0.5"/>
    <c:pageSetup orientation="landscape" horizontalDpi="300" verticalDpi="300"/>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b="0" i="0" u="none" strike="noStrike" baseline="0">
                <a:solidFill>
                  <a:srgbClr val="000000"/>
                </a:solidFill>
                <a:latin typeface="Arial"/>
                <a:ea typeface="Arial"/>
                <a:cs typeface="Arial"/>
              </a:defRPr>
            </a:pPr>
            <a:r>
              <a:rPr lang="en-US" sz="1100" b="1" i="0" u="none" strike="noStrike" baseline="0">
                <a:solidFill>
                  <a:srgbClr val="000000"/>
                </a:solidFill>
                <a:latin typeface="Arial"/>
                <a:cs typeface="Arial"/>
              </a:rPr>
              <a:t>GHG Emissions - </a:t>
            </a:r>
            <a:r>
              <a:rPr lang="en-US" sz="1100" b="1" i="0" u="sng" strike="noStrike" baseline="0">
                <a:solidFill>
                  <a:srgbClr val="000000"/>
                </a:solidFill>
                <a:latin typeface="Arial"/>
                <a:cs typeface="Arial"/>
              </a:rPr>
              <a:t>Debt-Dividend Analysis</a:t>
            </a:r>
          </a:p>
          <a:p>
            <a:pPr>
              <a:defRPr sz="900" b="0" i="0" u="none" strike="noStrike" baseline="0">
                <a:solidFill>
                  <a:srgbClr val="000000"/>
                </a:solidFill>
                <a:latin typeface="Arial"/>
                <a:ea typeface="Arial"/>
                <a:cs typeface="Arial"/>
              </a:defRPr>
            </a:pPr>
            <a:r>
              <a:rPr lang="en-US" sz="1100" b="1" i="0" u="none" strike="noStrike" baseline="0">
                <a:solidFill>
                  <a:srgbClr val="C00000"/>
                </a:solidFill>
                <a:latin typeface="Arial"/>
                <a:cs typeface="Arial"/>
              </a:rPr>
              <a:t>Short Duration - APS Threshold Evaluation</a:t>
            </a:r>
          </a:p>
          <a:p>
            <a:pPr>
              <a:defRPr sz="900" b="0" i="0" u="none" strike="noStrike" baseline="0">
                <a:solidFill>
                  <a:srgbClr val="000000"/>
                </a:solidFill>
                <a:latin typeface="Arial"/>
                <a:ea typeface="Arial"/>
                <a:cs typeface="Arial"/>
              </a:defRPr>
            </a:pPr>
            <a:r>
              <a:rPr lang="en-US" sz="900" b="1" i="0" u="none" strike="noStrike" baseline="0">
                <a:solidFill>
                  <a:srgbClr val="000000"/>
                </a:solidFill>
                <a:latin typeface="Arial"/>
                <a:cs typeface="Arial"/>
              </a:rPr>
              <a:t>(normalized to 1 ton/yr of Displaced Fossil Fuel Emissions)</a:t>
            </a:r>
          </a:p>
        </c:rich>
      </c:tx>
      <c:layout>
        <c:manualLayout>
          <c:xMode val="edge"/>
          <c:yMode val="edge"/>
          <c:x val="0.22631013026986535"/>
          <c:y val="2.2456075624921495E-2"/>
        </c:manualLayout>
      </c:layout>
      <c:overlay val="0"/>
      <c:spPr>
        <a:noFill/>
        <a:ln w="25400">
          <a:noFill/>
        </a:ln>
      </c:spPr>
    </c:title>
    <c:autoTitleDeleted val="0"/>
    <c:plotArea>
      <c:layout>
        <c:manualLayout>
          <c:layoutTarget val="inner"/>
          <c:xMode val="edge"/>
          <c:yMode val="edge"/>
          <c:x val="0.11798510754916247"/>
          <c:y val="0.15816326530612457"/>
          <c:w val="0.83073459620603451"/>
          <c:h val="0.74303080440867852"/>
        </c:manualLayout>
      </c:layout>
      <c:scatterChart>
        <c:scatterStyle val="lineMarker"/>
        <c:varyColors val="0"/>
        <c:ser>
          <c:idx val="0"/>
          <c:order val="0"/>
          <c:tx>
            <c:strRef>
              <c:f>'Debt-Dividend Analysis'!$O$15</c:f>
              <c:strCache>
                <c:ptCount val="1"/>
                <c:pt idx="0">
                  <c:v>Net Stack Emissions</c:v>
                </c:pt>
              </c:strCache>
            </c:strRef>
          </c:tx>
          <c:spPr>
            <a:ln w="0">
              <a:solidFill>
                <a:schemeClr val="bg1"/>
              </a:solidFill>
              <a:prstDash val="solid"/>
            </a:ln>
          </c:spPr>
          <c:marker>
            <c:symbol val="square"/>
            <c:size val="5"/>
            <c:spPr>
              <a:solidFill>
                <a:srgbClr val="FF0000"/>
              </a:solidFill>
              <a:ln>
                <a:solidFill>
                  <a:srgbClr val="000000"/>
                </a:solidFill>
                <a:prstDash val="solid"/>
              </a:ln>
            </c:spPr>
          </c:marker>
          <c:xVal>
            <c:numRef>
              <c:f>'Debt-Dividend Analysis'!$N$16:$N$315</c:f>
              <c:numCache>
                <c:formatCode>General</c:formatCode>
                <c:ptCount val="30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pt idx="52">
                  <c:v>53</c:v>
                </c:pt>
                <c:pt idx="53">
                  <c:v>54</c:v>
                </c:pt>
                <c:pt idx="54">
                  <c:v>55</c:v>
                </c:pt>
                <c:pt idx="55">
                  <c:v>56</c:v>
                </c:pt>
                <c:pt idx="56">
                  <c:v>57</c:v>
                </c:pt>
                <c:pt idx="57">
                  <c:v>58</c:v>
                </c:pt>
                <c:pt idx="58">
                  <c:v>59</c:v>
                </c:pt>
                <c:pt idx="59">
                  <c:v>60</c:v>
                </c:pt>
                <c:pt idx="60">
                  <c:v>61</c:v>
                </c:pt>
                <c:pt idx="61">
                  <c:v>62</c:v>
                </c:pt>
                <c:pt idx="62">
                  <c:v>63</c:v>
                </c:pt>
                <c:pt idx="63">
                  <c:v>64</c:v>
                </c:pt>
                <c:pt idx="64">
                  <c:v>65</c:v>
                </c:pt>
                <c:pt idx="65">
                  <c:v>66</c:v>
                </c:pt>
                <c:pt idx="66">
                  <c:v>67</c:v>
                </c:pt>
                <c:pt idx="67">
                  <c:v>68</c:v>
                </c:pt>
                <c:pt idx="68">
                  <c:v>69</c:v>
                </c:pt>
                <c:pt idx="69">
                  <c:v>70</c:v>
                </c:pt>
                <c:pt idx="70">
                  <c:v>71</c:v>
                </c:pt>
                <c:pt idx="71">
                  <c:v>72</c:v>
                </c:pt>
                <c:pt idx="72">
                  <c:v>73</c:v>
                </c:pt>
                <c:pt idx="73">
                  <c:v>74</c:v>
                </c:pt>
                <c:pt idx="74">
                  <c:v>75</c:v>
                </c:pt>
                <c:pt idx="75">
                  <c:v>76</c:v>
                </c:pt>
                <c:pt idx="76">
                  <c:v>77</c:v>
                </c:pt>
                <c:pt idx="77">
                  <c:v>78</c:v>
                </c:pt>
                <c:pt idx="78">
                  <c:v>79</c:v>
                </c:pt>
                <c:pt idx="79">
                  <c:v>80</c:v>
                </c:pt>
                <c:pt idx="80">
                  <c:v>81</c:v>
                </c:pt>
                <c:pt idx="81">
                  <c:v>82</c:v>
                </c:pt>
                <c:pt idx="82">
                  <c:v>83</c:v>
                </c:pt>
                <c:pt idx="83">
                  <c:v>84</c:v>
                </c:pt>
                <c:pt idx="84">
                  <c:v>85</c:v>
                </c:pt>
                <c:pt idx="85">
                  <c:v>86</c:v>
                </c:pt>
                <c:pt idx="86">
                  <c:v>87</c:v>
                </c:pt>
                <c:pt idx="87">
                  <c:v>88</c:v>
                </c:pt>
                <c:pt idx="88">
                  <c:v>89</c:v>
                </c:pt>
                <c:pt idx="89">
                  <c:v>90</c:v>
                </c:pt>
                <c:pt idx="90">
                  <c:v>91</c:v>
                </c:pt>
                <c:pt idx="91">
                  <c:v>92</c:v>
                </c:pt>
                <c:pt idx="92">
                  <c:v>93</c:v>
                </c:pt>
                <c:pt idx="93">
                  <c:v>94</c:v>
                </c:pt>
                <c:pt idx="94">
                  <c:v>95</c:v>
                </c:pt>
                <c:pt idx="95">
                  <c:v>96</c:v>
                </c:pt>
                <c:pt idx="96">
                  <c:v>97</c:v>
                </c:pt>
                <c:pt idx="97">
                  <c:v>98</c:v>
                </c:pt>
                <c:pt idx="98">
                  <c:v>99</c:v>
                </c:pt>
                <c:pt idx="99">
                  <c:v>100</c:v>
                </c:pt>
                <c:pt idx="100">
                  <c:v>101</c:v>
                </c:pt>
                <c:pt idx="101">
                  <c:v>102</c:v>
                </c:pt>
                <c:pt idx="102">
                  <c:v>103</c:v>
                </c:pt>
                <c:pt idx="103">
                  <c:v>104</c:v>
                </c:pt>
                <c:pt idx="104">
                  <c:v>105</c:v>
                </c:pt>
                <c:pt idx="105">
                  <c:v>106</c:v>
                </c:pt>
                <c:pt idx="106">
                  <c:v>107</c:v>
                </c:pt>
                <c:pt idx="107">
                  <c:v>108</c:v>
                </c:pt>
                <c:pt idx="108">
                  <c:v>109</c:v>
                </c:pt>
                <c:pt idx="109">
                  <c:v>110</c:v>
                </c:pt>
                <c:pt idx="110">
                  <c:v>111</c:v>
                </c:pt>
                <c:pt idx="111">
                  <c:v>112</c:v>
                </c:pt>
                <c:pt idx="112">
                  <c:v>113</c:v>
                </c:pt>
                <c:pt idx="113">
                  <c:v>114</c:v>
                </c:pt>
                <c:pt idx="114">
                  <c:v>115</c:v>
                </c:pt>
                <c:pt idx="115">
                  <c:v>116</c:v>
                </c:pt>
                <c:pt idx="116">
                  <c:v>117</c:v>
                </c:pt>
                <c:pt idx="117">
                  <c:v>118</c:v>
                </c:pt>
                <c:pt idx="118">
                  <c:v>119</c:v>
                </c:pt>
                <c:pt idx="119">
                  <c:v>120</c:v>
                </c:pt>
                <c:pt idx="120">
                  <c:v>121</c:v>
                </c:pt>
                <c:pt idx="121">
                  <c:v>122</c:v>
                </c:pt>
                <c:pt idx="122">
                  <c:v>123</c:v>
                </c:pt>
                <c:pt idx="123">
                  <c:v>124</c:v>
                </c:pt>
                <c:pt idx="124">
                  <c:v>125</c:v>
                </c:pt>
                <c:pt idx="125">
                  <c:v>126</c:v>
                </c:pt>
                <c:pt idx="126">
                  <c:v>127</c:v>
                </c:pt>
                <c:pt idx="127">
                  <c:v>128</c:v>
                </c:pt>
                <c:pt idx="128">
                  <c:v>129</c:v>
                </c:pt>
                <c:pt idx="129">
                  <c:v>130</c:v>
                </c:pt>
                <c:pt idx="130">
                  <c:v>131</c:v>
                </c:pt>
                <c:pt idx="131">
                  <c:v>132</c:v>
                </c:pt>
                <c:pt idx="132">
                  <c:v>133</c:v>
                </c:pt>
                <c:pt idx="133">
                  <c:v>134</c:v>
                </c:pt>
                <c:pt idx="134">
                  <c:v>135</c:v>
                </c:pt>
                <c:pt idx="135">
                  <c:v>136</c:v>
                </c:pt>
                <c:pt idx="136">
                  <c:v>137</c:v>
                </c:pt>
                <c:pt idx="137">
                  <c:v>138</c:v>
                </c:pt>
                <c:pt idx="138">
                  <c:v>139</c:v>
                </c:pt>
                <c:pt idx="139">
                  <c:v>140</c:v>
                </c:pt>
                <c:pt idx="140">
                  <c:v>141</c:v>
                </c:pt>
                <c:pt idx="141">
                  <c:v>142</c:v>
                </c:pt>
                <c:pt idx="142">
                  <c:v>143</c:v>
                </c:pt>
                <c:pt idx="143">
                  <c:v>144</c:v>
                </c:pt>
                <c:pt idx="144">
                  <c:v>145</c:v>
                </c:pt>
                <c:pt idx="145">
                  <c:v>146</c:v>
                </c:pt>
                <c:pt idx="146">
                  <c:v>147</c:v>
                </c:pt>
                <c:pt idx="147">
                  <c:v>148</c:v>
                </c:pt>
                <c:pt idx="148">
                  <c:v>149</c:v>
                </c:pt>
                <c:pt idx="149">
                  <c:v>150</c:v>
                </c:pt>
                <c:pt idx="150">
                  <c:v>151</c:v>
                </c:pt>
                <c:pt idx="151">
                  <c:v>152</c:v>
                </c:pt>
                <c:pt idx="152">
                  <c:v>153</c:v>
                </c:pt>
                <c:pt idx="153">
                  <c:v>154</c:v>
                </c:pt>
                <c:pt idx="154">
                  <c:v>155</c:v>
                </c:pt>
                <c:pt idx="155">
                  <c:v>156</c:v>
                </c:pt>
                <c:pt idx="156">
                  <c:v>157</c:v>
                </c:pt>
                <c:pt idx="157">
                  <c:v>158</c:v>
                </c:pt>
                <c:pt idx="158">
                  <c:v>159</c:v>
                </c:pt>
                <c:pt idx="159">
                  <c:v>160</c:v>
                </c:pt>
                <c:pt idx="160">
                  <c:v>161</c:v>
                </c:pt>
                <c:pt idx="161">
                  <c:v>162</c:v>
                </c:pt>
                <c:pt idx="162">
                  <c:v>163</c:v>
                </c:pt>
                <c:pt idx="163">
                  <c:v>164</c:v>
                </c:pt>
                <c:pt idx="164">
                  <c:v>165</c:v>
                </c:pt>
                <c:pt idx="165">
                  <c:v>166</c:v>
                </c:pt>
                <c:pt idx="166">
                  <c:v>167</c:v>
                </c:pt>
                <c:pt idx="167">
                  <c:v>168</c:v>
                </c:pt>
                <c:pt idx="168">
                  <c:v>169</c:v>
                </c:pt>
                <c:pt idx="169">
                  <c:v>170</c:v>
                </c:pt>
                <c:pt idx="170">
                  <c:v>171</c:v>
                </c:pt>
                <c:pt idx="171">
                  <c:v>172</c:v>
                </c:pt>
                <c:pt idx="172">
                  <c:v>173</c:v>
                </c:pt>
                <c:pt idx="173">
                  <c:v>174</c:v>
                </c:pt>
                <c:pt idx="174">
                  <c:v>175</c:v>
                </c:pt>
                <c:pt idx="175">
                  <c:v>176</c:v>
                </c:pt>
                <c:pt idx="176">
                  <c:v>177</c:v>
                </c:pt>
                <c:pt idx="177">
                  <c:v>178</c:v>
                </c:pt>
                <c:pt idx="178">
                  <c:v>179</c:v>
                </c:pt>
                <c:pt idx="179">
                  <c:v>180</c:v>
                </c:pt>
                <c:pt idx="180">
                  <c:v>181</c:v>
                </c:pt>
                <c:pt idx="181">
                  <c:v>182</c:v>
                </c:pt>
                <c:pt idx="182">
                  <c:v>183</c:v>
                </c:pt>
                <c:pt idx="183">
                  <c:v>184</c:v>
                </c:pt>
                <c:pt idx="184">
                  <c:v>185</c:v>
                </c:pt>
                <c:pt idx="185">
                  <c:v>186</c:v>
                </c:pt>
                <c:pt idx="186">
                  <c:v>187</c:v>
                </c:pt>
                <c:pt idx="187">
                  <c:v>188</c:v>
                </c:pt>
                <c:pt idx="188">
                  <c:v>189</c:v>
                </c:pt>
                <c:pt idx="189">
                  <c:v>190</c:v>
                </c:pt>
                <c:pt idx="190">
                  <c:v>191</c:v>
                </c:pt>
                <c:pt idx="191">
                  <c:v>192</c:v>
                </c:pt>
                <c:pt idx="192">
                  <c:v>193</c:v>
                </c:pt>
                <c:pt idx="193">
                  <c:v>194</c:v>
                </c:pt>
                <c:pt idx="194">
                  <c:v>195</c:v>
                </c:pt>
                <c:pt idx="195">
                  <c:v>196</c:v>
                </c:pt>
                <c:pt idx="196">
                  <c:v>197</c:v>
                </c:pt>
                <c:pt idx="197">
                  <c:v>198</c:v>
                </c:pt>
                <c:pt idx="198">
                  <c:v>199</c:v>
                </c:pt>
                <c:pt idx="199">
                  <c:v>200</c:v>
                </c:pt>
                <c:pt idx="200">
                  <c:v>201</c:v>
                </c:pt>
                <c:pt idx="201">
                  <c:v>202</c:v>
                </c:pt>
                <c:pt idx="202">
                  <c:v>203</c:v>
                </c:pt>
                <c:pt idx="203">
                  <c:v>204</c:v>
                </c:pt>
                <c:pt idx="204">
                  <c:v>205</c:v>
                </c:pt>
                <c:pt idx="205">
                  <c:v>206</c:v>
                </c:pt>
                <c:pt idx="206">
                  <c:v>207</c:v>
                </c:pt>
                <c:pt idx="207">
                  <c:v>208</c:v>
                </c:pt>
                <c:pt idx="208">
                  <c:v>209</c:v>
                </c:pt>
                <c:pt idx="209">
                  <c:v>210</c:v>
                </c:pt>
                <c:pt idx="210">
                  <c:v>211</c:v>
                </c:pt>
                <c:pt idx="211">
                  <c:v>212</c:v>
                </c:pt>
                <c:pt idx="212">
                  <c:v>213</c:v>
                </c:pt>
                <c:pt idx="213">
                  <c:v>214</c:v>
                </c:pt>
                <c:pt idx="214">
                  <c:v>215</c:v>
                </c:pt>
                <c:pt idx="215">
                  <c:v>216</c:v>
                </c:pt>
                <c:pt idx="216">
                  <c:v>217</c:v>
                </c:pt>
                <c:pt idx="217">
                  <c:v>218</c:v>
                </c:pt>
                <c:pt idx="218">
                  <c:v>219</c:v>
                </c:pt>
                <c:pt idx="219">
                  <c:v>220</c:v>
                </c:pt>
                <c:pt idx="220">
                  <c:v>221</c:v>
                </c:pt>
                <c:pt idx="221">
                  <c:v>222</c:v>
                </c:pt>
                <c:pt idx="222">
                  <c:v>223</c:v>
                </c:pt>
                <c:pt idx="223">
                  <c:v>224</c:v>
                </c:pt>
                <c:pt idx="224">
                  <c:v>225</c:v>
                </c:pt>
                <c:pt idx="225">
                  <c:v>226</c:v>
                </c:pt>
                <c:pt idx="226">
                  <c:v>227</c:v>
                </c:pt>
                <c:pt idx="227">
                  <c:v>228</c:v>
                </c:pt>
                <c:pt idx="228">
                  <c:v>229</c:v>
                </c:pt>
                <c:pt idx="229">
                  <c:v>230</c:v>
                </c:pt>
                <c:pt idx="230">
                  <c:v>231</c:v>
                </c:pt>
                <c:pt idx="231">
                  <c:v>232</c:v>
                </c:pt>
                <c:pt idx="232">
                  <c:v>233</c:v>
                </c:pt>
                <c:pt idx="233">
                  <c:v>234</c:v>
                </c:pt>
                <c:pt idx="234">
                  <c:v>235</c:v>
                </c:pt>
                <c:pt idx="235">
                  <c:v>236</c:v>
                </c:pt>
                <c:pt idx="236">
                  <c:v>237</c:v>
                </c:pt>
                <c:pt idx="237">
                  <c:v>238</c:v>
                </c:pt>
                <c:pt idx="238">
                  <c:v>239</c:v>
                </c:pt>
                <c:pt idx="239">
                  <c:v>240</c:v>
                </c:pt>
                <c:pt idx="240">
                  <c:v>241</c:v>
                </c:pt>
                <c:pt idx="241">
                  <c:v>242</c:v>
                </c:pt>
                <c:pt idx="242">
                  <c:v>243</c:v>
                </c:pt>
                <c:pt idx="243">
                  <c:v>244</c:v>
                </c:pt>
                <c:pt idx="244">
                  <c:v>245</c:v>
                </c:pt>
                <c:pt idx="245">
                  <c:v>246</c:v>
                </c:pt>
                <c:pt idx="246">
                  <c:v>247</c:v>
                </c:pt>
                <c:pt idx="247">
                  <c:v>248</c:v>
                </c:pt>
                <c:pt idx="248">
                  <c:v>249</c:v>
                </c:pt>
                <c:pt idx="249">
                  <c:v>250</c:v>
                </c:pt>
                <c:pt idx="250">
                  <c:v>251</c:v>
                </c:pt>
                <c:pt idx="251">
                  <c:v>252</c:v>
                </c:pt>
                <c:pt idx="252">
                  <c:v>253</c:v>
                </c:pt>
                <c:pt idx="253">
                  <c:v>254</c:v>
                </c:pt>
                <c:pt idx="254">
                  <c:v>255</c:v>
                </c:pt>
                <c:pt idx="255">
                  <c:v>256</c:v>
                </c:pt>
                <c:pt idx="256">
                  <c:v>257</c:v>
                </c:pt>
                <c:pt idx="257">
                  <c:v>258</c:v>
                </c:pt>
                <c:pt idx="258">
                  <c:v>259</c:v>
                </c:pt>
                <c:pt idx="259">
                  <c:v>260</c:v>
                </c:pt>
                <c:pt idx="260">
                  <c:v>261</c:v>
                </c:pt>
                <c:pt idx="261">
                  <c:v>262</c:v>
                </c:pt>
                <c:pt idx="262">
                  <c:v>263</c:v>
                </c:pt>
                <c:pt idx="263">
                  <c:v>264</c:v>
                </c:pt>
                <c:pt idx="264">
                  <c:v>265</c:v>
                </c:pt>
                <c:pt idx="265">
                  <c:v>266</c:v>
                </c:pt>
                <c:pt idx="266">
                  <c:v>267</c:v>
                </c:pt>
                <c:pt idx="267">
                  <c:v>268</c:v>
                </c:pt>
                <c:pt idx="268">
                  <c:v>269</c:v>
                </c:pt>
                <c:pt idx="269">
                  <c:v>270</c:v>
                </c:pt>
                <c:pt idx="270">
                  <c:v>271</c:v>
                </c:pt>
                <c:pt idx="271">
                  <c:v>272</c:v>
                </c:pt>
                <c:pt idx="272">
                  <c:v>273</c:v>
                </c:pt>
                <c:pt idx="273">
                  <c:v>274</c:v>
                </c:pt>
                <c:pt idx="274">
                  <c:v>275</c:v>
                </c:pt>
                <c:pt idx="275">
                  <c:v>276</c:v>
                </c:pt>
                <c:pt idx="276">
                  <c:v>277</c:v>
                </c:pt>
                <c:pt idx="277">
                  <c:v>278</c:v>
                </c:pt>
                <c:pt idx="278">
                  <c:v>279</c:v>
                </c:pt>
                <c:pt idx="279">
                  <c:v>280</c:v>
                </c:pt>
                <c:pt idx="280">
                  <c:v>281</c:v>
                </c:pt>
                <c:pt idx="281">
                  <c:v>282</c:v>
                </c:pt>
                <c:pt idx="282">
                  <c:v>283</c:v>
                </c:pt>
                <c:pt idx="283">
                  <c:v>284</c:v>
                </c:pt>
                <c:pt idx="284">
                  <c:v>285</c:v>
                </c:pt>
                <c:pt idx="285">
                  <c:v>286</c:v>
                </c:pt>
                <c:pt idx="286">
                  <c:v>287</c:v>
                </c:pt>
                <c:pt idx="287">
                  <c:v>288</c:v>
                </c:pt>
                <c:pt idx="288">
                  <c:v>289</c:v>
                </c:pt>
                <c:pt idx="289">
                  <c:v>290</c:v>
                </c:pt>
                <c:pt idx="290">
                  <c:v>291</c:v>
                </c:pt>
                <c:pt idx="291">
                  <c:v>292</c:v>
                </c:pt>
                <c:pt idx="292">
                  <c:v>293</c:v>
                </c:pt>
                <c:pt idx="293">
                  <c:v>294</c:v>
                </c:pt>
                <c:pt idx="294">
                  <c:v>295</c:v>
                </c:pt>
                <c:pt idx="295">
                  <c:v>296</c:v>
                </c:pt>
                <c:pt idx="296">
                  <c:v>297</c:v>
                </c:pt>
                <c:pt idx="297">
                  <c:v>298</c:v>
                </c:pt>
                <c:pt idx="298">
                  <c:v>299</c:v>
                </c:pt>
                <c:pt idx="299">
                  <c:v>300</c:v>
                </c:pt>
              </c:numCache>
            </c:numRef>
          </c:xVal>
          <c:yVal>
            <c:numRef>
              <c:f>'Debt-Dividend Analysis'!$O$16:$O$315</c:f>
              <c:numCache>
                <c:formatCode>0.000</c:formatCode>
                <c:ptCount val="300"/>
                <c:pt idx="0">
                  <c:v>-0.20684984520123839</c:v>
                </c:pt>
              </c:numCache>
            </c:numRef>
          </c:yVal>
          <c:smooth val="0"/>
          <c:extLst xmlns:c16r2="http://schemas.microsoft.com/office/drawing/2015/06/chart">
            <c:ext xmlns:c16="http://schemas.microsoft.com/office/drawing/2014/chart" uri="{C3380CC4-5D6E-409C-BE32-E72D297353CC}">
              <c16:uniqueId val="{00000000-4B5D-46A9-A7D9-648E1E4E5B85}"/>
            </c:ext>
          </c:extLst>
        </c:ser>
        <c:ser>
          <c:idx val="1"/>
          <c:order val="1"/>
          <c:tx>
            <c:strRef>
              <c:f>'Debt-Dividend Analysis'!$P$15</c:f>
              <c:strCache>
                <c:ptCount val="1"/>
                <c:pt idx="0">
                  <c:v>Residue Decay</c:v>
                </c:pt>
              </c:strCache>
            </c:strRef>
          </c:tx>
          <c:spPr>
            <a:ln w="38100">
              <a:solidFill>
                <a:srgbClr val="996633"/>
              </a:solidFill>
              <a:prstDash val="solid"/>
            </a:ln>
          </c:spPr>
          <c:marker>
            <c:symbol val="circle"/>
            <c:size val="3"/>
            <c:spPr>
              <a:solidFill>
                <a:srgbClr val="996633"/>
              </a:solidFill>
              <a:ln>
                <a:solidFill>
                  <a:srgbClr val="996633"/>
                </a:solidFill>
                <a:prstDash val="solid"/>
              </a:ln>
            </c:spPr>
          </c:marker>
          <c:xVal>
            <c:numRef>
              <c:f>'Debt-Dividend Analysis'!$N$16:$N$315</c:f>
              <c:numCache>
                <c:formatCode>General</c:formatCode>
                <c:ptCount val="30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pt idx="52">
                  <c:v>53</c:v>
                </c:pt>
                <c:pt idx="53">
                  <c:v>54</c:v>
                </c:pt>
                <c:pt idx="54">
                  <c:v>55</c:v>
                </c:pt>
                <c:pt idx="55">
                  <c:v>56</c:v>
                </c:pt>
                <c:pt idx="56">
                  <c:v>57</c:v>
                </c:pt>
                <c:pt idx="57">
                  <c:v>58</c:v>
                </c:pt>
                <c:pt idx="58">
                  <c:v>59</c:v>
                </c:pt>
                <c:pt idx="59">
                  <c:v>60</c:v>
                </c:pt>
                <c:pt idx="60">
                  <c:v>61</c:v>
                </c:pt>
                <c:pt idx="61">
                  <c:v>62</c:v>
                </c:pt>
                <c:pt idx="62">
                  <c:v>63</c:v>
                </c:pt>
                <c:pt idx="63">
                  <c:v>64</c:v>
                </c:pt>
                <c:pt idx="64">
                  <c:v>65</c:v>
                </c:pt>
                <c:pt idx="65">
                  <c:v>66</c:v>
                </c:pt>
                <c:pt idx="66">
                  <c:v>67</c:v>
                </c:pt>
                <c:pt idx="67">
                  <c:v>68</c:v>
                </c:pt>
                <c:pt idx="68">
                  <c:v>69</c:v>
                </c:pt>
                <c:pt idx="69">
                  <c:v>70</c:v>
                </c:pt>
                <c:pt idx="70">
                  <c:v>71</c:v>
                </c:pt>
                <c:pt idx="71">
                  <c:v>72</c:v>
                </c:pt>
                <c:pt idx="72">
                  <c:v>73</c:v>
                </c:pt>
                <c:pt idx="73">
                  <c:v>74</c:v>
                </c:pt>
                <c:pt idx="74">
                  <c:v>75</c:v>
                </c:pt>
                <c:pt idx="75">
                  <c:v>76</c:v>
                </c:pt>
                <c:pt idx="76">
                  <c:v>77</c:v>
                </c:pt>
                <c:pt idx="77">
                  <c:v>78</c:v>
                </c:pt>
                <c:pt idx="78">
                  <c:v>79</c:v>
                </c:pt>
                <c:pt idx="79">
                  <c:v>80</c:v>
                </c:pt>
                <c:pt idx="80">
                  <c:v>81</c:v>
                </c:pt>
                <c:pt idx="81">
                  <c:v>82</c:v>
                </c:pt>
                <c:pt idx="82">
                  <c:v>83</c:v>
                </c:pt>
                <c:pt idx="83">
                  <c:v>84</c:v>
                </c:pt>
                <c:pt idx="84">
                  <c:v>85</c:v>
                </c:pt>
                <c:pt idx="85">
                  <c:v>86</c:v>
                </c:pt>
                <c:pt idx="86">
                  <c:v>87</c:v>
                </c:pt>
                <c:pt idx="87">
                  <c:v>88</c:v>
                </c:pt>
                <c:pt idx="88">
                  <c:v>89</c:v>
                </c:pt>
                <c:pt idx="89">
                  <c:v>90</c:v>
                </c:pt>
                <c:pt idx="90">
                  <c:v>91</c:v>
                </c:pt>
                <c:pt idx="91">
                  <c:v>92</c:v>
                </c:pt>
                <c:pt idx="92">
                  <c:v>93</c:v>
                </c:pt>
                <c:pt idx="93">
                  <c:v>94</c:v>
                </c:pt>
                <c:pt idx="94">
                  <c:v>95</c:v>
                </c:pt>
                <c:pt idx="95">
                  <c:v>96</c:v>
                </c:pt>
                <c:pt idx="96">
                  <c:v>97</c:v>
                </c:pt>
                <c:pt idx="97">
                  <c:v>98</c:v>
                </c:pt>
                <c:pt idx="98">
                  <c:v>99</c:v>
                </c:pt>
                <c:pt idx="99">
                  <c:v>100</c:v>
                </c:pt>
                <c:pt idx="100">
                  <c:v>101</c:v>
                </c:pt>
                <c:pt idx="101">
                  <c:v>102</c:v>
                </c:pt>
                <c:pt idx="102">
                  <c:v>103</c:v>
                </c:pt>
                <c:pt idx="103">
                  <c:v>104</c:v>
                </c:pt>
                <c:pt idx="104">
                  <c:v>105</c:v>
                </c:pt>
                <c:pt idx="105">
                  <c:v>106</c:v>
                </c:pt>
                <c:pt idx="106">
                  <c:v>107</c:v>
                </c:pt>
                <c:pt idx="107">
                  <c:v>108</c:v>
                </c:pt>
                <c:pt idx="108">
                  <c:v>109</c:v>
                </c:pt>
                <c:pt idx="109">
                  <c:v>110</c:v>
                </c:pt>
                <c:pt idx="110">
                  <c:v>111</c:v>
                </c:pt>
                <c:pt idx="111">
                  <c:v>112</c:v>
                </c:pt>
                <c:pt idx="112">
                  <c:v>113</c:v>
                </c:pt>
                <c:pt idx="113">
                  <c:v>114</c:v>
                </c:pt>
                <c:pt idx="114">
                  <c:v>115</c:v>
                </c:pt>
                <c:pt idx="115">
                  <c:v>116</c:v>
                </c:pt>
                <c:pt idx="116">
                  <c:v>117</c:v>
                </c:pt>
                <c:pt idx="117">
                  <c:v>118</c:v>
                </c:pt>
                <c:pt idx="118">
                  <c:v>119</c:v>
                </c:pt>
                <c:pt idx="119">
                  <c:v>120</c:v>
                </c:pt>
                <c:pt idx="120">
                  <c:v>121</c:v>
                </c:pt>
                <c:pt idx="121">
                  <c:v>122</c:v>
                </c:pt>
                <c:pt idx="122">
                  <c:v>123</c:v>
                </c:pt>
                <c:pt idx="123">
                  <c:v>124</c:v>
                </c:pt>
                <c:pt idx="124">
                  <c:v>125</c:v>
                </c:pt>
                <c:pt idx="125">
                  <c:v>126</c:v>
                </c:pt>
                <c:pt idx="126">
                  <c:v>127</c:v>
                </c:pt>
                <c:pt idx="127">
                  <c:v>128</c:v>
                </c:pt>
                <c:pt idx="128">
                  <c:v>129</c:v>
                </c:pt>
                <c:pt idx="129">
                  <c:v>130</c:v>
                </c:pt>
                <c:pt idx="130">
                  <c:v>131</c:v>
                </c:pt>
                <c:pt idx="131">
                  <c:v>132</c:v>
                </c:pt>
                <c:pt idx="132">
                  <c:v>133</c:v>
                </c:pt>
                <c:pt idx="133">
                  <c:v>134</c:v>
                </c:pt>
                <c:pt idx="134">
                  <c:v>135</c:v>
                </c:pt>
                <c:pt idx="135">
                  <c:v>136</c:v>
                </c:pt>
                <c:pt idx="136">
                  <c:v>137</c:v>
                </c:pt>
                <c:pt idx="137">
                  <c:v>138</c:v>
                </c:pt>
                <c:pt idx="138">
                  <c:v>139</c:v>
                </c:pt>
                <c:pt idx="139">
                  <c:v>140</c:v>
                </c:pt>
                <c:pt idx="140">
                  <c:v>141</c:v>
                </c:pt>
                <c:pt idx="141">
                  <c:v>142</c:v>
                </c:pt>
                <c:pt idx="142">
                  <c:v>143</c:v>
                </c:pt>
                <c:pt idx="143">
                  <c:v>144</c:v>
                </c:pt>
                <c:pt idx="144">
                  <c:v>145</c:v>
                </c:pt>
                <c:pt idx="145">
                  <c:v>146</c:v>
                </c:pt>
                <c:pt idx="146">
                  <c:v>147</c:v>
                </c:pt>
                <c:pt idx="147">
                  <c:v>148</c:v>
                </c:pt>
                <c:pt idx="148">
                  <c:v>149</c:v>
                </c:pt>
                <c:pt idx="149">
                  <c:v>150</c:v>
                </c:pt>
                <c:pt idx="150">
                  <c:v>151</c:v>
                </c:pt>
                <c:pt idx="151">
                  <c:v>152</c:v>
                </c:pt>
                <c:pt idx="152">
                  <c:v>153</c:v>
                </c:pt>
                <c:pt idx="153">
                  <c:v>154</c:v>
                </c:pt>
                <c:pt idx="154">
                  <c:v>155</c:v>
                </c:pt>
                <c:pt idx="155">
                  <c:v>156</c:v>
                </c:pt>
                <c:pt idx="156">
                  <c:v>157</c:v>
                </c:pt>
                <c:pt idx="157">
                  <c:v>158</c:v>
                </c:pt>
                <c:pt idx="158">
                  <c:v>159</c:v>
                </c:pt>
                <c:pt idx="159">
                  <c:v>160</c:v>
                </c:pt>
                <c:pt idx="160">
                  <c:v>161</c:v>
                </c:pt>
                <c:pt idx="161">
                  <c:v>162</c:v>
                </c:pt>
                <c:pt idx="162">
                  <c:v>163</c:v>
                </c:pt>
                <c:pt idx="163">
                  <c:v>164</c:v>
                </c:pt>
                <c:pt idx="164">
                  <c:v>165</c:v>
                </c:pt>
                <c:pt idx="165">
                  <c:v>166</c:v>
                </c:pt>
                <c:pt idx="166">
                  <c:v>167</c:v>
                </c:pt>
                <c:pt idx="167">
                  <c:v>168</c:v>
                </c:pt>
                <c:pt idx="168">
                  <c:v>169</c:v>
                </c:pt>
                <c:pt idx="169">
                  <c:v>170</c:v>
                </c:pt>
                <c:pt idx="170">
                  <c:v>171</c:v>
                </c:pt>
                <c:pt idx="171">
                  <c:v>172</c:v>
                </c:pt>
                <c:pt idx="172">
                  <c:v>173</c:v>
                </c:pt>
                <c:pt idx="173">
                  <c:v>174</c:v>
                </c:pt>
                <c:pt idx="174">
                  <c:v>175</c:v>
                </c:pt>
                <c:pt idx="175">
                  <c:v>176</c:v>
                </c:pt>
                <c:pt idx="176">
                  <c:v>177</c:v>
                </c:pt>
                <c:pt idx="177">
                  <c:v>178</c:v>
                </c:pt>
                <c:pt idx="178">
                  <c:v>179</c:v>
                </c:pt>
                <c:pt idx="179">
                  <c:v>180</c:v>
                </c:pt>
                <c:pt idx="180">
                  <c:v>181</c:v>
                </c:pt>
                <c:pt idx="181">
                  <c:v>182</c:v>
                </c:pt>
                <c:pt idx="182">
                  <c:v>183</c:v>
                </c:pt>
                <c:pt idx="183">
                  <c:v>184</c:v>
                </c:pt>
                <c:pt idx="184">
                  <c:v>185</c:v>
                </c:pt>
                <c:pt idx="185">
                  <c:v>186</c:v>
                </c:pt>
                <c:pt idx="186">
                  <c:v>187</c:v>
                </c:pt>
                <c:pt idx="187">
                  <c:v>188</c:v>
                </c:pt>
                <c:pt idx="188">
                  <c:v>189</c:v>
                </c:pt>
                <c:pt idx="189">
                  <c:v>190</c:v>
                </c:pt>
                <c:pt idx="190">
                  <c:v>191</c:v>
                </c:pt>
                <c:pt idx="191">
                  <c:v>192</c:v>
                </c:pt>
                <c:pt idx="192">
                  <c:v>193</c:v>
                </c:pt>
                <c:pt idx="193">
                  <c:v>194</c:v>
                </c:pt>
                <c:pt idx="194">
                  <c:v>195</c:v>
                </c:pt>
                <c:pt idx="195">
                  <c:v>196</c:v>
                </c:pt>
                <c:pt idx="196">
                  <c:v>197</c:v>
                </c:pt>
                <c:pt idx="197">
                  <c:v>198</c:v>
                </c:pt>
                <c:pt idx="198">
                  <c:v>199</c:v>
                </c:pt>
                <c:pt idx="199">
                  <c:v>200</c:v>
                </c:pt>
                <c:pt idx="200">
                  <c:v>201</c:v>
                </c:pt>
                <c:pt idx="201">
                  <c:v>202</c:v>
                </c:pt>
                <c:pt idx="202">
                  <c:v>203</c:v>
                </c:pt>
                <c:pt idx="203">
                  <c:v>204</c:v>
                </c:pt>
                <c:pt idx="204">
                  <c:v>205</c:v>
                </c:pt>
                <c:pt idx="205">
                  <c:v>206</c:v>
                </c:pt>
                <c:pt idx="206">
                  <c:v>207</c:v>
                </c:pt>
                <c:pt idx="207">
                  <c:v>208</c:v>
                </c:pt>
                <c:pt idx="208">
                  <c:v>209</c:v>
                </c:pt>
                <c:pt idx="209">
                  <c:v>210</c:v>
                </c:pt>
                <c:pt idx="210">
                  <c:v>211</c:v>
                </c:pt>
                <c:pt idx="211">
                  <c:v>212</c:v>
                </c:pt>
                <c:pt idx="212">
                  <c:v>213</c:v>
                </c:pt>
                <c:pt idx="213">
                  <c:v>214</c:v>
                </c:pt>
                <c:pt idx="214">
                  <c:v>215</c:v>
                </c:pt>
                <c:pt idx="215">
                  <c:v>216</c:v>
                </c:pt>
                <c:pt idx="216">
                  <c:v>217</c:v>
                </c:pt>
                <c:pt idx="217">
                  <c:v>218</c:v>
                </c:pt>
                <c:pt idx="218">
                  <c:v>219</c:v>
                </c:pt>
                <c:pt idx="219">
                  <c:v>220</c:v>
                </c:pt>
                <c:pt idx="220">
                  <c:v>221</c:v>
                </c:pt>
                <c:pt idx="221">
                  <c:v>222</c:v>
                </c:pt>
                <c:pt idx="222">
                  <c:v>223</c:v>
                </c:pt>
                <c:pt idx="223">
                  <c:v>224</c:v>
                </c:pt>
                <c:pt idx="224">
                  <c:v>225</c:v>
                </c:pt>
                <c:pt idx="225">
                  <c:v>226</c:v>
                </c:pt>
                <c:pt idx="226">
                  <c:v>227</c:v>
                </c:pt>
                <c:pt idx="227">
                  <c:v>228</c:v>
                </c:pt>
                <c:pt idx="228">
                  <c:v>229</c:v>
                </c:pt>
                <c:pt idx="229">
                  <c:v>230</c:v>
                </c:pt>
                <c:pt idx="230">
                  <c:v>231</c:v>
                </c:pt>
                <c:pt idx="231">
                  <c:v>232</c:v>
                </c:pt>
                <c:pt idx="232">
                  <c:v>233</c:v>
                </c:pt>
                <c:pt idx="233">
                  <c:v>234</c:v>
                </c:pt>
                <c:pt idx="234">
                  <c:v>235</c:v>
                </c:pt>
                <c:pt idx="235">
                  <c:v>236</c:v>
                </c:pt>
                <c:pt idx="236">
                  <c:v>237</c:v>
                </c:pt>
                <c:pt idx="237">
                  <c:v>238</c:v>
                </c:pt>
                <c:pt idx="238">
                  <c:v>239</c:v>
                </c:pt>
                <c:pt idx="239">
                  <c:v>240</c:v>
                </c:pt>
                <c:pt idx="240">
                  <c:v>241</c:v>
                </c:pt>
                <c:pt idx="241">
                  <c:v>242</c:v>
                </c:pt>
                <c:pt idx="242">
                  <c:v>243</c:v>
                </c:pt>
                <c:pt idx="243">
                  <c:v>244</c:v>
                </c:pt>
                <c:pt idx="244">
                  <c:v>245</c:v>
                </c:pt>
                <c:pt idx="245">
                  <c:v>246</c:v>
                </c:pt>
                <c:pt idx="246">
                  <c:v>247</c:v>
                </c:pt>
                <c:pt idx="247">
                  <c:v>248</c:v>
                </c:pt>
                <c:pt idx="248">
                  <c:v>249</c:v>
                </c:pt>
                <c:pt idx="249">
                  <c:v>250</c:v>
                </c:pt>
                <c:pt idx="250">
                  <c:v>251</c:v>
                </c:pt>
                <c:pt idx="251">
                  <c:v>252</c:v>
                </c:pt>
                <c:pt idx="252">
                  <c:v>253</c:v>
                </c:pt>
                <c:pt idx="253">
                  <c:v>254</c:v>
                </c:pt>
                <c:pt idx="254">
                  <c:v>255</c:v>
                </c:pt>
                <c:pt idx="255">
                  <c:v>256</c:v>
                </c:pt>
                <c:pt idx="256">
                  <c:v>257</c:v>
                </c:pt>
                <c:pt idx="257">
                  <c:v>258</c:v>
                </c:pt>
                <c:pt idx="258">
                  <c:v>259</c:v>
                </c:pt>
                <c:pt idx="259">
                  <c:v>260</c:v>
                </c:pt>
                <c:pt idx="260">
                  <c:v>261</c:v>
                </c:pt>
                <c:pt idx="261">
                  <c:v>262</c:v>
                </c:pt>
                <c:pt idx="262">
                  <c:v>263</c:v>
                </c:pt>
                <c:pt idx="263">
                  <c:v>264</c:v>
                </c:pt>
                <c:pt idx="264">
                  <c:v>265</c:v>
                </c:pt>
                <c:pt idx="265">
                  <c:v>266</c:v>
                </c:pt>
                <c:pt idx="266">
                  <c:v>267</c:v>
                </c:pt>
                <c:pt idx="267">
                  <c:v>268</c:v>
                </c:pt>
                <c:pt idx="268">
                  <c:v>269</c:v>
                </c:pt>
                <c:pt idx="269">
                  <c:v>270</c:v>
                </c:pt>
                <c:pt idx="270">
                  <c:v>271</c:v>
                </c:pt>
                <c:pt idx="271">
                  <c:v>272</c:v>
                </c:pt>
                <c:pt idx="272">
                  <c:v>273</c:v>
                </c:pt>
                <c:pt idx="273">
                  <c:v>274</c:v>
                </c:pt>
                <c:pt idx="274">
                  <c:v>275</c:v>
                </c:pt>
                <c:pt idx="275">
                  <c:v>276</c:v>
                </c:pt>
                <c:pt idx="276">
                  <c:v>277</c:v>
                </c:pt>
                <c:pt idx="277">
                  <c:v>278</c:v>
                </c:pt>
                <c:pt idx="278">
                  <c:v>279</c:v>
                </c:pt>
                <c:pt idx="279">
                  <c:v>280</c:v>
                </c:pt>
                <c:pt idx="280">
                  <c:v>281</c:v>
                </c:pt>
                <c:pt idx="281">
                  <c:v>282</c:v>
                </c:pt>
                <c:pt idx="282">
                  <c:v>283</c:v>
                </c:pt>
                <c:pt idx="283">
                  <c:v>284</c:v>
                </c:pt>
                <c:pt idx="284">
                  <c:v>285</c:v>
                </c:pt>
                <c:pt idx="285">
                  <c:v>286</c:v>
                </c:pt>
                <c:pt idx="286">
                  <c:v>287</c:v>
                </c:pt>
                <c:pt idx="287">
                  <c:v>288</c:v>
                </c:pt>
                <c:pt idx="288">
                  <c:v>289</c:v>
                </c:pt>
                <c:pt idx="289">
                  <c:v>290</c:v>
                </c:pt>
                <c:pt idx="290">
                  <c:v>291</c:v>
                </c:pt>
                <c:pt idx="291">
                  <c:v>292</c:v>
                </c:pt>
                <c:pt idx="292">
                  <c:v>293</c:v>
                </c:pt>
                <c:pt idx="293">
                  <c:v>294</c:v>
                </c:pt>
                <c:pt idx="294">
                  <c:v>295</c:v>
                </c:pt>
                <c:pt idx="295">
                  <c:v>296</c:v>
                </c:pt>
                <c:pt idx="296">
                  <c:v>297</c:v>
                </c:pt>
                <c:pt idx="297">
                  <c:v>298</c:v>
                </c:pt>
                <c:pt idx="298">
                  <c:v>299</c:v>
                </c:pt>
                <c:pt idx="299">
                  <c:v>300</c:v>
                </c:pt>
              </c:numCache>
            </c:numRef>
          </c:xVal>
          <c:yVal>
            <c:numRef>
              <c:f>'Debt-Dividend Analysis'!$P$16:$P$315</c:f>
              <c:numCache>
                <c:formatCode>0.000</c:formatCode>
                <c:ptCount val="300"/>
                <c:pt idx="0">
                  <c:v>4.0535671557975189E-2</c:v>
                </c:pt>
                <c:pt idx="1">
                  <c:v>0.11433176012909047</c:v>
                </c:pt>
                <c:pt idx="2">
                  <c:v>0.17938974646629754</c:v>
                </c:pt>
                <c:pt idx="3">
                  <c:v>0.23674429828882992</c:v>
                </c:pt>
                <c:pt idx="4">
                  <c:v>0.28730756960979054</c:v>
                </c:pt>
                <c:pt idx="5">
                  <c:v>0.33188370743034057</c:v>
                </c:pt>
                <c:pt idx="6">
                  <c:v>0.37118164071443488</c:v>
                </c:pt>
                <c:pt idx="7">
                  <c:v>0.40582635503710951</c:v>
                </c:pt>
                <c:pt idx="8">
                  <c:v>0.43636883221581491</c:v>
                </c:pt>
                <c:pt idx="9">
                  <c:v>0.46329481300247699</c:v>
                </c:pt>
                <c:pt idx="10">
                  <c:v>0.48703252219618925</c:v>
                </c:pt>
                <c:pt idx="11">
                  <c:v>0.50795947903500471</c:v>
                </c:pt>
                <c:pt idx="12">
                  <c:v>0.52640850117778348</c:v>
                </c:pt>
                <c:pt idx="13">
                  <c:v>0.54267299776208533</c:v>
                </c:pt>
                <c:pt idx="14">
                  <c:v>0.55701163571771828</c:v>
                </c:pt>
                <c:pt idx="15">
                  <c:v>0.56965245354795857</c:v>
                </c:pt>
                <c:pt idx="16">
                  <c:v>0.58079648800309602</c:v>
                </c:pt>
                <c:pt idx="17">
                  <c:v>0.59062097132411961</c:v>
                </c:pt>
                <c:pt idx="18">
                  <c:v>0.59928214990478823</c:v>
                </c:pt>
                <c:pt idx="19">
                  <c:v>0.60691776919946461</c:v>
                </c:pt>
                <c:pt idx="20">
                  <c:v>0.61364926439613021</c:v>
                </c:pt>
                <c:pt idx="21">
                  <c:v>0.61958369169455829</c:v>
                </c:pt>
                <c:pt idx="22">
                  <c:v>0.62481543090426206</c:v>
                </c:pt>
                <c:pt idx="23">
                  <c:v>0.62942768643995683</c:v>
                </c:pt>
                <c:pt idx="24">
                  <c:v>0.63349381058603216</c:v>
                </c:pt>
                <c:pt idx="25">
                  <c:v>0.63707847007494056</c:v>
                </c:pt>
                <c:pt idx="26">
                  <c:v>0.6402386745325005</c:v>
                </c:pt>
                <c:pt idx="27">
                  <c:v>0.6430246831462848</c:v>
                </c:pt>
                <c:pt idx="28">
                  <c:v>0.64548080397654073</c:v>
                </c:pt>
                <c:pt idx="29">
                  <c:v>0.64764609862170797</c:v>
                </c:pt>
                <c:pt idx="30">
                  <c:v>0.64955500344537698</c:v>
                </c:pt>
                <c:pt idx="31">
                  <c:v>0.6512378772445433</c:v>
                </c:pt>
                <c:pt idx="32">
                  <c:v>0.65272148406915043</c:v>
                </c:pt>
                <c:pt idx="33">
                  <c:v>0.6540294188715764</c:v>
                </c:pt>
                <c:pt idx="34">
                  <c:v>0.65518248275550006</c:v>
                </c:pt>
                <c:pt idx="35">
                  <c:v>0.65619901379201895</c:v>
                </c:pt>
                <c:pt idx="36">
                  <c:v>0.65709517866424605</c:v>
                </c:pt>
                <c:pt idx="37">
                  <c:v>0.65788522977863595</c:v>
                </c:pt>
                <c:pt idx="38">
                  <c:v>0.65858173193208203</c:v>
                </c:pt>
                <c:pt idx="39">
                  <c:v>0.65919576213964604</c:v>
                </c:pt>
                <c:pt idx="40">
                  <c:v>0.65973708580093782</c:v>
                </c:pt>
                <c:pt idx="41">
                  <c:v>0.6602143120068551</c:v>
                </c:pt>
                <c:pt idx="42">
                  <c:v>0.66063503045664673</c:v>
                </c:pt>
                <c:pt idx="43">
                  <c:v>0.66100593216279846</c:v>
                </c:pt>
                <c:pt idx="44">
                  <c:v>0.66133291586340504</c:v>
                </c:pt>
                <c:pt idx="45">
                  <c:v>0.6616211818343859</c:v>
                </c:pt>
                <c:pt idx="46">
                  <c:v>0.66187531459351556</c:v>
                </c:pt>
                <c:pt idx="47">
                  <c:v>0.66209935581157242</c:v>
                </c:pt>
                <c:pt idx="48">
                  <c:v>0.66229686859017001</c:v>
                </c:pt>
                <c:pt idx="49">
                  <c:v>0.6624709941285315</c:v>
                </c:pt>
                <c:pt idx="50">
                  <c:v>0.66262450168042231</c:v>
                </c:pt>
                <c:pt idx="51">
                  <c:v>0.66275983259574534</c:v>
                </c:pt>
                <c:pt idx="52">
                  <c:v>0.66287913914722463</c:v>
                </c:pt>
                <c:pt idx="53">
                  <c:v>0.66298431875967256</c:v>
                </c:pt>
                <c:pt idx="54">
                  <c:v>0.6630770441862105</c:v>
                </c:pt>
                <c:pt idx="55">
                  <c:v>0.66315879011136214</c:v>
                </c:pt>
                <c:pt idx="56">
                  <c:v>0.66323085660410741</c:v>
                </c:pt>
                <c:pt idx="57">
                  <c:v>0.66329438979388977</c:v>
                </c:pt>
                <c:pt idx="58">
                  <c:v>0.66335040009840407</c:v>
                </c:pt>
                <c:pt idx="59">
                  <c:v>0.66339977829305341</c:v>
                </c:pt>
                <c:pt idx="60">
                  <c:v>0.66344330967764376</c:v>
                </c:pt>
                <c:pt idx="61">
                  <c:v>0.66348168656561646</c:v>
                </c:pt>
                <c:pt idx="62">
                  <c:v>0.66351551929444719</c:v>
                </c:pt>
                <c:pt idx="63">
                  <c:v>0.66354534593231707</c:v>
                </c:pt>
                <c:pt idx="64">
                  <c:v>0.66357164083542897</c:v>
                </c:pt>
                <c:pt idx="65">
                  <c:v>0.66359482219206345</c:v>
                </c:pt>
                <c:pt idx="66">
                  <c:v>0.66361525867335136</c:v>
                </c:pt>
                <c:pt idx="67">
                  <c:v>0.66363327529653771</c:v>
                </c:pt>
                <c:pt idx="68">
                  <c:v>0.66364915859398332</c:v>
                </c:pt>
                <c:pt idx="69">
                  <c:v>0.66366316117011181</c:v>
                </c:pt>
                <c:pt idx="70">
                  <c:v>0.66367550571877421</c:v>
                </c:pt>
                <c:pt idx="71">
                  <c:v>0.66368638856492179</c:v>
                </c:pt>
                <c:pt idx="72">
                  <c:v>0.663695982786915</c:v>
                </c:pt>
                <c:pt idx="73">
                  <c:v>0.66370444096912262</c:v>
                </c:pt>
                <c:pt idx="74">
                  <c:v>0.66371189762859018</c:v>
                </c:pt>
                <c:pt idx="75">
                  <c:v>0.66371847135436812</c:v>
                </c:pt>
                <c:pt idx="76">
                  <c:v>0.66372426669352669</c:v>
                </c:pt>
                <c:pt idx="77">
                  <c:v>0.66372937581384872</c:v>
                </c:pt>
                <c:pt idx="78">
                  <c:v>0.66373387996964517</c:v>
                </c:pt>
                <c:pt idx="79">
                  <c:v>0.66373785079400671</c:v>
                </c:pt>
                <c:pt idx="80">
                  <c:v>0.66374135143803892</c:v>
                </c:pt>
                <c:pt idx="81">
                  <c:v>0.66374443757520452</c:v>
                </c:pt>
                <c:pt idx="82">
                  <c:v>0.66374715828674136</c:v>
                </c:pt>
                <c:pt idx="83">
                  <c:v>0.66374955684223969</c:v>
                </c:pt>
                <c:pt idx="84">
                  <c:v>0.66375167138779156</c:v>
                </c:pt>
                <c:pt idx="85">
                  <c:v>0.66375353555265837</c:v>
                </c:pt>
                <c:pt idx="86">
                  <c:v>0.66375517898410286</c:v>
                </c:pt>
                <c:pt idx="87">
                  <c:v>0.66375662781889266</c:v>
                </c:pt>
                <c:pt idx="88">
                  <c:v>0.66375790509897303</c:v>
                </c:pt>
                <c:pt idx="89">
                  <c:v>0.66375903113792223</c:v>
                </c:pt>
                <c:pt idx="90">
                  <c:v>0.66376002384401245</c:v>
                </c:pt>
                <c:pt idx="91">
                  <c:v>0.66376089900502067</c:v>
                </c:pt>
                <c:pt idx="92">
                  <c:v>0.66376167053931201</c:v>
                </c:pt>
                <c:pt idx="93">
                  <c:v>0.66376235071719614</c:v>
                </c:pt>
                <c:pt idx="94">
                  <c:v>0.6637629503560708</c:v>
                </c:pt>
                <c:pt idx="95">
                  <c:v>0.6637634789924588</c:v>
                </c:pt>
                <c:pt idx="96">
                  <c:v>0.66376394503367553</c:v>
                </c:pt>
                <c:pt idx="97">
                  <c:v>0.66376435589153659</c:v>
                </c:pt>
                <c:pt idx="98">
                  <c:v>0.66376471810023407</c:v>
                </c:pt>
                <c:pt idx="99">
                  <c:v>0.66376503742025406</c:v>
                </c:pt>
                <c:pt idx="100">
                  <c:v>0.66376531892999147</c:v>
                </c:pt>
                <c:pt idx="101">
                  <c:v>0.66376556710651402</c:v>
                </c:pt>
                <c:pt idx="102">
                  <c:v>0.66376578589676605</c:v>
                </c:pt>
                <c:pt idx="103">
                  <c:v>0.66376597878033883</c:v>
                </c:pt>
                <c:pt idx="104">
                  <c:v>0.66376614882480989</c:v>
                </c:pt>
                <c:pt idx="105">
                  <c:v>0.66376629873452853</c:v>
                </c:pt>
                <c:pt idx="106">
                  <c:v>0.66376643089362553</c:v>
                </c:pt>
                <c:pt idx="107">
                  <c:v>0.66376654740392971</c:v>
                </c:pt>
                <c:pt idx="108">
                  <c:v>0.66376665011839497</c:v>
                </c:pt>
                <c:pt idx="109">
                  <c:v>0.66376674067056929</c:v>
                </c:pt>
                <c:pt idx="110">
                  <c:v>0.66376682050057445</c:v>
                </c:pt>
                <c:pt idx="111">
                  <c:v>0.66376689087800878</c:v>
                </c:pt>
                <c:pt idx="112">
                  <c:v>0.66376695292213939</c:v>
                </c:pt>
                <c:pt idx="113">
                  <c:v>0.66376700761970242</c:v>
                </c:pt>
                <c:pt idx="114">
                  <c:v>0.66376705584059559</c:v>
                </c:pt>
                <c:pt idx="115">
                  <c:v>0.66376709835171332</c:v>
                </c:pt>
                <c:pt idx="116">
                  <c:v>0.66376713582914293</c:v>
                </c:pt>
                <c:pt idx="117">
                  <c:v>0.6637671688689174</c:v>
                </c:pt>
                <c:pt idx="118">
                  <c:v>0.66376719799649331</c:v>
                </c:pt>
                <c:pt idx="119">
                  <c:v>0.66376722367510965</c:v>
                </c:pt>
                <c:pt idx="120">
                  <c:v>0.6637672463131532</c:v>
                </c:pt>
                <c:pt idx="121">
                  <c:v>0.66376726627065452</c:v>
                </c:pt>
                <c:pt idx="122">
                  <c:v>0.66376728386501316</c:v>
                </c:pt>
                <c:pt idx="123">
                  <c:v>0.66376729937604573</c:v>
                </c:pt>
                <c:pt idx="124">
                  <c:v>0.66376731305043657</c:v>
                </c:pt>
                <c:pt idx="125">
                  <c:v>0.66376732510565972</c:v>
                </c:pt>
                <c:pt idx="126">
                  <c:v>0.66376733573343927</c:v>
                </c:pt>
                <c:pt idx="127">
                  <c:v>0.66376734510279656</c:v>
                </c:pt>
                <c:pt idx="128">
                  <c:v>0.66376735336274018</c:v>
                </c:pt>
                <c:pt idx="129">
                  <c:v>0.66376736064463415</c:v>
                </c:pt>
                <c:pt idx="130">
                  <c:v>0.66376736706428829</c:v>
                </c:pt>
                <c:pt idx="131">
                  <c:v>0.66376737272379915</c:v>
                </c:pt>
                <c:pt idx="132">
                  <c:v>0.66376737771317462</c:v>
                </c:pt>
                <c:pt idx="133">
                  <c:v>0.66376738211176411</c:v>
                </c:pt>
                <c:pt idx="134">
                  <c:v>0.66376738598952223</c:v>
                </c:pt>
                <c:pt idx="135">
                  <c:v>0.66376738940811997</c:v>
                </c:pt>
                <c:pt idx="136">
                  <c:v>0.66376739242192584</c:v>
                </c:pt>
                <c:pt idx="137">
                  <c:v>0.66376739507887073</c:v>
                </c:pt>
                <c:pt idx="138">
                  <c:v>0.66376739742120994</c:v>
                </c:pt>
                <c:pt idx="139">
                  <c:v>0.6637673994861959</c:v>
                </c:pt>
                <c:pt idx="140">
                  <c:v>0.66376740130666934</c:v>
                </c:pt>
                <c:pt idx="141">
                  <c:v>0.66376740291158298</c:v>
                </c:pt>
                <c:pt idx="142">
                  <c:v>0.66376740432646064</c:v>
                </c:pt>
                <c:pt idx="143">
                  <c:v>0.66376740557380454</c:v>
                </c:pt>
                <c:pt idx="144">
                  <c:v>0.66376740667345191</c:v>
                </c:pt>
                <c:pt idx="145">
                  <c:v>0.66376740764289144</c:v>
                </c:pt>
                <c:pt idx="146">
                  <c:v>0.6637674084975409</c:v>
                </c:pt>
                <c:pt idx="147">
                  <c:v>0.66376740925099231</c:v>
                </c:pt>
                <c:pt idx="148">
                  <c:v>0.66376740991522853</c:v>
                </c:pt>
                <c:pt idx="149">
                  <c:v>0.66376741050081334</c:v>
                </c:pt>
                <c:pt idx="150">
                  <c:v>0.66376741101705994</c:v>
                </c:pt>
                <c:pt idx="151">
                  <c:v>0.66376741147217821</c:v>
                </c:pt>
                <c:pt idx="152">
                  <c:v>0.6637674118734066</c:v>
                </c:pt>
                <c:pt idx="153">
                  <c:v>0.6637674122271261</c:v>
                </c:pt>
                <c:pt idx="154">
                  <c:v>0.66376741253896199</c:v>
                </c:pt>
                <c:pt idx="155">
                  <c:v>0.66376741281387386</c:v>
                </c:pt>
                <c:pt idx="156">
                  <c:v>0.66376741305623377</c:v>
                </c:pt>
                <c:pt idx="157">
                  <c:v>0.66376741326989608</c:v>
                </c:pt>
                <c:pt idx="158">
                  <c:v>0.66376741345825896</c:v>
                </c:pt>
                <c:pt idx="159">
                  <c:v>0.66376741362431801</c:v>
                </c:pt>
                <c:pt idx="160">
                  <c:v>0.66376741377071424</c:v>
                </c:pt>
                <c:pt idx="161">
                  <c:v>0.66376741389977578</c:v>
                </c:pt>
                <c:pt idx="162">
                  <c:v>0.66376741401355543</c:v>
                </c:pt>
                <c:pt idx="163">
                  <c:v>0.66376741411386253</c:v>
                </c:pt>
                <c:pt idx="164">
                  <c:v>0.66376741420229246</c:v>
                </c:pt>
                <c:pt idx="165">
                  <c:v>0.66376741428025132</c:v>
                </c:pt>
                <c:pt idx="166">
                  <c:v>0.66376741434897935</c:v>
                </c:pt>
                <c:pt idx="167">
                  <c:v>0.66376741440956943</c:v>
                </c:pt>
                <c:pt idx="168">
                  <c:v>0.66376741446298482</c:v>
                </c:pt>
                <c:pt idx="169">
                  <c:v>0.66376741451007559</c:v>
                </c:pt>
                <c:pt idx="170">
                  <c:v>0.66376741455159027</c:v>
                </c:pt>
                <c:pt idx="171">
                  <c:v>0.66376741458818944</c:v>
                </c:pt>
                <c:pt idx="172">
                  <c:v>0.66376741462045485</c:v>
                </c:pt>
                <c:pt idx="173">
                  <c:v>0.66376741464889977</c:v>
                </c:pt>
                <c:pt idx="174">
                  <c:v>0.6637674146739766</c:v>
                </c:pt>
                <c:pt idx="175">
                  <c:v>0.66376741469608391</c:v>
                </c:pt>
                <c:pt idx="176">
                  <c:v>0.66376741471557366</c:v>
                </c:pt>
                <c:pt idx="177">
                  <c:v>0.66376741473275569</c:v>
                </c:pt>
                <c:pt idx="178">
                  <c:v>0.66376741474790324</c:v>
                </c:pt>
                <c:pt idx="179">
                  <c:v>0.66376741476125711</c:v>
                </c:pt>
                <c:pt idx="180">
                  <c:v>0.66376741477302981</c:v>
                </c:pt>
                <c:pt idx="181">
                  <c:v>0.6637674147834085</c:v>
                </c:pt>
                <c:pt idx="182">
                  <c:v>0.6637674147925583</c:v>
                </c:pt>
                <c:pt idx="183">
                  <c:v>0.66376741480062462</c:v>
                </c:pt>
                <c:pt idx="184">
                  <c:v>0.66376741480773582</c:v>
                </c:pt>
                <c:pt idx="185">
                  <c:v>0.66376741481400492</c:v>
                </c:pt>
                <c:pt idx="186">
                  <c:v>0.66376741481953194</c:v>
                </c:pt>
                <c:pt idx="187">
                  <c:v>0.66376741482440427</c:v>
                </c:pt>
                <c:pt idx="188">
                  <c:v>0.66376741482869983</c:v>
                </c:pt>
                <c:pt idx="189">
                  <c:v>0.66376741483248669</c:v>
                </c:pt>
                <c:pt idx="190">
                  <c:v>0.66376741483582513</c:v>
                </c:pt>
                <c:pt idx="191">
                  <c:v>0.66376741483876833</c:v>
                </c:pt>
                <c:pt idx="192">
                  <c:v>0.66376741484136303</c:v>
                </c:pt>
                <c:pt idx="193">
                  <c:v>0.66376741484365043</c:v>
                </c:pt>
                <c:pt idx="194">
                  <c:v>0.66376741484566704</c:v>
                </c:pt>
                <c:pt idx="195">
                  <c:v>0.66376741484744484</c:v>
                </c:pt>
                <c:pt idx="196">
                  <c:v>0.66376741484901203</c:v>
                </c:pt>
                <c:pt idx="197">
                  <c:v>0.66376741485039392</c:v>
                </c:pt>
                <c:pt idx="198">
                  <c:v>0.66376741485161195</c:v>
                </c:pt>
                <c:pt idx="199">
                  <c:v>0.66376741485268576</c:v>
                </c:pt>
                <c:pt idx="200">
                  <c:v>0.66376741485363266</c:v>
                </c:pt>
                <c:pt idx="201">
                  <c:v>0.66376741485446711</c:v>
                </c:pt>
                <c:pt idx="202">
                  <c:v>0.66376741485520308</c:v>
                </c:pt>
                <c:pt idx="203">
                  <c:v>0.66376741485585167</c:v>
                </c:pt>
                <c:pt idx="204">
                  <c:v>0.66376741485642354</c:v>
                </c:pt>
                <c:pt idx="205">
                  <c:v>0.6637674148569277</c:v>
                </c:pt>
                <c:pt idx="206">
                  <c:v>0.66376741485737212</c:v>
                </c:pt>
                <c:pt idx="207">
                  <c:v>0.6637674148577638</c:v>
                </c:pt>
                <c:pt idx="208">
                  <c:v>0.66376741485810931</c:v>
                </c:pt>
                <c:pt idx="209">
                  <c:v>0.66376741485841384</c:v>
                </c:pt>
                <c:pt idx="210">
                  <c:v>0.6637674148586824</c:v>
                </c:pt>
                <c:pt idx="211">
                  <c:v>0.66376741485891899</c:v>
                </c:pt>
                <c:pt idx="212">
                  <c:v>0.6637674148591276</c:v>
                </c:pt>
                <c:pt idx="213">
                  <c:v>0.66376741485931157</c:v>
                </c:pt>
                <c:pt idx="214">
                  <c:v>0.66376741485947377</c:v>
                </c:pt>
                <c:pt idx="215">
                  <c:v>0.66376741485961677</c:v>
                </c:pt>
                <c:pt idx="216">
                  <c:v>0.66376741485974278</c:v>
                </c:pt>
                <c:pt idx="217">
                  <c:v>0.66376741485985391</c:v>
                </c:pt>
                <c:pt idx="218">
                  <c:v>0.66376741485995183</c:v>
                </c:pt>
                <c:pt idx="219">
                  <c:v>0.66376741486003821</c:v>
                </c:pt>
                <c:pt idx="220">
                  <c:v>0.66376741486011426</c:v>
                </c:pt>
                <c:pt idx="221">
                  <c:v>0.66376741486018143</c:v>
                </c:pt>
                <c:pt idx="222">
                  <c:v>0.66376741486024071</c:v>
                </c:pt>
                <c:pt idx="223">
                  <c:v>0.66376741486029278</c:v>
                </c:pt>
                <c:pt idx="224">
                  <c:v>0.66376741486033874</c:v>
                </c:pt>
                <c:pt idx="225">
                  <c:v>0.66376741486037927</c:v>
                </c:pt>
                <c:pt idx="226">
                  <c:v>0.66376741486041502</c:v>
                </c:pt>
                <c:pt idx="227">
                  <c:v>0.66376741486044655</c:v>
                </c:pt>
                <c:pt idx="228">
                  <c:v>0.66376741486047441</c:v>
                </c:pt>
                <c:pt idx="229">
                  <c:v>0.66376741486049884</c:v>
                </c:pt>
                <c:pt idx="230">
                  <c:v>0.66376741486052049</c:v>
                </c:pt>
                <c:pt idx="231">
                  <c:v>0.66376741486053947</c:v>
                </c:pt>
                <c:pt idx="232">
                  <c:v>0.66376741486055624</c:v>
                </c:pt>
                <c:pt idx="233">
                  <c:v>0.663767414860571</c:v>
                </c:pt>
                <c:pt idx="234">
                  <c:v>0.6637674148605841</c:v>
                </c:pt>
                <c:pt idx="235">
                  <c:v>0.66376741486059554</c:v>
                </c:pt>
                <c:pt idx="236">
                  <c:v>0.66376741486060564</c:v>
                </c:pt>
                <c:pt idx="237">
                  <c:v>0.66376741486061464</c:v>
                </c:pt>
                <c:pt idx="238">
                  <c:v>0.66376741486062252</c:v>
                </c:pt>
                <c:pt idx="239">
                  <c:v>0.6637674148606294</c:v>
                </c:pt>
                <c:pt idx="240">
                  <c:v>0.66376741486063551</c:v>
                </c:pt>
                <c:pt idx="241">
                  <c:v>0.66376741486064095</c:v>
                </c:pt>
                <c:pt idx="242">
                  <c:v>0.66376741486064572</c:v>
                </c:pt>
                <c:pt idx="243">
                  <c:v>0.66376741486064994</c:v>
                </c:pt>
                <c:pt idx="244">
                  <c:v>0.6637674148606536</c:v>
                </c:pt>
                <c:pt idx="245">
                  <c:v>0.66376741486065682</c:v>
                </c:pt>
                <c:pt idx="246">
                  <c:v>0.66376741486065982</c:v>
                </c:pt>
                <c:pt idx="247">
                  <c:v>0.66376741486066237</c:v>
                </c:pt>
                <c:pt idx="248">
                  <c:v>0.6637674148606646</c:v>
                </c:pt>
                <c:pt idx="249">
                  <c:v>0.66376741486066648</c:v>
                </c:pt>
                <c:pt idx="250">
                  <c:v>0.66376741486066826</c:v>
                </c:pt>
                <c:pt idx="251">
                  <c:v>0.6637674148606697</c:v>
                </c:pt>
                <c:pt idx="252">
                  <c:v>0.66376741486067115</c:v>
                </c:pt>
                <c:pt idx="253">
                  <c:v>0.66376741486067237</c:v>
                </c:pt>
                <c:pt idx="254">
                  <c:v>0.66376741486067337</c:v>
                </c:pt>
                <c:pt idx="255">
                  <c:v>0.66376741486067437</c:v>
                </c:pt>
                <c:pt idx="256">
                  <c:v>0.66376741486067514</c:v>
                </c:pt>
                <c:pt idx="257">
                  <c:v>0.66376741486067581</c:v>
                </c:pt>
                <c:pt idx="258">
                  <c:v>0.66376741486067636</c:v>
                </c:pt>
                <c:pt idx="259">
                  <c:v>0.66376741486067703</c:v>
                </c:pt>
                <c:pt idx="260">
                  <c:v>0.66376741486067747</c:v>
                </c:pt>
                <c:pt idx="261">
                  <c:v>0.66376741486067792</c:v>
                </c:pt>
                <c:pt idx="262">
                  <c:v>0.66376741486067825</c:v>
                </c:pt>
                <c:pt idx="263">
                  <c:v>0.66376741486067858</c:v>
                </c:pt>
                <c:pt idx="264">
                  <c:v>0.66376741486067892</c:v>
                </c:pt>
                <c:pt idx="265">
                  <c:v>0.66376741486067925</c:v>
                </c:pt>
                <c:pt idx="266">
                  <c:v>0.66376741486067947</c:v>
                </c:pt>
                <c:pt idx="267">
                  <c:v>0.66376741486067958</c:v>
                </c:pt>
                <c:pt idx="268">
                  <c:v>0.66376741486067981</c:v>
                </c:pt>
                <c:pt idx="269">
                  <c:v>0.66376741486067992</c:v>
                </c:pt>
                <c:pt idx="270">
                  <c:v>0.66376741486068014</c:v>
                </c:pt>
                <c:pt idx="271">
                  <c:v>0.66376741486068036</c:v>
                </c:pt>
                <c:pt idx="272">
                  <c:v>0.66376741486068036</c:v>
                </c:pt>
                <c:pt idx="273">
                  <c:v>0.66376741486068047</c:v>
                </c:pt>
                <c:pt idx="274">
                  <c:v>0.66376741486068058</c:v>
                </c:pt>
                <c:pt idx="275">
                  <c:v>0.66376741486068058</c:v>
                </c:pt>
                <c:pt idx="276">
                  <c:v>0.66376741486068069</c:v>
                </c:pt>
                <c:pt idx="277">
                  <c:v>0.66376741486068069</c:v>
                </c:pt>
                <c:pt idx="278">
                  <c:v>0.6637674148606808</c:v>
                </c:pt>
                <c:pt idx="279">
                  <c:v>0.6637674148606808</c:v>
                </c:pt>
                <c:pt idx="280">
                  <c:v>0.66376741486068092</c:v>
                </c:pt>
                <c:pt idx="281">
                  <c:v>0.66376741486068092</c:v>
                </c:pt>
                <c:pt idx="282">
                  <c:v>0.66376741486068092</c:v>
                </c:pt>
                <c:pt idx="283">
                  <c:v>0.66376741486068092</c:v>
                </c:pt>
                <c:pt idx="284">
                  <c:v>0.66376741486068103</c:v>
                </c:pt>
                <c:pt idx="285">
                  <c:v>0.66376741486068103</c:v>
                </c:pt>
                <c:pt idx="286">
                  <c:v>0.66376741486068103</c:v>
                </c:pt>
                <c:pt idx="287">
                  <c:v>0.66376741486068103</c:v>
                </c:pt>
                <c:pt idx="288">
                  <c:v>0.66376741486068103</c:v>
                </c:pt>
                <c:pt idx="289">
                  <c:v>0.66376741486068103</c:v>
                </c:pt>
                <c:pt idx="290">
                  <c:v>0.66376741486068103</c:v>
                </c:pt>
                <c:pt idx="291">
                  <c:v>0.66376741486068103</c:v>
                </c:pt>
                <c:pt idx="292">
                  <c:v>0.66376741486068103</c:v>
                </c:pt>
                <c:pt idx="293">
                  <c:v>0.66376741486068103</c:v>
                </c:pt>
                <c:pt idx="294">
                  <c:v>0.66376741486068103</c:v>
                </c:pt>
                <c:pt idx="295">
                  <c:v>0.66376741486068103</c:v>
                </c:pt>
                <c:pt idx="296">
                  <c:v>0.66376741486068103</c:v>
                </c:pt>
                <c:pt idx="297">
                  <c:v>0.66376741486068114</c:v>
                </c:pt>
                <c:pt idx="298">
                  <c:v>0.66376741486068114</c:v>
                </c:pt>
                <c:pt idx="299">
                  <c:v>0.66376741486068114</c:v>
                </c:pt>
              </c:numCache>
            </c:numRef>
          </c:yVal>
          <c:smooth val="0"/>
          <c:extLst xmlns:c16r2="http://schemas.microsoft.com/office/drawing/2015/06/chart">
            <c:ext xmlns:c16="http://schemas.microsoft.com/office/drawing/2014/chart" uri="{C3380CC4-5D6E-409C-BE32-E72D297353CC}">
              <c16:uniqueId val="{00000001-4B5D-46A9-A7D9-648E1E4E5B85}"/>
            </c:ext>
          </c:extLst>
        </c:ser>
        <c:ser>
          <c:idx val="2"/>
          <c:order val="2"/>
          <c:tx>
            <c:strRef>
              <c:f>'Debt-Dividend Analysis'!$Q$15</c:f>
              <c:strCache>
                <c:ptCount val="1"/>
                <c:pt idx="0">
                  <c:v>Forest Recovery</c:v>
                </c:pt>
              </c:strCache>
            </c:strRef>
          </c:tx>
          <c:spPr>
            <a:ln w="38100">
              <a:solidFill>
                <a:schemeClr val="accent3">
                  <a:lumMod val="75000"/>
                </a:schemeClr>
              </a:solidFill>
              <a:prstDash val="solid"/>
            </a:ln>
          </c:spPr>
          <c:marker>
            <c:symbol val="star"/>
            <c:size val="3"/>
            <c:spPr>
              <a:solidFill>
                <a:srgbClr val="FFFFFF"/>
              </a:solidFill>
              <a:ln>
                <a:solidFill>
                  <a:schemeClr val="accent3">
                    <a:lumMod val="75000"/>
                  </a:schemeClr>
                </a:solidFill>
                <a:prstDash val="solid"/>
              </a:ln>
            </c:spPr>
          </c:marker>
          <c:xVal>
            <c:numRef>
              <c:f>'Debt-Dividend Analysis'!$N$16:$N$315</c:f>
              <c:numCache>
                <c:formatCode>General</c:formatCode>
                <c:ptCount val="30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pt idx="52">
                  <c:v>53</c:v>
                </c:pt>
                <c:pt idx="53">
                  <c:v>54</c:v>
                </c:pt>
                <c:pt idx="54">
                  <c:v>55</c:v>
                </c:pt>
                <c:pt idx="55">
                  <c:v>56</c:v>
                </c:pt>
                <c:pt idx="56">
                  <c:v>57</c:v>
                </c:pt>
                <c:pt idx="57">
                  <c:v>58</c:v>
                </c:pt>
                <c:pt idx="58">
                  <c:v>59</c:v>
                </c:pt>
                <c:pt idx="59">
                  <c:v>60</c:v>
                </c:pt>
                <c:pt idx="60">
                  <c:v>61</c:v>
                </c:pt>
                <c:pt idx="61">
                  <c:v>62</c:v>
                </c:pt>
                <c:pt idx="62">
                  <c:v>63</c:v>
                </c:pt>
                <c:pt idx="63">
                  <c:v>64</c:v>
                </c:pt>
                <c:pt idx="64">
                  <c:v>65</c:v>
                </c:pt>
                <c:pt idx="65">
                  <c:v>66</c:v>
                </c:pt>
                <c:pt idx="66">
                  <c:v>67</c:v>
                </c:pt>
                <c:pt idx="67">
                  <c:v>68</c:v>
                </c:pt>
                <c:pt idx="68">
                  <c:v>69</c:v>
                </c:pt>
                <c:pt idx="69">
                  <c:v>70</c:v>
                </c:pt>
                <c:pt idx="70">
                  <c:v>71</c:v>
                </c:pt>
                <c:pt idx="71">
                  <c:v>72</c:v>
                </c:pt>
                <c:pt idx="72">
                  <c:v>73</c:v>
                </c:pt>
                <c:pt idx="73">
                  <c:v>74</c:v>
                </c:pt>
                <c:pt idx="74">
                  <c:v>75</c:v>
                </c:pt>
                <c:pt idx="75">
                  <c:v>76</c:v>
                </c:pt>
                <c:pt idx="76">
                  <c:v>77</c:v>
                </c:pt>
                <c:pt idx="77">
                  <c:v>78</c:v>
                </c:pt>
                <c:pt idx="78">
                  <c:v>79</c:v>
                </c:pt>
                <c:pt idx="79">
                  <c:v>80</c:v>
                </c:pt>
                <c:pt idx="80">
                  <c:v>81</c:v>
                </c:pt>
                <c:pt idx="81">
                  <c:v>82</c:v>
                </c:pt>
                <c:pt idx="82">
                  <c:v>83</c:v>
                </c:pt>
                <c:pt idx="83">
                  <c:v>84</c:v>
                </c:pt>
                <c:pt idx="84">
                  <c:v>85</c:v>
                </c:pt>
                <c:pt idx="85">
                  <c:v>86</c:v>
                </c:pt>
                <c:pt idx="86">
                  <c:v>87</c:v>
                </c:pt>
                <c:pt idx="87">
                  <c:v>88</c:v>
                </c:pt>
                <c:pt idx="88">
                  <c:v>89</c:v>
                </c:pt>
                <c:pt idx="89">
                  <c:v>90</c:v>
                </c:pt>
                <c:pt idx="90">
                  <c:v>91</c:v>
                </c:pt>
                <c:pt idx="91">
                  <c:v>92</c:v>
                </c:pt>
                <c:pt idx="92">
                  <c:v>93</c:v>
                </c:pt>
                <c:pt idx="93">
                  <c:v>94</c:v>
                </c:pt>
                <c:pt idx="94">
                  <c:v>95</c:v>
                </c:pt>
                <c:pt idx="95">
                  <c:v>96</c:v>
                </c:pt>
                <c:pt idx="96">
                  <c:v>97</c:v>
                </c:pt>
                <c:pt idx="97">
                  <c:v>98</c:v>
                </c:pt>
                <c:pt idx="98">
                  <c:v>99</c:v>
                </c:pt>
                <c:pt idx="99">
                  <c:v>100</c:v>
                </c:pt>
                <c:pt idx="100">
                  <c:v>101</c:v>
                </c:pt>
                <c:pt idx="101">
                  <c:v>102</c:v>
                </c:pt>
                <c:pt idx="102">
                  <c:v>103</c:v>
                </c:pt>
                <c:pt idx="103">
                  <c:v>104</c:v>
                </c:pt>
                <c:pt idx="104">
                  <c:v>105</c:v>
                </c:pt>
                <c:pt idx="105">
                  <c:v>106</c:v>
                </c:pt>
                <c:pt idx="106">
                  <c:v>107</c:v>
                </c:pt>
                <c:pt idx="107">
                  <c:v>108</c:v>
                </c:pt>
                <c:pt idx="108">
                  <c:v>109</c:v>
                </c:pt>
                <c:pt idx="109">
                  <c:v>110</c:v>
                </c:pt>
                <c:pt idx="110">
                  <c:v>111</c:v>
                </c:pt>
                <c:pt idx="111">
                  <c:v>112</c:v>
                </c:pt>
                <c:pt idx="112">
                  <c:v>113</c:v>
                </c:pt>
                <c:pt idx="113">
                  <c:v>114</c:v>
                </c:pt>
                <c:pt idx="114">
                  <c:v>115</c:v>
                </c:pt>
                <c:pt idx="115">
                  <c:v>116</c:v>
                </c:pt>
                <c:pt idx="116">
                  <c:v>117</c:v>
                </c:pt>
                <c:pt idx="117">
                  <c:v>118</c:v>
                </c:pt>
                <c:pt idx="118">
                  <c:v>119</c:v>
                </c:pt>
                <c:pt idx="119">
                  <c:v>120</c:v>
                </c:pt>
                <c:pt idx="120">
                  <c:v>121</c:v>
                </c:pt>
                <c:pt idx="121">
                  <c:v>122</c:v>
                </c:pt>
                <c:pt idx="122">
                  <c:v>123</c:v>
                </c:pt>
                <c:pt idx="123">
                  <c:v>124</c:v>
                </c:pt>
                <c:pt idx="124">
                  <c:v>125</c:v>
                </c:pt>
                <c:pt idx="125">
                  <c:v>126</c:v>
                </c:pt>
                <c:pt idx="126">
                  <c:v>127</c:v>
                </c:pt>
                <c:pt idx="127">
                  <c:v>128</c:v>
                </c:pt>
                <c:pt idx="128">
                  <c:v>129</c:v>
                </c:pt>
                <c:pt idx="129">
                  <c:v>130</c:v>
                </c:pt>
                <c:pt idx="130">
                  <c:v>131</c:v>
                </c:pt>
                <c:pt idx="131">
                  <c:v>132</c:v>
                </c:pt>
                <c:pt idx="132">
                  <c:v>133</c:v>
                </c:pt>
                <c:pt idx="133">
                  <c:v>134</c:v>
                </c:pt>
                <c:pt idx="134">
                  <c:v>135</c:v>
                </c:pt>
                <c:pt idx="135">
                  <c:v>136</c:v>
                </c:pt>
                <c:pt idx="136">
                  <c:v>137</c:v>
                </c:pt>
                <c:pt idx="137">
                  <c:v>138</c:v>
                </c:pt>
                <c:pt idx="138">
                  <c:v>139</c:v>
                </c:pt>
                <c:pt idx="139">
                  <c:v>140</c:v>
                </c:pt>
                <c:pt idx="140">
                  <c:v>141</c:v>
                </c:pt>
                <c:pt idx="141">
                  <c:v>142</c:v>
                </c:pt>
                <c:pt idx="142">
                  <c:v>143</c:v>
                </c:pt>
                <c:pt idx="143">
                  <c:v>144</c:v>
                </c:pt>
                <c:pt idx="144">
                  <c:v>145</c:v>
                </c:pt>
                <c:pt idx="145">
                  <c:v>146</c:v>
                </c:pt>
                <c:pt idx="146">
                  <c:v>147</c:v>
                </c:pt>
                <c:pt idx="147">
                  <c:v>148</c:v>
                </c:pt>
                <c:pt idx="148">
                  <c:v>149</c:v>
                </c:pt>
                <c:pt idx="149">
                  <c:v>150</c:v>
                </c:pt>
                <c:pt idx="150">
                  <c:v>151</c:v>
                </c:pt>
                <c:pt idx="151">
                  <c:v>152</c:v>
                </c:pt>
                <c:pt idx="152">
                  <c:v>153</c:v>
                </c:pt>
                <c:pt idx="153">
                  <c:v>154</c:v>
                </c:pt>
                <c:pt idx="154">
                  <c:v>155</c:v>
                </c:pt>
                <c:pt idx="155">
                  <c:v>156</c:v>
                </c:pt>
                <c:pt idx="156">
                  <c:v>157</c:v>
                </c:pt>
                <c:pt idx="157">
                  <c:v>158</c:v>
                </c:pt>
                <c:pt idx="158">
                  <c:v>159</c:v>
                </c:pt>
                <c:pt idx="159">
                  <c:v>160</c:v>
                </c:pt>
                <c:pt idx="160">
                  <c:v>161</c:v>
                </c:pt>
                <c:pt idx="161">
                  <c:v>162</c:v>
                </c:pt>
                <c:pt idx="162">
                  <c:v>163</c:v>
                </c:pt>
                <c:pt idx="163">
                  <c:v>164</c:v>
                </c:pt>
                <c:pt idx="164">
                  <c:v>165</c:v>
                </c:pt>
                <c:pt idx="165">
                  <c:v>166</c:v>
                </c:pt>
                <c:pt idx="166">
                  <c:v>167</c:v>
                </c:pt>
                <c:pt idx="167">
                  <c:v>168</c:v>
                </c:pt>
                <c:pt idx="168">
                  <c:v>169</c:v>
                </c:pt>
                <c:pt idx="169">
                  <c:v>170</c:v>
                </c:pt>
                <c:pt idx="170">
                  <c:v>171</c:v>
                </c:pt>
                <c:pt idx="171">
                  <c:v>172</c:v>
                </c:pt>
                <c:pt idx="172">
                  <c:v>173</c:v>
                </c:pt>
                <c:pt idx="173">
                  <c:v>174</c:v>
                </c:pt>
                <c:pt idx="174">
                  <c:v>175</c:v>
                </c:pt>
                <c:pt idx="175">
                  <c:v>176</c:v>
                </c:pt>
                <c:pt idx="176">
                  <c:v>177</c:v>
                </c:pt>
                <c:pt idx="177">
                  <c:v>178</c:v>
                </c:pt>
                <c:pt idx="178">
                  <c:v>179</c:v>
                </c:pt>
                <c:pt idx="179">
                  <c:v>180</c:v>
                </c:pt>
                <c:pt idx="180">
                  <c:v>181</c:v>
                </c:pt>
                <c:pt idx="181">
                  <c:v>182</c:v>
                </c:pt>
                <c:pt idx="182">
                  <c:v>183</c:v>
                </c:pt>
                <c:pt idx="183">
                  <c:v>184</c:v>
                </c:pt>
                <c:pt idx="184">
                  <c:v>185</c:v>
                </c:pt>
                <c:pt idx="185">
                  <c:v>186</c:v>
                </c:pt>
                <c:pt idx="186">
                  <c:v>187</c:v>
                </c:pt>
                <c:pt idx="187">
                  <c:v>188</c:v>
                </c:pt>
                <c:pt idx="188">
                  <c:v>189</c:v>
                </c:pt>
                <c:pt idx="189">
                  <c:v>190</c:v>
                </c:pt>
                <c:pt idx="190">
                  <c:v>191</c:v>
                </c:pt>
                <c:pt idx="191">
                  <c:v>192</c:v>
                </c:pt>
                <c:pt idx="192">
                  <c:v>193</c:v>
                </c:pt>
                <c:pt idx="193">
                  <c:v>194</c:v>
                </c:pt>
                <c:pt idx="194">
                  <c:v>195</c:v>
                </c:pt>
                <c:pt idx="195">
                  <c:v>196</c:v>
                </c:pt>
                <c:pt idx="196">
                  <c:v>197</c:v>
                </c:pt>
                <c:pt idx="197">
                  <c:v>198</c:v>
                </c:pt>
                <c:pt idx="198">
                  <c:v>199</c:v>
                </c:pt>
                <c:pt idx="199">
                  <c:v>200</c:v>
                </c:pt>
                <c:pt idx="200">
                  <c:v>201</c:v>
                </c:pt>
                <c:pt idx="201">
                  <c:v>202</c:v>
                </c:pt>
                <c:pt idx="202">
                  <c:v>203</c:v>
                </c:pt>
                <c:pt idx="203">
                  <c:v>204</c:v>
                </c:pt>
                <c:pt idx="204">
                  <c:v>205</c:v>
                </c:pt>
                <c:pt idx="205">
                  <c:v>206</c:v>
                </c:pt>
                <c:pt idx="206">
                  <c:v>207</c:v>
                </c:pt>
                <c:pt idx="207">
                  <c:v>208</c:v>
                </c:pt>
                <c:pt idx="208">
                  <c:v>209</c:v>
                </c:pt>
                <c:pt idx="209">
                  <c:v>210</c:v>
                </c:pt>
                <c:pt idx="210">
                  <c:v>211</c:v>
                </c:pt>
                <c:pt idx="211">
                  <c:v>212</c:v>
                </c:pt>
                <c:pt idx="212">
                  <c:v>213</c:v>
                </c:pt>
                <c:pt idx="213">
                  <c:v>214</c:v>
                </c:pt>
                <c:pt idx="214">
                  <c:v>215</c:v>
                </c:pt>
                <c:pt idx="215">
                  <c:v>216</c:v>
                </c:pt>
                <c:pt idx="216">
                  <c:v>217</c:v>
                </c:pt>
                <c:pt idx="217">
                  <c:v>218</c:v>
                </c:pt>
                <c:pt idx="218">
                  <c:v>219</c:v>
                </c:pt>
                <c:pt idx="219">
                  <c:v>220</c:v>
                </c:pt>
                <c:pt idx="220">
                  <c:v>221</c:v>
                </c:pt>
                <c:pt idx="221">
                  <c:v>222</c:v>
                </c:pt>
                <c:pt idx="222">
                  <c:v>223</c:v>
                </c:pt>
                <c:pt idx="223">
                  <c:v>224</c:v>
                </c:pt>
                <c:pt idx="224">
                  <c:v>225</c:v>
                </c:pt>
                <c:pt idx="225">
                  <c:v>226</c:v>
                </c:pt>
                <c:pt idx="226">
                  <c:v>227</c:v>
                </c:pt>
                <c:pt idx="227">
                  <c:v>228</c:v>
                </c:pt>
                <c:pt idx="228">
                  <c:v>229</c:v>
                </c:pt>
                <c:pt idx="229">
                  <c:v>230</c:v>
                </c:pt>
                <c:pt idx="230">
                  <c:v>231</c:v>
                </c:pt>
                <c:pt idx="231">
                  <c:v>232</c:v>
                </c:pt>
                <c:pt idx="232">
                  <c:v>233</c:v>
                </c:pt>
                <c:pt idx="233">
                  <c:v>234</c:v>
                </c:pt>
                <c:pt idx="234">
                  <c:v>235</c:v>
                </c:pt>
                <c:pt idx="235">
                  <c:v>236</c:v>
                </c:pt>
                <c:pt idx="236">
                  <c:v>237</c:v>
                </c:pt>
                <c:pt idx="237">
                  <c:v>238</c:v>
                </c:pt>
                <c:pt idx="238">
                  <c:v>239</c:v>
                </c:pt>
                <c:pt idx="239">
                  <c:v>240</c:v>
                </c:pt>
                <c:pt idx="240">
                  <c:v>241</c:v>
                </c:pt>
                <c:pt idx="241">
                  <c:v>242</c:v>
                </c:pt>
                <c:pt idx="242">
                  <c:v>243</c:v>
                </c:pt>
                <c:pt idx="243">
                  <c:v>244</c:v>
                </c:pt>
                <c:pt idx="244">
                  <c:v>245</c:v>
                </c:pt>
                <c:pt idx="245">
                  <c:v>246</c:v>
                </c:pt>
                <c:pt idx="246">
                  <c:v>247</c:v>
                </c:pt>
                <c:pt idx="247">
                  <c:v>248</c:v>
                </c:pt>
                <c:pt idx="248">
                  <c:v>249</c:v>
                </c:pt>
                <c:pt idx="249">
                  <c:v>250</c:v>
                </c:pt>
                <c:pt idx="250">
                  <c:v>251</c:v>
                </c:pt>
                <c:pt idx="251">
                  <c:v>252</c:v>
                </c:pt>
                <c:pt idx="252">
                  <c:v>253</c:v>
                </c:pt>
                <c:pt idx="253">
                  <c:v>254</c:v>
                </c:pt>
                <c:pt idx="254">
                  <c:v>255</c:v>
                </c:pt>
                <c:pt idx="255">
                  <c:v>256</c:v>
                </c:pt>
                <c:pt idx="256">
                  <c:v>257</c:v>
                </c:pt>
                <c:pt idx="257">
                  <c:v>258</c:v>
                </c:pt>
                <c:pt idx="258">
                  <c:v>259</c:v>
                </c:pt>
                <c:pt idx="259">
                  <c:v>260</c:v>
                </c:pt>
                <c:pt idx="260">
                  <c:v>261</c:v>
                </c:pt>
                <c:pt idx="261">
                  <c:v>262</c:v>
                </c:pt>
                <c:pt idx="262">
                  <c:v>263</c:v>
                </c:pt>
                <c:pt idx="263">
                  <c:v>264</c:v>
                </c:pt>
                <c:pt idx="264">
                  <c:v>265</c:v>
                </c:pt>
                <c:pt idx="265">
                  <c:v>266</c:v>
                </c:pt>
                <c:pt idx="266">
                  <c:v>267</c:v>
                </c:pt>
                <c:pt idx="267">
                  <c:v>268</c:v>
                </c:pt>
                <c:pt idx="268">
                  <c:v>269</c:v>
                </c:pt>
                <c:pt idx="269">
                  <c:v>270</c:v>
                </c:pt>
                <c:pt idx="270">
                  <c:v>271</c:v>
                </c:pt>
                <c:pt idx="271">
                  <c:v>272</c:v>
                </c:pt>
                <c:pt idx="272">
                  <c:v>273</c:v>
                </c:pt>
                <c:pt idx="273">
                  <c:v>274</c:v>
                </c:pt>
                <c:pt idx="274">
                  <c:v>275</c:v>
                </c:pt>
                <c:pt idx="275">
                  <c:v>276</c:v>
                </c:pt>
                <c:pt idx="276">
                  <c:v>277</c:v>
                </c:pt>
                <c:pt idx="277">
                  <c:v>278</c:v>
                </c:pt>
                <c:pt idx="278">
                  <c:v>279</c:v>
                </c:pt>
                <c:pt idx="279">
                  <c:v>280</c:v>
                </c:pt>
                <c:pt idx="280">
                  <c:v>281</c:v>
                </c:pt>
                <c:pt idx="281">
                  <c:v>282</c:v>
                </c:pt>
                <c:pt idx="282">
                  <c:v>283</c:v>
                </c:pt>
                <c:pt idx="283">
                  <c:v>284</c:v>
                </c:pt>
                <c:pt idx="284">
                  <c:v>285</c:v>
                </c:pt>
                <c:pt idx="285">
                  <c:v>286</c:v>
                </c:pt>
                <c:pt idx="286">
                  <c:v>287</c:v>
                </c:pt>
                <c:pt idx="287">
                  <c:v>288</c:v>
                </c:pt>
                <c:pt idx="288">
                  <c:v>289</c:v>
                </c:pt>
                <c:pt idx="289">
                  <c:v>290</c:v>
                </c:pt>
                <c:pt idx="290">
                  <c:v>291</c:v>
                </c:pt>
                <c:pt idx="291">
                  <c:v>292</c:v>
                </c:pt>
                <c:pt idx="292">
                  <c:v>293</c:v>
                </c:pt>
                <c:pt idx="293">
                  <c:v>294</c:v>
                </c:pt>
                <c:pt idx="294">
                  <c:v>295</c:v>
                </c:pt>
                <c:pt idx="295">
                  <c:v>296</c:v>
                </c:pt>
                <c:pt idx="296">
                  <c:v>297</c:v>
                </c:pt>
                <c:pt idx="297">
                  <c:v>298</c:v>
                </c:pt>
                <c:pt idx="298">
                  <c:v>299</c:v>
                </c:pt>
                <c:pt idx="299">
                  <c:v>300</c:v>
                </c:pt>
              </c:numCache>
            </c:numRef>
          </c:xVal>
          <c:yVal>
            <c:numRef>
              <c:f>'Debt-Dividend Analysis'!$Q$16:$Q$315</c:f>
              <c:numCache>
                <c:formatCode>0.000</c:formatCode>
                <c:ptCount val="300"/>
                <c:pt idx="0">
                  <c:v>-6.0007240401844984E-2</c:v>
                </c:pt>
                <c:pt idx="1">
                  <c:v>-5.2813413639225773E-2</c:v>
                </c:pt>
                <c:pt idx="2">
                  <c:v>-4.5705396907852837E-2</c:v>
                </c:pt>
                <c:pt idx="3">
                  <c:v>-3.8682166641033619E-2</c:v>
                </c:pt>
                <c:pt idx="4">
                  <c:v>-3.1742711481474055E-2</c:v>
                </c:pt>
                <c:pt idx="5">
                  <c:v>-2.4886032135639287E-2</c:v>
                </c:pt>
                <c:pt idx="6">
                  <c:v>-1.8111141229855427E-2</c:v>
                </c:pt>
                <c:pt idx="7">
                  <c:v>-1.1417063168124814E-2</c:v>
                </c:pt>
                <c:pt idx="8">
                  <c:v>-4.8028339916391712E-3</c:v>
                </c:pt>
                <c:pt idx="9">
                  <c:v>1.7324987600323607E-3</c:v>
                </c:pt>
                <c:pt idx="10">
                  <c:v>8.189876186099173E-3</c:v>
                </c:pt>
                <c:pt idx="11">
                  <c:v>1.4570228160068859E-2</c:v>
                </c:pt>
                <c:pt idx="12">
                  <c:v>2.0874473463651184E-2</c:v>
                </c:pt>
                <c:pt idx="13">
                  <c:v>2.7103519919063474E-2</c:v>
                </c:pt>
                <c:pt idx="14">
                  <c:v>3.3258264519759301E-2</c:v>
                </c:pt>
                <c:pt idx="15">
                  <c:v>3.9339593559596535E-2</c:v>
                </c:pt>
                <c:pt idx="16">
                  <c:v>4.534838276046544E-2</c:v>
                </c:pt>
                <c:pt idx="17">
                  <c:v>5.1285497398394324E-2</c:v>
                </c:pt>
                <c:pt idx="18">
                  <c:v>5.7151792428150328E-2</c:v>
                </c:pt>
                <c:pt idx="19">
                  <c:v>6.2948112606354717E-2</c:v>
                </c:pt>
                <c:pt idx="20">
                  <c:v>6.8675292613129435E-2</c:v>
                </c:pt>
                <c:pt idx="21">
                  <c:v>7.4334157172291859E-2</c:v>
                </c:pt>
                <c:pt idx="22">
                  <c:v>7.992552117011717E-2</c:v>
                </c:pt>
                <c:pt idx="23">
                  <c:v>8.54501897726829E-2</c:v>
                </c:pt>
                <c:pt idx="24">
                  <c:v>9.0908958541814563E-2</c:v>
                </c:pt>
                <c:pt idx="25">
                  <c:v>9.6302613549647711E-2</c:v>
                </c:pt>
                <c:pt idx="26">
                  <c:v>0.10163193149182377</c:v>
                </c:pt>
                <c:pt idx="27">
                  <c:v>0.10689767979933551</c:v>
                </c:pt>
                <c:pt idx="28">
                  <c:v>0.1121006167490384</c:v>
                </c:pt>
                <c:pt idx="29">
                  <c:v>0.11724149157284396</c:v>
                </c:pt>
                <c:pt idx="30">
                  <c:v>0.12232104456561026</c:v>
                </c:pt>
                <c:pt idx="31">
                  <c:v>0.12734000719174587</c:v>
                </c:pt>
                <c:pt idx="32">
                  <c:v>0.13229910219054164</c:v>
                </c:pt>
                <c:pt idx="33">
                  <c:v>0.13719904368024682</c:v>
                </c:pt>
                <c:pt idx="34">
                  <c:v>0.14204053726090313</c:v>
                </c:pt>
                <c:pt idx="35">
                  <c:v>0.14682428011595211</c:v>
                </c:pt>
                <c:pt idx="36">
                  <c:v>0.15155096111263153</c:v>
                </c:pt>
                <c:pt idx="37">
                  <c:v>0.15622126090117244</c:v>
                </c:pt>
                <c:pt idx="38">
                  <c:v>0.16083585201281475</c:v>
                </c:pt>
                <c:pt idx="39">
                  <c:v>0.16539539895665259</c:v>
                </c:pt>
                <c:pt idx="40">
                  <c:v>0.16990055831532483</c:v>
                </c:pt>
                <c:pt idx="41">
                  <c:v>0.17435197883956416</c:v>
                </c:pt>
                <c:pt idx="42">
                  <c:v>0.17875030154161797</c:v>
                </c:pt>
                <c:pt idx="43">
                  <c:v>0.18309615978755586</c:v>
                </c:pt>
                <c:pt idx="44">
                  <c:v>0.18739017938847483</c:v>
                </c:pt>
                <c:pt idx="45">
                  <c:v>0.19163297869061752</c:v>
                </c:pt>
                <c:pt idx="46">
                  <c:v>0.19582516866441504</c:v>
                </c:pt>
                <c:pt idx="47">
                  <c:v>0.19996735299246779</c:v>
                </c:pt>
                <c:pt idx="48">
                  <c:v>0.20406012815647673</c:v>
                </c:pt>
                <c:pt idx="49">
                  <c:v>0.20810408352313778</c:v>
                </c:pt>
                <c:pt idx="50">
                  <c:v>0.21209980142901178</c:v>
                </c:pt>
                <c:pt idx="51">
                  <c:v>0.21604785726438178</c:v>
                </c:pt>
                <c:pt idx="52">
                  <c:v>0.21994881955611037</c:v>
                </c:pt>
                <c:pt idx="53">
                  <c:v>0.22380325004950841</c:v>
                </c:pt>
                <c:pt idx="54">
                  <c:v>0.22761170378922754</c:v>
                </c:pt>
                <c:pt idx="55">
                  <c:v>0.23137472919918714</c:v>
                </c:pt>
                <c:pt idx="56">
                  <c:v>0.23509286816154895</c:v>
                </c:pt>
                <c:pt idx="57">
                  <c:v>0.23876665609474845</c:v>
                </c:pt>
                <c:pt idx="58">
                  <c:v>0.24239662203059636</c:v>
                </c:pt>
                <c:pt idx="59">
                  <c:v>0.24598328869046013</c:v>
                </c:pt>
                <c:pt idx="60">
                  <c:v>0.24952717256053644</c:v>
                </c:pt>
                <c:pt idx="61">
                  <c:v>0.25302878396622652</c:v>
                </c:pt>
                <c:pt idx="62">
                  <c:v>0.25648862714562359</c:v>
                </c:pt>
                <c:pt idx="63">
                  <c:v>0.25990720032212411</c:v>
                </c:pt>
                <c:pt idx="64">
                  <c:v>0.26328499577617287</c:v>
                </c:pt>
                <c:pt idx="65">
                  <c:v>0.26662249991615211</c:v>
                </c:pt>
                <c:pt idx="66">
                  <c:v>0.26992019334842504</c:v>
                </c:pt>
                <c:pt idx="67">
                  <c:v>0.27317855094654464</c:v>
                </c:pt>
                <c:pt idx="68">
                  <c:v>0.2763980419196353</c:v>
                </c:pt>
                <c:pt idx="69">
                  <c:v>0.27957912987996042</c:v>
                </c:pt>
                <c:pt idx="70">
                  <c:v>0.28272227290968344</c:v>
                </c:pt>
                <c:pt idx="71">
                  <c:v>0.28582792362683185</c:v>
                </c:pt>
                <c:pt idx="72">
                  <c:v>0.2888965292504756</c:v>
                </c:pt>
                <c:pt idx="73">
                  <c:v>0.29192853166512706</c:v>
                </c:pt>
                <c:pt idx="74">
                  <c:v>0.29492436748437317</c:v>
                </c:pt>
                <c:pt idx="75">
                  <c:v>0.2978844681137488</c:v>
                </c:pt>
                <c:pt idx="76">
                  <c:v>0.30080925981285972</c:v>
                </c:pt>
                <c:pt idx="77">
                  <c:v>0.30369916375676453</c:v>
                </c:pt>
                <c:pt idx="78">
                  <c:v>0.30655459609662511</c:v>
                </c:pt>
                <c:pt idx="79">
                  <c:v>0.3093759680196323</c:v>
                </c:pt>
                <c:pt idx="80">
                  <c:v>0.31216368580821874</c:v>
                </c:pt>
                <c:pt idx="81">
                  <c:v>0.31491815089856301</c:v>
                </c:pt>
                <c:pt idx="82">
                  <c:v>0.31763975993839788</c:v>
                </c:pt>
                <c:pt idx="83">
                  <c:v>0.32032890484412796</c:v>
                </c:pt>
                <c:pt idx="84">
                  <c:v>0.32298597285726666</c:v>
                </c:pt>
                <c:pt idx="85">
                  <c:v>0.32561134660019919</c:v>
                </c:pt>
                <c:pt idx="86">
                  <c:v>0.32820540413128135</c:v>
                </c:pt>
                <c:pt idx="87">
                  <c:v>0.33076851899928011</c:v>
                </c:pt>
                <c:pt idx="88">
                  <c:v>0.33330106029716544</c:v>
                </c:pt>
                <c:pt idx="89">
                  <c:v>0.33580339271526066</c:v>
                </c:pt>
                <c:pt idx="90">
                  <c:v>0.33827587659375785</c:v>
                </c:pt>
                <c:pt idx="91">
                  <c:v>0.34071886797460815</c:v>
                </c:pt>
                <c:pt idx="92">
                  <c:v>0.34313271865279188</c:v>
                </c:pt>
                <c:pt idx="93">
                  <c:v>0.34551777622697766</c:v>
                </c:pt>
                <c:pt idx="94">
                  <c:v>0.34787438414957789</c:v>
                </c:pt>
                <c:pt idx="95">
                  <c:v>0.3502028817762054</c:v>
                </c:pt>
                <c:pt idx="96">
                  <c:v>0.35250360441454215</c:v>
                </c:pt>
                <c:pt idx="97">
                  <c:v>0.35477688337262381</c:v>
                </c:pt>
                <c:pt idx="98">
                  <c:v>0.35702304600654861</c:v>
                </c:pt>
                <c:pt idx="99">
                  <c:v>0.35924241576761706</c:v>
                </c:pt>
                <c:pt idx="100">
                  <c:v>0.3614353122489099</c:v>
                </c:pt>
                <c:pt idx="101">
                  <c:v>0.36360205123130995</c:v>
                </c:pt>
                <c:pt idx="102">
                  <c:v>0.36574294472897456</c:v>
                </c:pt>
                <c:pt idx="103">
                  <c:v>0.36785830103426709</c:v>
                </c:pt>
                <c:pt idx="104">
                  <c:v>0.36994842476215073</c:v>
                </c:pt>
                <c:pt idx="105">
                  <c:v>0.37201361689405404</c:v>
                </c:pt>
                <c:pt idx="106">
                  <c:v>0.37405417482121284</c:v>
                </c:pt>
                <c:pt idx="107">
                  <c:v>0.37607039238749451</c:v>
                </c:pt>
                <c:pt idx="108">
                  <c:v>0.37806255993171273</c:v>
                </c:pt>
                <c:pt idx="109">
                  <c:v>0.3800309643294365</c:v>
                </c:pt>
                <c:pt idx="110">
                  <c:v>0.38197588903430035</c:v>
                </c:pt>
                <c:pt idx="111">
                  <c:v>0.38389761411882267</c:v>
                </c:pt>
                <c:pt idx="112">
                  <c:v>0.38579641631473632</c:v>
                </c:pt>
                <c:pt idx="113">
                  <c:v>0.3876725690528387</c:v>
                </c:pt>
                <c:pt idx="114">
                  <c:v>0.38952634250236612</c:v>
                </c:pt>
                <c:pt idx="115">
                  <c:v>0.3913580036098987</c:v>
                </c:pt>
                <c:pt idx="116">
                  <c:v>0.393167816137801</c:v>
                </c:pt>
                <c:pt idx="117">
                  <c:v>0.3949560407022043</c:v>
                </c:pt>
                <c:pt idx="118">
                  <c:v>0.39672293481053617</c:v>
                </c:pt>
                <c:pt idx="119">
                  <c:v>0.39846875289860129</c:v>
                </c:pt>
                <c:pt idx="120">
                  <c:v>0.4001937463672211</c:v>
                </c:pt>
                <c:pt idx="121">
                  <c:v>0.40189816361843589</c:v>
                </c:pt>
                <c:pt idx="122">
                  <c:v>0.40358225009127513</c:v>
                </c:pt>
                <c:pt idx="123">
                  <c:v>0.40524624829710099</c:v>
                </c:pt>
                <c:pt idx="124">
                  <c:v>0.40689039785453057</c:v>
                </c:pt>
                <c:pt idx="125">
                  <c:v>0.40851493552394125</c:v>
                </c:pt>
                <c:pt idx="126">
                  <c:v>0.41012009524156451</c:v>
                </c:pt>
                <c:pt idx="127">
                  <c:v>0.41170610815317343</c:v>
                </c:pt>
                <c:pt idx="128">
                  <c:v>0.41327320264736817</c:v>
                </c:pt>
                <c:pt idx="129">
                  <c:v>0.41482160438846349</c:v>
                </c:pt>
                <c:pt idx="130">
                  <c:v>0.41635153634898603</c:v>
                </c:pt>
                <c:pt idx="131">
                  <c:v>0.41786321884178174</c:v>
                </c:pt>
                <c:pt idx="132">
                  <c:v>0.41935686955174178</c:v>
                </c:pt>
                <c:pt idx="133">
                  <c:v>0.42083270356714947</c:v>
                </c:pt>
                <c:pt idx="134">
                  <c:v>0.42229093341065316</c:v>
                </c:pt>
                <c:pt idx="135">
                  <c:v>0.42373176906987037</c:v>
                </c:pt>
                <c:pt idx="136">
                  <c:v>0.42515541802762552</c:v>
                </c:pt>
                <c:pt idx="137">
                  <c:v>0.42656208529182887</c:v>
                </c:pt>
                <c:pt idx="138">
                  <c:v>0.42795197342499702</c:v>
                </c:pt>
                <c:pt idx="139">
                  <c:v>0.4293252825734229</c:v>
                </c:pt>
                <c:pt idx="140">
                  <c:v>0.43068221049599709</c:v>
                </c:pt>
                <c:pt idx="141">
                  <c:v>0.43202295259268519</c:v>
                </c:pt>
                <c:pt idx="142">
                  <c:v>0.43334770193266581</c:v>
                </c:pt>
                <c:pt idx="143">
                  <c:v>0.43465664928213321</c:v>
                </c:pt>
                <c:pt idx="144">
                  <c:v>0.43594998313176753</c:v>
                </c:pt>
                <c:pt idx="145">
                  <c:v>0.43722788972387805</c:v>
                </c:pt>
                <c:pt idx="146">
                  <c:v>0.43849055307922225</c:v>
                </c:pt>
                <c:pt idx="147">
                  <c:v>0.43973815502350516</c:v>
                </c:pt>
                <c:pt idx="148">
                  <c:v>0.44097087521356265</c:v>
                </c:pt>
                <c:pt idx="149">
                  <c:v>0.44218889116323229</c:v>
                </c:pt>
                <c:pt idx="150">
                  <c:v>0.44339237826891548</c:v>
                </c:pt>
                <c:pt idx="151">
                  <c:v>0.44458150983483513</c:v>
                </c:pt>
                <c:pt idx="152">
                  <c:v>0.4457564570979915</c:v>
                </c:pt>
                <c:pt idx="153">
                  <c:v>0.44691738925282087</c:v>
                </c:pt>
                <c:pt idx="154">
                  <c:v>0.44806447347555967</c:v>
                </c:pt>
                <c:pt idx="155">
                  <c:v>0.44919787494831809</c:v>
                </c:pt>
                <c:pt idx="156">
                  <c:v>0.45031775688286663</c:v>
                </c:pt>
                <c:pt idx="157">
                  <c:v>0.4514242805441393</c:v>
                </c:pt>
                <c:pt idx="158">
                  <c:v>0.45251760527345514</c:v>
                </c:pt>
                <c:pt idx="159">
                  <c:v>0.45359788851146443</c:v>
                </c:pt>
                <c:pt idx="160">
                  <c:v>0.45466528582082055</c:v>
                </c:pt>
                <c:pt idx="161">
                  <c:v>0.45571995090858014</c:v>
                </c:pt>
                <c:pt idx="162">
                  <c:v>0.45676203564833845</c:v>
                </c:pt>
                <c:pt idx="163">
                  <c:v>0.45779169010209869</c:v>
                </c:pt>
                <c:pt idx="164">
                  <c:v>0.45880906254188158</c:v>
                </c:pt>
                <c:pt idx="165">
                  <c:v>0.45981429947107622</c:v>
                </c:pt>
                <c:pt idx="166">
                  <c:v>0.46080754564553777</c:v>
                </c:pt>
                <c:pt idx="167">
                  <c:v>0.46178894409443155</c:v>
                </c:pt>
                <c:pt idx="168">
                  <c:v>0.46275863614083002</c:v>
                </c:pt>
                <c:pt idx="169">
                  <c:v>0.46371676142206358</c:v>
                </c:pt>
                <c:pt idx="170">
                  <c:v>0.46466345790982833</c:v>
                </c:pt>
                <c:pt idx="171">
                  <c:v>0.46559886193005445</c:v>
                </c:pt>
                <c:pt idx="172">
                  <c:v>0.46652310818253712</c:v>
                </c:pt>
                <c:pt idx="173">
                  <c:v>0.467436329760334</c:v>
                </c:pt>
                <c:pt idx="174">
                  <c:v>0.46833865816893017</c:v>
                </c:pt>
                <c:pt idx="175">
                  <c:v>0.46923022334517578</c:v>
                </c:pt>
                <c:pt idx="176">
                  <c:v>0.47011115367599682</c:v>
                </c:pt>
                <c:pt idx="177">
                  <c:v>0.47098157601688323</c:v>
                </c:pt>
                <c:pt idx="178">
                  <c:v>0.47184161571015609</c:v>
                </c:pt>
                <c:pt idx="179">
                  <c:v>0.47269139660301757</c:v>
                </c:pt>
                <c:pt idx="180">
                  <c:v>0.47353104106538441</c:v>
                </c:pt>
                <c:pt idx="181">
                  <c:v>0.47436067000751037</c:v>
                </c:pt>
                <c:pt idx="182">
                  <c:v>0.47518040289739649</c:v>
                </c:pt>
                <c:pt idx="183">
                  <c:v>0.47599035777799559</c:v>
                </c:pt>
                <c:pt idx="184">
                  <c:v>0.47679065128421005</c:v>
                </c:pt>
                <c:pt idx="185">
                  <c:v>0.47758139865968763</c:v>
                </c:pt>
                <c:pt idx="186">
                  <c:v>0.47836271377341677</c:v>
                </c:pt>
                <c:pt idx="187">
                  <c:v>0.4791347091361241</c:v>
                </c:pt>
                <c:pt idx="188">
                  <c:v>0.47989749591647585</c:v>
                </c:pt>
                <c:pt idx="189">
                  <c:v>0.48065118395708628</c:v>
                </c:pt>
                <c:pt idx="190">
                  <c:v>0.48139588179033593</c:v>
                </c:pt>
                <c:pt idx="191">
                  <c:v>0.48213169665399952</c:v>
                </c:pt>
                <c:pt idx="192">
                  <c:v>0.48285873450668865</c:v>
                </c:pt>
                <c:pt idx="193">
                  <c:v>0.48357710004311077</c:v>
                </c:pt>
                <c:pt idx="194">
                  <c:v>0.48428689670914438</c:v>
                </c:pt>
                <c:pt idx="195">
                  <c:v>0.48498822671673592</c:v>
                </c:pt>
                <c:pt idx="196">
                  <c:v>0.48568119105861834</c:v>
                </c:pt>
                <c:pt idx="197">
                  <c:v>0.48636588952285437</c:v>
                </c:pt>
                <c:pt idx="198">
                  <c:v>0.48704242070720599</c:v>
                </c:pt>
                <c:pt idx="199">
                  <c:v>0.48771088203333268</c:v>
                </c:pt>
                <c:pt idx="200">
                  <c:v>0.48837136976082079</c:v>
                </c:pt>
                <c:pt idx="201">
                  <c:v>0.48902397900104422</c:v>
                </c:pt>
                <c:pt idx="202">
                  <c:v>0.4896688037308613</c:v>
                </c:pt>
                <c:pt idx="203">
                  <c:v>0.49030593680614737</c:v>
                </c:pt>
                <c:pt idx="204">
                  <c:v>0.49093546997516635</c:v>
                </c:pt>
                <c:pt idx="205">
                  <c:v>0.49155749389178222</c:v>
                </c:pt>
                <c:pt idx="206">
                  <c:v>0.49217209812851398</c:v>
                </c:pt>
                <c:pt idx="207">
                  <c:v>0.49277937118943371</c:v>
                </c:pt>
                <c:pt idx="208">
                  <c:v>0.49337940052291163</c:v>
                </c:pt>
                <c:pt idx="209">
                  <c:v>0.49397227253420856</c:v>
                </c:pt>
                <c:pt idx="210">
                  <c:v>0.49455807259791856</c:v>
                </c:pt>
                <c:pt idx="211">
                  <c:v>0.49513688507026316</c:v>
                </c:pt>
                <c:pt idx="212">
                  <c:v>0.49570879330123852</c:v>
                </c:pt>
                <c:pt idx="213">
                  <c:v>0.49627387964661818</c:v>
                </c:pt>
                <c:pt idx="214">
                  <c:v>0.49683222547981243</c:v>
                </c:pt>
                <c:pt idx="215">
                  <c:v>0.49738391120358588</c:v>
                </c:pt>
                <c:pt idx="216">
                  <c:v>0.49792901626163621</c:v>
                </c:pt>
                <c:pt idx="217">
                  <c:v>0.49846761915003379</c:v>
                </c:pt>
                <c:pt idx="218">
                  <c:v>0.49899979742852513</c:v>
                </c:pt>
                <c:pt idx="219">
                  <c:v>0.49952562773170189</c:v>
                </c:pt>
                <c:pt idx="220">
                  <c:v>0.50004518578003654</c:v>
                </c:pt>
                <c:pt idx="221">
                  <c:v>0.50055854639078579</c:v>
                </c:pt>
                <c:pt idx="222">
                  <c:v>0.50106578348876452</c:v>
                </c:pt>
                <c:pt idx="223">
                  <c:v>0.50156697011699169</c:v>
                </c:pt>
                <c:pt idx="224">
                  <c:v>0.50206217844720735</c:v>
                </c:pt>
                <c:pt idx="225">
                  <c:v>0.50255147979026726</c:v>
                </c:pt>
                <c:pt idx="226">
                  <c:v>0.50303494460640996</c:v>
                </c:pt>
                <c:pt idx="227">
                  <c:v>0.50351264251540473</c:v>
                </c:pt>
                <c:pt idx="228">
                  <c:v>0.50398464230657547</c:v>
                </c:pt>
                <c:pt idx="229">
                  <c:v>0.50445101194870823</c:v>
                </c:pt>
                <c:pt idx="230">
                  <c:v>0.50491181859983714</c:v>
                </c:pt>
                <c:pt idx="231">
                  <c:v>0.50536712861691613</c:v>
                </c:pt>
                <c:pt idx="232">
                  <c:v>0.50581700756537462</c:v>
                </c:pt>
                <c:pt idx="233">
                  <c:v>0.50626152022855864</c:v>
                </c:pt>
                <c:pt idx="234">
                  <c:v>0.50670073061705956</c:v>
                </c:pt>
                <c:pt idx="235">
                  <c:v>0.50713470197793253</c:v>
                </c:pt>
                <c:pt idx="236">
                  <c:v>0.50756349680380319</c:v>
                </c:pt>
                <c:pt idx="237">
                  <c:v>0.50798717684186756</c:v>
                </c:pt>
                <c:pt idx="238">
                  <c:v>0.50840580310278338</c:v>
                </c:pt>
                <c:pt idx="239">
                  <c:v>0.50881943586945533</c:v>
                </c:pt>
                <c:pt idx="240">
                  <c:v>0.50922813470571671</c:v>
                </c:pt>
                <c:pt idx="241">
                  <c:v>0.50963195846490617</c:v>
                </c:pt>
                <c:pt idx="242">
                  <c:v>0.51003096529834291</c:v>
                </c:pt>
                <c:pt idx="243">
                  <c:v>0.51042521266370022</c:v>
                </c:pt>
                <c:pt idx="244">
                  <c:v>0.5108147573332803</c:v>
                </c:pt>
                <c:pt idx="245">
                  <c:v>0.51119965540218837</c:v>
                </c:pt>
                <c:pt idx="246">
                  <c:v>0.51157996229641167</c:v>
                </c:pt>
                <c:pt idx="247">
                  <c:v>0.51195573278080009</c:v>
                </c:pt>
                <c:pt idx="248">
                  <c:v>0.51232702096695271</c:v>
                </c:pt>
                <c:pt idx="249">
                  <c:v>0.51269388032100993</c:v>
                </c:pt>
                <c:pt idx="250">
                  <c:v>0.51305636367135266</c:v>
                </c:pt>
                <c:pt idx="251">
                  <c:v>0.51341452321620973</c:v>
                </c:pt>
                <c:pt idx="252">
                  <c:v>0.51376841053117461</c:v>
                </c:pt>
                <c:pt idx="253">
                  <c:v>0.514118076576632</c:v>
                </c:pt>
                <c:pt idx="254">
                  <c:v>0.51446357170509671</c:v>
                </c:pt>
                <c:pt idx="255">
                  <c:v>0.51480494566846424</c:v>
                </c:pt>
                <c:pt idx="256">
                  <c:v>0.51514224762517535</c:v>
                </c:pt>
                <c:pt idx="257">
                  <c:v>0.51547552614729453</c:v>
                </c:pt>
                <c:pt idx="258">
                  <c:v>0.51580482922750492</c:v>
                </c:pt>
                <c:pt idx="259">
                  <c:v>0.51613020428601908</c:v>
                </c:pt>
                <c:pt idx="260">
                  <c:v>0.51645169817740777</c:v>
                </c:pt>
                <c:pt idx="261">
                  <c:v>0.51676935719734696</c:v>
                </c:pt>
                <c:pt idx="262">
                  <c:v>0.51708322708928411</c:v>
                </c:pt>
                <c:pt idx="263">
                  <c:v>0.51739335305102629</c:v>
                </c:pt>
                <c:pt idx="264">
                  <c:v>0.51769977974124803</c:v>
                </c:pt>
                <c:pt idx="265">
                  <c:v>0.51800255128592176</c:v>
                </c:pt>
                <c:pt idx="266">
                  <c:v>0.51830171128467351</c:v>
                </c:pt>
                <c:pt idx="267">
                  <c:v>0.51859730281706007</c:v>
                </c:pt>
                <c:pt idx="268">
                  <c:v>0.51888936844877254</c:v>
                </c:pt>
                <c:pt idx="269">
                  <c:v>0.51917795023776681</c:v>
                </c:pt>
                <c:pt idx="270">
                  <c:v>0.51946308974031918</c:v>
                </c:pt>
                <c:pt idx="271">
                  <c:v>0.51974482801701061</c:v>
                </c:pt>
                <c:pt idx="272">
                  <c:v>0.52002320563864002</c:v>
                </c:pt>
                <c:pt idx="273">
                  <c:v>0.52029826269206569</c:v>
                </c:pt>
                <c:pt idx="274">
                  <c:v>0.52057003878597885</c:v>
                </c:pt>
                <c:pt idx="275">
                  <c:v>0.52083857305660652</c:v>
                </c:pt>
                <c:pt idx="276">
                  <c:v>0.52110390417334773</c:v>
                </c:pt>
                <c:pt idx="277">
                  <c:v>0.52136607034434168</c:v>
                </c:pt>
                <c:pt idx="278">
                  <c:v>0.52162510932197026</c:v>
                </c:pt>
                <c:pt idx="279">
                  <c:v>0.52188105840829369</c:v>
                </c:pt>
                <c:pt idx="280">
                  <c:v>0.52213395446042277</c:v>
                </c:pt>
                <c:pt idx="281">
                  <c:v>0.52238383389582588</c:v>
                </c:pt>
                <c:pt idx="282">
                  <c:v>0.52263073269757365</c:v>
                </c:pt>
                <c:pt idx="283">
                  <c:v>0.52287468641952017</c:v>
                </c:pt>
                <c:pt idx="284">
                  <c:v>0.52311573019142299</c:v>
                </c:pt>
                <c:pt idx="285">
                  <c:v>0.52335389872400151</c:v>
                </c:pt>
                <c:pt idx="286">
                  <c:v>0.52358922631393634</c:v>
                </c:pt>
                <c:pt idx="287">
                  <c:v>0.52382174684880678</c:v>
                </c:pt>
                <c:pt idx="288">
                  <c:v>0.52405149381197191</c:v>
                </c:pt>
                <c:pt idx="289">
                  <c:v>0.5242785002873912</c:v>
                </c:pt>
                <c:pt idx="290">
                  <c:v>0.52450279896438956</c:v>
                </c:pt>
                <c:pt idx="291">
                  <c:v>0.52472442214236392</c:v>
                </c:pt>
                <c:pt idx="292">
                  <c:v>0.52494340173543508</c:v>
                </c:pt>
                <c:pt idx="293">
                  <c:v>0.52515976927704255</c:v>
                </c:pt>
                <c:pt idx="294">
                  <c:v>0.52537355592448642</c:v>
                </c:pt>
                <c:pt idx="295">
                  <c:v>0.52558479246341339</c:v>
                </c:pt>
                <c:pt idx="296">
                  <c:v>0.52579350931224988</c:v>
                </c:pt>
                <c:pt idx="297">
                  <c:v>0.52599973652658294</c:v>
                </c:pt>
                <c:pt idx="298">
                  <c:v>0.52620350380348779</c:v>
                </c:pt>
                <c:pt idx="299">
                  <c:v>0.52640484048580438</c:v>
                </c:pt>
              </c:numCache>
            </c:numRef>
          </c:yVal>
          <c:smooth val="0"/>
          <c:extLst xmlns:c16r2="http://schemas.microsoft.com/office/drawing/2015/06/chart">
            <c:ext xmlns:c16="http://schemas.microsoft.com/office/drawing/2014/chart" uri="{C3380CC4-5D6E-409C-BE32-E72D297353CC}">
              <c16:uniqueId val="{00000002-4B5D-46A9-A7D9-648E1E4E5B85}"/>
            </c:ext>
          </c:extLst>
        </c:ser>
        <c:ser>
          <c:idx val="3"/>
          <c:order val="3"/>
          <c:tx>
            <c:strRef>
              <c:f>'Debt-Dividend Analysis'!$R$15</c:f>
              <c:strCache>
                <c:ptCount val="1"/>
                <c:pt idx="0">
                  <c:v>Net Biomass</c:v>
                </c:pt>
              </c:strCache>
            </c:strRef>
          </c:tx>
          <c:spPr>
            <a:ln w="38100">
              <a:solidFill>
                <a:srgbClr val="000000"/>
              </a:solidFill>
              <a:prstDash val="solid"/>
            </a:ln>
          </c:spPr>
          <c:marker>
            <c:symbol val="none"/>
          </c:marker>
          <c:xVal>
            <c:numRef>
              <c:f>'Debt-Dividend Analysis'!$N$16:$N$315</c:f>
              <c:numCache>
                <c:formatCode>General</c:formatCode>
                <c:ptCount val="30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pt idx="52">
                  <c:v>53</c:v>
                </c:pt>
                <c:pt idx="53">
                  <c:v>54</c:v>
                </c:pt>
                <c:pt idx="54">
                  <c:v>55</c:v>
                </c:pt>
                <c:pt idx="55">
                  <c:v>56</c:v>
                </c:pt>
                <c:pt idx="56">
                  <c:v>57</c:v>
                </c:pt>
                <c:pt idx="57">
                  <c:v>58</c:v>
                </c:pt>
                <c:pt idx="58">
                  <c:v>59</c:v>
                </c:pt>
                <c:pt idx="59">
                  <c:v>60</c:v>
                </c:pt>
                <c:pt idx="60">
                  <c:v>61</c:v>
                </c:pt>
                <c:pt idx="61">
                  <c:v>62</c:v>
                </c:pt>
                <c:pt idx="62">
                  <c:v>63</c:v>
                </c:pt>
                <c:pt idx="63">
                  <c:v>64</c:v>
                </c:pt>
                <c:pt idx="64">
                  <c:v>65</c:v>
                </c:pt>
                <c:pt idx="65">
                  <c:v>66</c:v>
                </c:pt>
                <c:pt idx="66">
                  <c:v>67</c:v>
                </c:pt>
                <c:pt idx="67">
                  <c:v>68</c:v>
                </c:pt>
                <c:pt idx="68">
                  <c:v>69</c:v>
                </c:pt>
                <c:pt idx="69">
                  <c:v>70</c:v>
                </c:pt>
                <c:pt idx="70">
                  <c:v>71</c:v>
                </c:pt>
                <c:pt idx="71">
                  <c:v>72</c:v>
                </c:pt>
                <c:pt idx="72">
                  <c:v>73</c:v>
                </c:pt>
                <c:pt idx="73">
                  <c:v>74</c:v>
                </c:pt>
                <c:pt idx="74">
                  <c:v>75</c:v>
                </c:pt>
                <c:pt idx="75">
                  <c:v>76</c:v>
                </c:pt>
                <c:pt idx="76">
                  <c:v>77</c:v>
                </c:pt>
                <c:pt idx="77">
                  <c:v>78</c:v>
                </c:pt>
                <c:pt idx="78">
                  <c:v>79</c:v>
                </c:pt>
                <c:pt idx="79">
                  <c:v>80</c:v>
                </c:pt>
                <c:pt idx="80">
                  <c:v>81</c:v>
                </c:pt>
                <c:pt idx="81">
                  <c:v>82</c:v>
                </c:pt>
                <c:pt idx="82">
                  <c:v>83</c:v>
                </c:pt>
                <c:pt idx="83">
                  <c:v>84</c:v>
                </c:pt>
                <c:pt idx="84">
                  <c:v>85</c:v>
                </c:pt>
                <c:pt idx="85">
                  <c:v>86</c:v>
                </c:pt>
                <c:pt idx="86">
                  <c:v>87</c:v>
                </c:pt>
                <c:pt idx="87">
                  <c:v>88</c:v>
                </c:pt>
                <c:pt idx="88">
                  <c:v>89</c:v>
                </c:pt>
                <c:pt idx="89">
                  <c:v>90</c:v>
                </c:pt>
                <c:pt idx="90">
                  <c:v>91</c:v>
                </c:pt>
                <c:pt idx="91">
                  <c:v>92</c:v>
                </c:pt>
                <c:pt idx="92">
                  <c:v>93</c:v>
                </c:pt>
                <c:pt idx="93">
                  <c:v>94</c:v>
                </c:pt>
                <c:pt idx="94">
                  <c:v>95</c:v>
                </c:pt>
                <c:pt idx="95">
                  <c:v>96</c:v>
                </c:pt>
                <c:pt idx="96">
                  <c:v>97</c:v>
                </c:pt>
                <c:pt idx="97">
                  <c:v>98</c:v>
                </c:pt>
                <c:pt idx="98">
                  <c:v>99</c:v>
                </c:pt>
                <c:pt idx="99">
                  <c:v>100</c:v>
                </c:pt>
                <c:pt idx="100">
                  <c:v>101</c:v>
                </c:pt>
                <c:pt idx="101">
                  <c:v>102</c:v>
                </c:pt>
                <c:pt idx="102">
                  <c:v>103</c:v>
                </c:pt>
                <c:pt idx="103">
                  <c:v>104</c:v>
                </c:pt>
                <c:pt idx="104">
                  <c:v>105</c:v>
                </c:pt>
                <c:pt idx="105">
                  <c:v>106</c:v>
                </c:pt>
                <c:pt idx="106">
                  <c:v>107</c:v>
                </c:pt>
                <c:pt idx="107">
                  <c:v>108</c:v>
                </c:pt>
                <c:pt idx="108">
                  <c:v>109</c:v>
                </c:pt>
                <c:pt idx="109">
                  <c:v>110</c:v>
                </c:pt>
                <c:pt idx="110">
                  <c:v>111</c:v>
                </c:pt>
                <c:pt idx="111">
                  <c:v>112</c:v>
                </c:pt>
                <c:pt idx="112">
                  <c:v>113</c:v>
                </c:pt>
                <c:pt idx="113">
                  <c:v>114</c:v>
                </c:pt>
                <c:pt idx="114">
                  <c:v>115</c:v>
                </c:pt>
                <c:pt idx="115">
                  <c:v>116</c:v>
                </c:pt>
                <c:pt idx="116">
                  <c:v>117</c:v>
                </c:pt>
                <c:pt idx="117">
                  <c:v>118</c:v>
                </c:pt>
                <c:pt idx="118">
                  <c:v>119</c:v>
                </c:pt>
                <c:pt idx="119">
                  <c:v>120</c:v>
                </c:pt>
                <c:pt idx="120">
                  <c:v>121</c:v>
                </c:pt>
                <c:pt idx="121">
                  <c:v>122</c:v>
                </c:pt>
                <c:pt idx="122">
                  <c:v>123</c:v>
                </c:pt>
                <c:pt idx="123">
                  <c:v>124</c:v>
                </c:pt>
                <c:pt idx="124">
                  <c:v>125</c:v>
                </c:pt>
                <c:pt idx="125">
                  <c:v>126</c:v>
                </c:pt>
                <c:pt idx="126">
                  <c:v>127</c:v>
                </c:pt>
                <c:pt idx="127">
                  <c:v>128</c:v>
                </c:pt>
                <c:pt idx="128">
                  <c:v>129</c:v>
                </c:pt>
                <c:pt idx="129">
                  <c:v>130</c:v>
                </c:pt>
                <c:pt idx="130">
                  <c:v>131</c:v>
                </c:pt>
                <c:pt idx="131">
                  <c:v>132</c:v>
                </c:pt>
                <c:pt idx="132">
                  <c:v>133</c:v>
                </c:pt>
                <c:pt idx="133">
                  <c:v>134</c:v>
                </c:pt>
                <c:pt idx="134">
                  <c:v>135</c:v>
                </c:pt>
                <c:pt idx="135">
                  <c:v>136</c:v>
                </c:pt>
                <c:pt idx="136">
                  <c:v>137</c:v>
                </c:pt>
                <c:pt idx="137">
                  <c:v>138</c:v>
                </c:pt>
                <c:pt idx="138">
                  <c:v>139</c:v>
                </c:pt>
                <c:pt idx="139">
                  <c:v>140</c:v>
                </c:pt>
                <c:pt idx="140">
                  <c:v>141</c:v>
                </c:pt>
                <c:pt idx="141">
                  <c:v>142</c:v>
                </c:pt>
                <c:pt idx="142">
                  <c:v>143</c:v>
                </c:pt>
                <c:pt idx="143">
                  <c:v>144</c:v>
                </c:pt>
                <c:pt idx="144">
                  <c:v>145</c:v>
                </c:pt>
                <c:pt idx="145">
                  <c:v>146</c:v>
                </c:pt>
                <c:pt idx="146">
                  <c:v>147</c:v>
                </c:pt>
                <c:pt idx="147">
                  <c:v>148</c:v>
                </c:pt>
                <c:pt idx="148">
                  <c:v>149</c:v>
                </c:pt>
                <c:pt idx="149">
                  <c:v>150</c:v>
                </c:pt>
                <c:pt idx="150">
                  <c:v>151</c:v>
                </c:pt>
                <c:pt idx="151">
                  <c:v>152</c:v>
                </c:pt>
                <c:pt idx="152">
                  <c:v>153</c:v>
                </c:pt>
                <c:pt idx="153">
                  <c:v>154</c:v>
                </c:pt>
                <c:pt idx="154">
                  <c:v>155</c:v>
                </c:pt>
                <c:pt idx="155">
                  <c:v>156</c:v>
                </c:pt>
                <c:pt idx="156">
                  <c:v>157</c:v>
                </c:pt>
                <c:pt idx="157">
                  <c:v>158</c:v>
                </c:pt>
                <c:pt idx="158">
                  <c:v>159</c:v>
                </c:pt>
                <c:pt idx="159">
                  <c:v>160</c:v>
                </c:pt>
                <c:pt idx="160">
                  <c:v>161</c:v>
                </c:pt>
                <c:pt idx="161">
                  <c:v>162</c:v>
                </c:pt>
                <c:pt idx="162">
                  <c:v>163</c:v>
                </c:pt>
                <c:pt idx="163">
                  <c:v>164</c:v>
                </c:pt>
                <c:pt idx="164">
                  <c:v>165</c:v>
                </c:pt>
                <c:pt idx="165">
                  <c:v>166</c:v>
                </c:pt>
                <c:pt idx="166">
                  <c:v>167</c:v>
                </c:pt>
                <c:pt idx="167">
                  <c:v>168</c:v>
                </c:pt>
                <c:pt idx="168">
                  <c:v>169</c:v>
                </c:pt>
                <c:pt idx="169">
                  <c:v>170</c:v>
                </c:pt>
                <c:pt idx="170">
                  <c:v>171</c:v>
                </c:pt>
                <c:pt idx="171">
                  <c:v>172</c:v>
                </c:pt>
                <c:pt idx="172">
                  <c:v>173</c:v>
                </c:pt>
                <c:pt idx="173">
                  <c:v>174</c:v>
                </c:pt>
                <c:pt idx="174">
                  <c:v>175</c:v>
                </c:pt>
                <c:pt idx="175">
                  <c:v>176</c:v>
                </c:pt>
                <c:pt idx="176">
                  <c:v>177</c:v>
                </c:pt>
                <c:pt idx="177">
                  <c:v>178</c:v>
                </c:pt>
                <c:pt idx="178">
                  <c:v>179</c:v>
                </c:pt>
                <c:pt idx="179">
                  <c:v>180</c:v>
                </c:pt>
                <c:pt idx="180">
                  <c:v>181</c:v>
                </c:pt>
                <c:pt idx="181">
                  <c:v>182</c:v>
                </c:pt>
                <c:pt idx="182">
                  <c:v>183</c:v>
                </c:pt>
                <c:pt idx="183">
                  <c:v>184</c:v>
                </c:pt>
                <c:pt idx="184">
                  <c:v>185</c:v>
                </c:pt>
                <c:pt idx="185">
                  <c:v>186</c:v>
                </c:pt>
                <c:pt idx="186">
                  <c:v>187</c:v>
                </c:pt>
                <c:pt idx="187">
                  <c:v>188</c:v>
                </c:pt>
                <c:pt idx="188">
                  <c:v>189</c:v>
                </c:pt>
                <c:pt idx="189">
                  <c:v>190</c:v>
                </c:pt>
                <c:pt idx="190">
                  <c:v>191</c:v>
                </c:pt>
                <c:pt idx="191">
                  <c:v>192</c:v>
                </c:pt>
                <c:pt idx="192">
                  <c:v>193</c:v>
                </c:pt>
                <c:pt idx="193">
                  <c:v>194</c:v>
                </c:pt>
                <c:pt idx="194">
                  <c:v>195</c:v>
                </c:pt>
                <c:pt idx="195">
                  <c:v>196</c:v>
                </c:pt>
                <c:pt idx="196">
                  <c:v>197</c:v>
                </c:pt>
                <c:pt idx="197">
                  <c:v>198</c:v>
                </c:pt>
                <c:pt idx="198">
                  <c:v>199</c:v>
                </c:pt>
                <c:pt idx="199">
                  <c:v>200</c:v>
                </c:pt>
                <c:pt idx="200">
                  <c:v>201</c:v>
                </c:pt>
                <c:pt idx="201">
                  <c:v>202</c:v>
                </c:pt>
                <c:pt idx="202">
                  <c:v>203</c:v>
                </c:pt>
                <c:pt idx="203">
                  <c:v>204</c:v>
                </c:pt>
                <c:pt idx="204">
                  <c:v>205</c:v>
                </c:pt>
                <c:pt idx="205">
                  <c:v>206</c:v>
                </c:pt>
                <c:pt idx="206">
                  <c:v>207</c:v>
                </c:pt>
                <c:pt idx="207">
                  <c:v>208</c:v>
                </c:pt>
                <c:pt idx="208">
                  <c:v>209</c:v>
                </c:pt>
                <c:pt idx="209">
                  <c:v>210</c:v>
                </c:pt>
                <c:pt idx="210">
                  <c:v>211</c:v>
                </c:pt>
                <c:pt idx="211">
                  <c:v>212</c:v>
                </c:pt>
                <c:pt idx="212">
                  <c:v>213</c:v>
                </c:pt>
                <c:pt idx="213">
                  <c:v>214</c:v>
                </c:pt>
                <c:pt idx="214">
                  <c:v>215</c:v>
                </c:pt>
                <c:pt idx="215">
                  <c:v>216</c:v>
                </c:pt>
                <c:pt idx="216">
                  <c:v>217</c:v>
                </c:pt>
                <c:pt idx="217">
                  <c:v>218</c:v>
                </c:pt>
                <c:pt idx="218">
                  <c:v>219</c:v>
                </c:pt>
                <c:pt idx="219">
                  <c:v>220</c:v>
                </c:pt>
                <c:pt idx="220">
                  <c:v>221</c:v>
                </c:pt>
                <c:pt idx="221">
                  <c:v>222</c:v>
                </c:pt>
                <c:pt idx="222">
                  <c:v>223</c:v>
                </c:pt>
                <c:pt idx="223">
                  <c:v>224</c:v>
                </c:pt>
                <c:pt idx="224">
                  <c:v>225</c:v>
                </c:pt>
                <c:pt idx="225">
                  <c:v>226</c:v>
                </c:pt>
                <c:pt idx="226">
                  <c:v>227</c:v>
                </c:pt>
                <c:pt idx="227">
                  <c:v>228</c:v>
                </c:pt>
                <c:pt idx="228">
                  <c:v>229</c:v>
                </c:pt>
                <c:pt idx="229">
                  <c:v>230</c:v>
                </c:pt>
                <c:pt idx="230">
                  <c:v>231</c:v>
                </c:pt>
                <c:pt idx="231">
                  <c:v>232</c:v>
                </c:pt>
                <c:pt idx="232">
                  <c:v>233</c:v>
                </c:pt>
                <c:pt idx="233">
                  <c:v>234</c:v>
                </c:pt>
                <c:pt idx="234">
                  <c:v>235</c:v>
                </c:pt>
                <c:pt idx="235">
                  <c:v>236</c:v>
                </c:pt>
                <c:pt idx="236">
                  <c:v>237</c:v>
                </c:pt>
                <c:pt idx="237">
                  <c:v>238</c:v>
                </c:pt>
                <c:pt idx="238">
                  <c:v>239</c:v>
                </c:pt>
                <c:pt idx="239">
                  <c:v>240</c:v>
                </c:pt>
                <c:pt idx="240">
                  <c:v>241</c:v>
                </c:pt>
                <c:pt idx="241">
                  <c:v>242</c:v>
                </c:pt>
                <c:pt idx="242">
                  <c:v>243</c:v>
                </c:pt>
                <c:pt idx="243">
                  <c:v>244</c:v>
                </c:pt>
                <c:pt idx="244">
                  <c:v>245</c:v>
                </c:pt>
                <c:pt idx="245">
                  <c:v>246</c:v>
                </c:pt>
                <c:pt idx="246">
                  <c:v>247</c:v>
                </c:pt>
                <c:pt idx="247">
                  <c:v>248</c:v>
                </c:pt>
                <c:pt idx="248">
                  <c:v>249</c:v>
                </c:pt>
                <c:pt idx="249">
                  <c:v>250</c:v>
                </c:pt>
                <c:pt idx="250">
                  <c:v>251</c:v>
                </c:pt>
                <c:pt idx="251">
                  <c:v>252</c:v>
                </c:pt>
                <c:pt idx="252">
                  <c:v>253</c:v>
                </c:pt>
                <c:pt idx="253">
                  <c:v>254</c:v>
                </c:pt>
                <c:pt idx="254">
                  <c:v>255</c:v>
                </c:pt>
                <c:pt idx="255">
                  <c:v>256</c:v>
                </c:pt>
                <c:pt idx="256">
                  <c:v>257</c:v>
                </c:pt>
                <c:pt idx="257">
                  <c:v>258</c:v>
                </c:pt>
                <c:pt idx="258">
                  <c:v>259</c:v>
                </c:pt>
                <c:pt idx="259">
                  <c:v>260</c:v>
                </c:pt>
                <c:pt idx="260">
                  <c:v>261</c:v>
                </c:pt>
                <c:pt idx="261">
                  <c:v>262</c:v>
                </c:pt>
                <c:pt idx="262">
                  <c:v>263</c:v>
                </c:pt>
                <c:pt idx="263">
                  <c:v>264</c:v>
                </c:pt>
                <c:pt idx="264">
                  <c:v>265</c:v>
                </c:pt>
                <c:pt idx="265">
                  <c:v>266</c:v>
                </c:pt>
                <c:pt idx="266">
                  <c:v>267</c:v>
                </c:pt>
                <c:pt idx="267">
                  <c:v>268</c:v>
                </c:pt>
                <c:pt idx="268">
                  <c:v>269</c:v>
                </c:pt>
                <c:pt idx="269">
                  <c:v>270</c:v>
                </c:pt>
                <c:pt idx="270">
                  <c:v>271</c:v>
                </c:pt>
                <c:pt idx="271">
                  <c:v>272</c:v>
                </c:pt>
                <c:pt idx="272">
                  <c:v>273</c:v>
                </c:pt>
                <c:pt idx="273">
                  <c:v>274</c:v>
                </c:pt>
                <c:pt idx="274">
                  <c:v>275</c:v>
                </c:pt>
                <c:pt idx="275">
                  <c:v>276</c:v>
                </c:pt>
                <c:pt idx="276">
                  <c:v>277</c:v>
                </c:pt>
                <c:pt idx="277">
                  <c:v>278</c:v>
                </c:pt>
                <c:pt idx="278">
                  <c:v>279</c:v>
                </c:pt>
                <c:pt idx="279">
                  <c:v>280</c:v>
                </c:pt>
                <c:pt idx="280">
                  <c:v>281</c:v>
                </c:pt>
                <c:pt idx="281">
                  <c:v>282</c:v>
                </c:pt>
                <c:pt idx="282">
                  <c:v>283</c:v>
                </c:pt>
                <c:pt idx="283">
                  <c:v>284</c:v>
                </c:pt>
                <c:pt idx="284">
                  <c:v>285</c:v>
                </c:pt>
                <c:pt idx="285">
                  <c:v>286</c:v>
                </c:pt>
                <c:pt idx="286">
                  <c:v>287</c:v>
                </c:pt>
                <c:pt idx="287">
                  <c:v>288</c:v>
                </c:pt>
                <c:pt idx="288">
                  <c:v>289</c:v>
                </c:pt>
                <c:pt idx="289">
                  <c:v>290</c:v>
                </c:pt>
                <c:pt idx="290">
                  <c:v>291</c:v>
                </c:pt>
                <c:pt idx="291">
                  <c:v>292</c:v>
                </c:pt>
                <c:pt idx="292">
                  <c:v>293</c:v>
                </c:pt>
                <c:pt idx="293">
                  <c:v>294</c:v>
                </c:pt>
                <c:pt idx="294">
                  <c:v>295</c:v>
                </c:pt>
                <c:pt idx="295">
                  <c:v>296</c:v>
                </c:pt>
                <c:pt idx="296">
                  <c:v>297</c:v>
                </c:pt>
                <c:pt idx="297">
                  <c:v>298</c:v>
                </c:pt>
                <c:pt idx="298">
                  <c:v>299</c:v>
                </c:pt>
                <c:pt idx="299">
                  <c:v>300</c:v>
                </c:pt>
              </c:numCache>
            </c:numRef>
          </c:xVal>
          <c:yVal>
            <c:numRef>
              <c:f>'Debt-Dividend Analysis'!$R$16:$R$315</c:f>
              <c:numCache>
                <c:formatCode>0.000</c:formatCode>
                <c:ptCount val="300"/>
                <c:pt idx="0">
                  <c:v>-0.22632141404510819</c:v>
                </c:pt>
                <c:pt idx="1">
                  <c:v>-0.14533149871137369</c:v>
                </c:pt>
                <c:pt idx="2">
                  <c:v>-7.3165495642793676E-2</c:v>
                </c:pt>
                <c:pt idx="3">
                  <c:v>-8.7877135534420864E-3</c:v>
                </c:pt>
                <c:pt idx="4">
                  <c:v>4.871501292707809E-2</c:v>
                </c:pt>
                <c:pt idx="5">
                  <c:v>0.1001478300934629</c:v>
                </c:pt>
                <c:pt idx="6">
                  <c:v>0.14622065428334105</c:v>
                </c:pt>
                <c:pt idx="7">
                  <c:v>0.18755944666774629</c:v>
                </c:pt>
                <c:pt idx="8">
                  <c:v>0.22471615302293735</c:v>
                </c:pt>
                <c:pt idx="9">
                  <c:v>0.25817746656127094</c:v>
                </c:pt>
                <c:pt idx="10">
                  <c:v>0.28837255318105004</c:v>
                </c:pt>
                <c:pt idx="11">
                  <c:v>0.31567986199383519</c:v>
                </c:pt>
                <c:pt idx="12">
                  <c:v>0.34043312944019627</c:v>
                </c:pt>
                <c:pt idx="13">
                  <c:v>0.36292667247991039</c:v>
                </c:pt>
                <c:pt idx="14">
                  <c:v>0.38342005503623922</c:v>
                </c:pt>
                <c:pt idx="15">
                  <c:v>0.40214220190631672</c:v>
                </c:pt>
                <c:pt idx="16">
                  <c:v>0.41929502556232306</c:v>
                </c:pt>
                <c:pt idx="17">
                  <c:v>0.43505662352127555</c:v>
                </c:pt>
                <c:pt idx="18">
                  <c:v>0.44958409713170017</c:v>
                </c:pt>
                <c:pt idx="19">
                  <c:v>0.46301603660458091</c:v>
                </c:pt>
                <c:pt idx="20">
                  <c:v>0.47547471180802126</c:v>
                </c:pt>
                <c:pt idx="21">
                  <c:v>0.48706800366561176</c:v>
                </c:pt>
                <c:pt idx="22">
                  <c:v>0.49789110687314087</c:v>
                </c:pt>
                <c:pt idx="23">
                  <c:v>0.50802803101140137</c:v>
                </c:pt>
                <c:pt idx="24">
                  <c:v>0.51755292392660834</c:v>
                </c:pt>
                <c:pt idx="25">
                  <c:v>0.52653123842334992</c:v>
                </c:pt>
                <c:pt idx="26">
                  <c:v>0.53502076082308592</c:v>
                </c:pt>
                <c:pt idx="27">
                  <c:v>0.54307251774438192</c:v>
                </c:pt>
                <c:pt idx="28">
                  <c:v>0.55073157552434071</c:v>
                </c:pt>
                <c:pt idx="29">
                  <c:v>0.55803774499331349</c:v>
                </c:pt>
                <c:pt idx="30">
                  <c:v>0.5650262028097488</c:v>
                </c:pt>
                <c:pt idx="31">
                  <c:v>0.57172803923505078</c:v>
                </c:pt>
                <c:pt idx="32">
                  <c:v>0.57817074105845367</c:v>
                </c:pt>
                <c:pt idx="33">
                  <c:v>0.58437861735058483</c:v>
                </c:pt>
                <c:pt idx="34">
                  <c:v>0.59037317481516483</c:v>
                </c:pt>
                <c:pt idx="35">
                  <c:v>0.59617344870673272</c:v>
                </c:pt>
                <c:pt idx="36">
                  <c:v>0.60179629457563921</c:v>
                </c:pt>
                <c:pt idx="37">
                  <c:v>0.60725664547856995</c:v>
                </c:pt>
                <c:pt idx="38">
                  <c:v>0.61256773874365833</c:v>
                </c:pt>
                <c:pt idx="39">
                  <c:v>0.61774131589506021</c:v>
                </c:pt>
                <c:pt idx="40">
                  <c:v>0.62278779891502423</c:v>
                </c:pt>
                <c:pt idx="41">
                  <c:v>0.62771644564518092</c:v>
                </c:pt>
                <c:pt idx="42">
                  <c:v>0.63253548679702631</c:v>
                </c:pt>
                <c:pt idx="43">
                  <c:v>0.63725224674911596</c:v>
                </c:pt>
                <c:pt idx="44">
                  <c:v>0.64187325005064144</c:v>
                </c:pt>
                <c:pt idx="45">
                  <c:v>0.64640431532376508</c:v>
                </c:pt>
                <c:pt idx="46">
                  <c:v>0.65085063805669219</c:v>
                </c:pt>
                <c:pt idx="47">
                  <c:v>0.65521686360280185</c:v>
                </c:pt>
                <c:pt idx="48">
                  <c:v>0.65950715154540829</c:v>
                </c:pt>
                <c:pt idx="49">
                  <c:v>0.66372523245043091</c:v>
                </c:pt>
                <c:pt idx="50">
                  <c:v>0.66787445790819566</c:v>
                </c:pt>
                <c:pt idx="51">
                  <c:v>0.67195784465888875</c:v>
                </c:pt>
                <c:pt idx="52">
                  <c:v>0.67597811350209658</c:v>
                </c:pt>
                <c:pt idx="53">
                  <c:v>0.67993772360794258</c:v>
                </c:pt>
                <c:pt idx="54">
                  <c:v>0.68383890277419968</c:v>
                </c:pt>
                <c:pt idx="55">
                  <c:v>0.68768367410931086</c:v>
                </c:pt>
                <c:pt idx="56">
                  <c:v>0.69147387956441797</c:v>
                </c:pt>
                <c:pt idx="57">
                  <c:v>0.69521120068739983</c:v>
                </c:pt>
                <c:pt idx="58">
                  <c:v>0.6988971769277621</c:v>
                </c:pt>
                <c:pt idx="59">
                  <c:v>0.70253322178227517</c:v>
                </c:pt>
                <c:pt idx="60">
                  <c:v>0.70612063703694183</c:v>
                </c:pt>
                <c:pt idx="61">
                  <c:v>0.70966062533060459</c:v>
                </c:pt>
                <c:pt idx="62">
                  <c:v>0.71315430123883239</c:v>
                </c:pt>
                <c:pt idx="63">
                  <c:v>0.71660270105320278</c:v>
                </c:pt>
                <c:pt idx="64">
                  <c:v>0.72000679141036339</c:v>
                </c:pt>
                <c:pt idx="65">
                  <c:v>0.72336747690697711</c:v>
                </c:pt>
                <c:pt idx="66">
                  <c:v>0.72668560682053807</c:v>
                </c:pt>
                <c:pt idx="67">
                  <c:v>0.72996198104184395</c:v>
                </c:pt>
                <c:pt idx="68">
                  <c:v>0.73319735531238028</c:v>
                </c:pt>
                <c:pt idx="69">
                  <c:v>0.73639244584883379</c:v>
                </c:pt>
                <c:pt idx="70">
                  <c:v>0.73954793342721925</c:v>
                </c:pt>
                <c:pt idx="71">
                  <c:v>0.74266446699051525</c:v>
                </c:pt>
                <c:pt idx="72">
                  <c:v>0.7457426668361522</c:v>
                </c:pt>
                <c:pt idx="73">
                  <c:v>0.74878312743301123</c:v>
                </c:pt>
                <c:pt idx="74">
                  <c:v>0.75178641991172501</c:v>
                </c:pt>
                <c:pt idx="75">
                  <c:v>0.75475309426687853</c:v>
                </c:pt>
                <c:pt idx="76">
                  <c:v>0.75768368130514796</c:v>
                </c:pt>
                <c:pt idx="77">
                  <c:v>0.76057869436937486</c:v>
                </c:pt>
                <c:pt idx="78">
                  <c:v>0.76343863086503183</c:v>
                </c:pt>
                <c:pt idx="79">
                  <c:v>0.76626397361240062</c:v>
                </c:pt>
                <c:pt idx="80">
                  <c:v>0.76905519204501926</c:v>
                </c:pt>
                <c:pt idx="81">
                  <c:v>0.77181274327252913</c:v>
                </c:pt>
                <c:pt idx="82">
                  <c:v>0.77453707302390085</c:v>
                </c:pt>
                <c:pt idx="83">
                  <c:v>0.7772286164851292</c:v>
                </c:pt>
                <c:pt idx="84">
                  <c:v>0.77988779904381977</c:v>
                </c:pt>
                <c:pt idx="85">
                  <c:v>0.78251503695161917</c:v>
                </c:pt>
                <c:pt idx="86">
                  <c:v>0.78511073791414576</c:v>
                </c:pt>
                <c:pt idx="87">
                  <c:v>0.78767530161693444</c:v>
                </c:pt>
                <c:pt idx="88">
                  <c:v>0.79020912019490008</c:v>
                </c:pt>
                <c:pt idx="89">
                  <c:v>0.79271257865194444</c:v>
                </c:pt>
                <c:pt idx="90">
                  <c:v>0.79518605523653196</c:v>
                </c:pt>
                <c:pt idx="91">
                  <c:v>0.79762992177839043</c:v>
                </c:pt>
                <c:pt idx="92">
                  <c:v>0.80004454399086544</c:v>
                </c:pt>
                <c:pt idx="93">
                  <c:v>0.8024302817429354</c:v>
                </c:pt>
                <c:pt idx="94">
                  <c:v>0.80478748930441024</c:v>
                </c:pt>
                <c:pt idx="95">
                  <c:v>0.80711651556742581</c:v>
                </c:pt>
                <c:pt idx="96">
                  <c:v>0.80941770424697923</c:v>
                </c:pt>
                <c:pt idx="97">
                  <c:v>0.81169139406292201</c:v>
                </c:pt>
                <c:pt idx="98">
                  <c:v>0.81393791890554423</c:v>
                </c:pt>
                <c:pt idx="99">
                  <c:v>0.81615760798663273</c:v>
                </c:pt>
                <c:pt idx="100">
                  <c:v>0.81835078597766298</c:v>
                </c:pt>
                <c:pt idx="101">
                  <c:v>0.82051777313658558</c:v>
                </c:pt>
                <c:pt idx="102">
                  <c:v>0.82265888542450227</c:v>
                </c:pt>
                <c:pt idx="103">
                  <c:v>0.82477443461336752</c:v>
                </c:pt>
                <c:pt idx="104">
                  <c:v>0.82686472838572223</c:v>
                </c:pt>
                <c:pt idx="105">
                  <c:v>0.82893007042734412</c:v>
                </c:pt>
                <c:pt idx="106">
                  <c:v>0.83097076051359997</c:v>
                </c:pt>
                <c:pt idx="107">
                  <c:v>0.83298709459018583</c:v>
                </c:pt>
                <c:pt idx="108">
                  <c:v>0.83497936484886925</c:v>
                </c:pt>
                <c:pt idx="109">
                  <c:v>0.8369478597987674</c:v>
                </c:pt>
                <c:pt idx="110">
                  <c:v>0.83889286433363641</c:v>
                </c:pt>
                <c:pt idx="111">
                  <c:v>0.840814659795593</c:v>
                </c:pt>
                <c:pt idx="112">
                  <c:v>0.84271352403563737</c:v>
                </c:pt>
                <c:pt idx="113">
                  <c:v>0.84458973147130267</c:v>
                </c:pt>
                <c:pt idx="114">
                  <c:v>0.84644355314172337</c:v>
                </c:pt>
                <c:pt idx="115">
                  <c:v>0.84827525676037363</c:v>
                </c:pt>
                <c:pt idx="116">
                  <c:v>0.85008510676570559</c:v>
                </c:pt>
                <c:pt idx="117">
                  <c:v>0.85187336436988326</c:v>
                </c:pt>
                <c:pt idx="118">
                  <c:v>0.85364028760579114</c:v>
                </c:pt>
                <c:pt idx="119">
                  <c:v>0.85538613137247255</c:v>
                </c:pt>
                <c:pt idx="120">
                  <c:v>0.85711114747913597</c:v>
                </c:pt>
                <c:pt idx="121">
                  <c:v>0.85881558468785202</c:v>
                </c:pt>
                <c:pt idx="122">
                  <c:v>0.8604996887550499</c:v>
                </c:pt>
                <c:pt idx="123">
                  <c:v>0.86216370247190832</c:v>
                </c:pt>
                <c:pt idx="124">
                  <c:v>0.86380786570372869</c:v>
                </c:pt>
                <c:pt idx="125">
                  <c:v>0.86543241542836258</c:v>
                </c:pt>
                <c:pt idx="126">
                  <c:v>0.86703758577376533</c:v>
                </c:pt>
                <c:pt idx="127">
                  <c:v>0.8686236080547316</c:v>
                </c:pt>
                <c:pt idx="128">
                  <c:v>0.87019071080887</c:v>
                </c:pt>
                <c:pt idx="129">
                  <c:v>0.87173911983185925</c:v>
                </c:pt>
                <c:pt idx="130">
                  <c:v>0.87326905821203593</c:v>
                </c:pt>
                <c:pt idx="131">
                  <c:v>0.87478074636434244</c:v>
                </c:pt>
                <c:pt idx="132">
                  <c:v>0.87627440206367802</c:v>
                </c:pt>
                <c:pt idx="133">
                  <c:v>0.87775024047767514</c:v>
                </c:pt>
                <c:pt idx="134">
                  <c:v>0.879208474198937</c:v>
                </c:pt>
                <c:pt idx="135">
                  <c:v>0.88064931327675189</c:v>
                </c:pt>
                <c:pt idx="136">
                  <c:v>0.88207296524831302</c:v>
                </c:pt>
                <c:pt idx="137">
                  <c:v>0.88347963516946115</c:v>
                </c:pt>
                <c:pt idx="138">
                  <c:v>0.88486952564496857</c:v>
                </c:pt>
                <c:pt idx="139">
                  <c:v>0.88624283685838035</c:v>
                </c:pt>
                <c:pt idx="140">
                  <c:v>0.88759976660142803</c:v>
                </c:pt>
                <c:pt idx="141">
                  <c:v>0.88894051030302978</c:v>
                </c:pt>
                <c:pt idx="142">
                  <c:v>0.89026526105788806</c:v>
                </c:pt>
                <c:pt idx="143">
                  <c:v>0.89157420965469936</c:v>
                </c:pt>
                <c:pt idx="144">
                  <c:v>0.8928675446039811</c:v>
                </c:pt>
                <c:pt idx="145">
                  <c:v>0.8941454521655311</c:v>
                </c:pt>
                <c:pt idx="146">
                  <c:v>0.89540811637552475</c:v>
                </c:pt>
                <c:pt idx="147">
                  <c:v>0.89665571907325914</c:v>
                </c:pt>
                <c:pt idx="148">
                  <c:v>0.89788843992755285</c:v>
                </c:pt>
                <c:pt idx="149">
                  <c:v>0.89910645646280729</c:v>
                </c:pt>
                <c:pt idx="150">
                  <c:v>0.90030994408473708</c:v>
                </c:pt>
                <c:pt idx="151">
                  <c:v>0.90149907610577495</c:v>
                </c:pt>
                <c:pt idx="152">
                  <c:v>0.90267402377015971</c:v>
                </c:pt>
                <c:pt idx="153">
                  <c:v>0.90383495627870858</c:v>
                </c:pt>
                <c:pt idx="154">
                  <c:v>0.90498204081328326</c:v>
                </c:pt>
                <c:pt idx="155">
                  <c:v>0.90611544256095355</c:v>
                </c:pt>
                <c:pt idx="156">
                  <c:v>0.90723532473786195</c:v>
                </c:pt>
                <c:pt idx="157">
                  <c:v>0.90834184861279699</c:v>
                </c:pt>
                <c:pt idx="158">
                  <c:v>0.90943517353047576</c:v>
                </c:pt>
                <c:pt idx="159">
                  <c:v>0.91051545693454405</c:v>
                </c:pt>
                <c:pt idx="160">
                  <c:v>0.9115828543902964</c:v>
                </c:pt>
                <c:pt idx="161">
                  <c:v>0.91263751960711748</c:v>
                </c:pt>
                <c:pt idx="162">
                  <c:v>0.91367960446065544</c:v>
                </c:pt>
                <c:pt idx="163">
                  <c:v>0.91470925901472278</c:v>
                </c:pt>
                <c:pt idx="164">
                  <c:v>0.91572663154293565</c:v>
                </c:pt>
                <c:pt idx="165">
                  <c:v>0.91673186855008915</c:v>
                </c:pt>
                <c:pt idx="166">
                  <c:v>0.91772511479327878</c:v>
                </c:pt>
                <c:pt idx="167">
                  <c:v>0.91870651330276254</c:v>
                </c:pt>
                <c:pt idx="168">
                  <c:v>0.91967620540257644</c:v>
                </c:pt>
                <c:pt idx="169">
                  <c:v>0.92063433073090084</c:v>
                </c:pt>
                <c:pt idx="170">
                  <c:v>0.92158102726018021</c:v>
                </c:pt>
                <c:pt idx="171">
                  <c:v>0.92251643131700556</c:v>
                </c:pt>
                <c:pt idx="172">
                  <c:v>0.92344067760175363</c:v>
                </c:pt>
                <c:pt idx="173">
                  <c:v>0.92435389920799538</c:v>
                </c:pt>
                <c:pt idx="174">
                  <c:v>0.92525622764166837</c:v>
                </c:pt>
                <c:pt idx="175">
                  <c:v>0.92614779284002124</c:v>
                </c:pt>
                <c:pt idx="176">
                  <c:v>0.92702872319033203</c:v>
                </c:pt>
                <c:pt idx="177">
                  <c:v>0.92789914554840047</c:v>
                </c:pt>
                <c:pt idx="178">
                  <c:v>0.92875918525682089</c:v>
                </c:pt>
                <c:pt idx="179">
                  <c:v>0.92960896616303623</c:v>
                </c:pt>
                <c:pt idx="180">
                  <c:v>0.93044861063717588</c:v>
                </c:pt>
                <c:pt idx="181">
                  <c:v>0.93127823958968048</c:v>
                </c:pt>
                <c:pt idx="182">
                  <c:v>0.9320979724887164</c:v>
                </c:pt>
                <c:pt idx="183">
                  <c:v>0.93290792737738182</c:v>
                </c:pt>
                <c:pt idx="184">
                  <c:v>0.93370822089070749</c:v>
                </c:pt>
                <c:pt idx="185">
                  <c:v>0.93449896827245416</c:v>
                </c:pt>
                <c:pt idx="186">
                  <c:v>0.93528028339171032</c:v>
                </c:pt>
                <c:pt idx="187">
                  <c:v>0.93605227875928998</c:v>
                </c:pt>
                <c:pt idx="188">
                  <c:v>0.93681506554393734</c:v>
                </c:pt>
                <c:pt idx="189">
                  <c:v>0.93756875358833458</c:v>
                </c:pt>
                <c:pt idx="190">
                  <c:v>0.93831345142492273</c:v>
                </c:pt>
                <c:pt idx="191">
                  <c:v>0.93904926629152952</c:v>
                </c:pt>
                <c:pt idx="192">
                  <c:v>0.93977630414681324</c:v>
                </c:pt>
                <c:pt idx="193">
                  <c:v>0.94049466968552276</c:v>
                </c:pt>
                <c:pt idx="194">
                  <c:v>0.94120446635357302</c:v>
                </c:pt>
                <c:pt idx="195">
                  <c:v>0.94190579636294236</c:v>
                </c:pt>
                <c:pt idx="196">
                  <c:v>0.94259876070639192</c:v>
                </c:pt>
                <c:pt idx="197">
                  <c:v>0.94328345917200984</c:v>
                </c:pt>
                <c:pt idx="198">
                  <c:v>0.94395999035757949</c:v>
                </c:pt>
                <c:pt idx="199">
                  <c:v>0.94462845168478005</c:v>
                </c:pt>
                <c:pt idx="200">
                  <c:v>0.94528893941321512</c:v>
                </c:pt>
                <c:pt idx="201">
                  <c:v>0.94594154865427293</c:v>
                </c:pt>
                <c:pt idx="202">
                  <c:v>0.94658637338482599</c:v>
                </c:pt>
                <c:pt idx="203">
                  <c:v>0.94722350646076059</c:v>
                </c:pt>
                <c:pt idx="204">
                  <c:v>0.9478530396303515</c:v>
                </c:pt>
                <c:pt idx="205">
                  <c:v>0.94847506354747146</c:v>
                </c:pt>
                <c:pt idx="206">
                  <c:v>0.94908966778464765</c:v>
                </c:pt>
                <c:pt idx="207">
                  <c:v>0.94969694084595913</c:v>
                </c:pt>
                <c:pt idx="208">
                  <c:v>0.95029697017978254</c:v>
                </c:pt>
                <c:pt idx="209">
                  <c:v>0.95088984219138406</c:v>
                </c:pt>
                <c:pt idx="210">
                  <c:v>0.95147564225536252</c:v>
                </c:pt>
                <c:pt idx="211">
                  <c:v>0.9520544547279437</c:v>
                </c:pt>
                <c:pt idx="212">
                  <c:v>0.95262636295912773</c:v>
                </c:pt>
                <c:pt idx="213">
                  <c:v>0.95319144930469135</c:v>
                </c:pt>
                <c:pt idx="214">
                  <c:v>0.95374979513804781</c:v>
                </c:pt>
                <c:pt idx="215">
                  <c:v>0.95430148086196431</c:v>
                </c:pt>
                <c:pt idx="216">
                  <c:v>0.9548465859201406</c:v>
                </c:pt>
                <c:pt idx="217">
                  <c:v>0.95538518880864931</c:v>
                </c:pt>
                <c:pt idx="218">
                  <c:v>0.95591736708723851</c:v>
                </c:pt>
                <c:pt idx="219">
                  <c:v>0.95644319739050165</c:v>
                </c:pt>
                <c:pt idx="220">
                  <c:v>0.9569627554389124</c:v>
                </c:pt>
                <c:pt idx="221">
                  <c:v>0.95747611604972882</c:v>
                </c:pt>
                <c:pt idx="222">
                  <c:v>0.95798335314776684</c:v>
                </c:pt>
                <c:pt idx="223">
                  <c:v>0.95848453977604609</c:v>
                </c:pt>
                <c:pt idx="224">
                  <c:v>0.95897974810630771</c:v>
                </c:pt>
                <c:pt idx="225">
                  <c:v>0.95946904944940814</c:v>
                </c:pt>
                <c:pt idx="226">
                  <c:v>0.95995251426558659</c:v>
                </c:pt>
                <c:pt idx="227">
                  <c:v>0.96043021217461289</c:v>
                </c:pt>
                <c:pt idx="228">
                  <c:v>0.96090221196581149</c:v>
                </c:pt>
                <c:pt idx="229">
                  <c:v>0.96136858160796868</c:v>
                </c:pt>
                <c:pt idx="230">
                  <c:v>0.96182938825911923</c:v>
                </c:pt>
                <c:pt idx="231">
                  <c:v>0.96228469827621721</c:v>
                </c:pt>
                <c:pt idx="232">
                  <c:v>0.96273457722469247</c:v>
                </c:pt>
                <c:pt idx="233">
                  <c:v>0.96317908988789125</c:v>
                </c:pt>
                <c:pt idx="234">
                  <c:v>0.96361830027640527</c:v>
                </c:pt>
                <c:pt idx="235">
                  <c:v>0.96405227163728968</c:v>
                </c:pt>
                <c:pt idx="236">
                  <c:v>0.96448106646317044</c:v>
                </c:pt>
                <c:pt idx="237">
                  <c:v>0.9649047465012438</c:v>
                </c:pt>
                <c:pt idx="238">
                  <c:v>0.96532337276216751</c:v>
                </c:pt>
                <c:pt idx="239">
                  <c:v>0.96573700552884634</c:v>
                </c:pt>
                <c:pt idx="240">
                  <c:v>0.96614570436511382</c:v>
                </c:pt>
                <c:pt idx="241">
                  <c:v>0.96654952812430872</c:v>
                </c:pt>
                <c:pt idx="242">
                  <c:v>0.96694853495775024</c:v>
                </c:pt>
                <c:pt idx="243">
                  <c:v>0.96734278232311177</c:v>
                </c:pt>
                <c:pt idx="244">
                  <c:v>0.96773232699269551</c:v>
                </c:pt>
                <c:pt idx="245">
                  <c:v>0.9681172250616068</c:v>
                </c:pt>
                <c:pt idx="246">
                  <c:v>0.9684975319558331</c:v>
                </c:pt>
                <c:pt idx="247">
                  <c:v>0.96887330244022407</c:v>
                </c:pt>
                <c:pt idx="248">
                  <c:v>0.96924459062637891</c:v>
                </c:pt>
                <c:pt idx="249">
                  <c:v>0.96961144998043802</c:v>
                </c:pt>
                <c:pt idx="250">
                  <c:v>0.96997393333078252</c:v>
                </c:pt>
                <c:pt idx="251">
                  <c:v>0.97033209287564104</c:v>
                </c:pt>
                <c:pt idx="252">
                  <c:v>0.97068598019060737</c:v>
                </c:pt>
                <c:pt idx="253">
                  <c:v>0.97103564623606597</c:v>
                </c:pt>
                <c:pt idx="254">
                  <c:v>0.97138114136453169</c:v>
                </c:pt>
                <c:pt idx="255">
                  <c:v>0.97172251532790022</c:v>
                </c:pt>
                <c:pt idx="256">
                  <c:v>0.9720598172846121</c:v>
                </c:pt>
                <c:pt idx="257">
                  <c:v>0.97239309580673194</c:v>
                </c:pt>
                <c:pt idx="258">
                  <c:v>0.9727223988869429</c:v>
                </c:pt>
                <c:pt idx="259">
                  <c:v>0.97304777394545772</c:v>
                </c:pt>
                <c:pt idx="260">
                  <c:v>0.97336926783684685</c:v>
                </c:pt>
                <c:pt idx="261">
                  <c:v>0.97368692685678648</c:v>
                </c:pt>
                <c:pt idx="262">
                  <c:v>0.97400079674872397</c:v>
                </c:pt>
                <c:pt idx="263">
                  <c:v>0.97431092271046649</c:v>
                </c:pt>
                <c:pt idx="264">
                  <c:v>0.97461734940068856</c:v>
                </c:pt>
                <c:pt idx="265">
                  <c:v>0.97492012094536262</c:v>
                </c:pt>
                <c:pt idx="266">
                  <c:v>0.97521928094411459</c:v>
                </c:pt>
                <c:pt idx="267">
                  <c:v>0.97551487247650126</c:v>
                </c:pt>
                <c:pt idx="268">
                  <c:v>0.97580693810821395</c:v>
                </c:pt>
                <c:pt idx="269">
                  <c:v>0.97609551989720833</c:v>
                </c:pt>
                <c:pt idx="270">
                  <c:v>0.97638065939976093</c:v>
                </c:pt>
                <c:pt idx="271">
                  <c:v>0.97666239767645258</c:v>
                </c:pt>
                <c:pt idx="272">
                  <c:v>0.97694077529808199</c:v>
                </c:pt>
                <c:pt idx="273">
                  <c:v>0.97721583235150777</c:v>
                </c:pt>
                <c:pt idx="274">
                  <c:v>0.97748760844542104</c:v>
                </c:pt>
                <c:pt idx="275">
                  <c:v>0.97775614271604872</c:v>
                </c:pt>
                <c:pt idx="276">
                  <c:v>0.97802147383279003</c:v>
                </c:pt>
                <c:pt idx="277">
                  <c:v>0.97828364000378398</c:v>
                </c:pt>
                <c:pt idx="278">
                  <c:v>0.97854267898141267</c:v>
                </c:pt>
                <c:pt idx="279">
                  <c:v>0.9787986280677361</c:v>
                </c:pt>
                <c:pt idx="280">
                  <c:v>0.97905152411986529</c:v>
                </c:pt>
                <c:pt idx="281">
                  <c:v>0.9793014035552684</c:v>
                </c:pt>
                <c:pt idx="282">
                  <c:v>0.97954830235701618</c:v>
                </c:pt>
                <c:pt idx="283">
                  <c:v>0.9797922560789627</c:v>
                </c:pt>
                <c:pt idx="284">
                  <c:v>0.98003329985086562</c:v>
                </c:pt>
                <c:pt idx="285">
                  <c:v>0.98027146838344414</c:v>
                </c:pt>
                <c:pt idx="286">
                  <c:v>0.98050679597337898</c:v>
                </c:pt>
                <c:pt idx="287">
                  <c:v>0.98073931650824941</c:v>
                </c:pt>
                <c:pt idx="288">
                  <c:v>0.98096906347141455</c:v>
                </c:pt>
                <c:pt idx="289">
                  <c:v>0.98119606994683384</c:v>
                </c:pt>
                <c:pt idx="290">
                  <c:v>0.9814203686238322</c:v>
                </c:pt>
                <c:pt idx="291">
                  <c:v>0.98164199180180656</c:v>
                </c:pt>
                <c:pt idx="292">
                  <c:v>0.98186097139487771</c:v>
                </c:pt>
                <c:pt idx="293">
                  <c:v>0.98207733893648519</c:v>
                </c:pt>
                <c:pt idx="294">
                  <c:v>0.98229112558392906</c:v>
                </c:pt>
                <c:pt idx="295">
                  <c:v>0.98250236212285602</c:v>
                </c:pt>
                <c:pt idx="296">
                  <c:v>0.98271107897169252</c:v>
                </c:pt>
                <c:pt idx="297">
                  <c:v>0.98291730618602569</c:v>
                </c:pt>
                <c:pt idx="298">
                  <c:v>0.98312107346293054</c:v>
                </c:pt>
                <c:pt idx="299">
                  <c:v>0.98332241014524713</c:v>
                </c:pt>
              </c:numCache>
            </c:numRef>
          </c:yVal>
          <c:smooth val="0"/>
          <c:extLst xmlns:c16r2="http://schemas.microsoft.com/office/drawing/2015/06/chart">
            <c:ext xmlns:c16="http://schemas.microsoft.com/office/drawing/2014/chart" uri="{C3380CC4-5D6E-409C-BE32-E72D297353CC}">
              <c16:uniqueId val="{00000003-4B5D-46A9-A7D9-648E1E4E5B85}"/>
            </c:ext>
          </c:extLst>
        </c:ser>
        <c:ser>
          <c:idx val="4"/>
          <c:order val="4"/>
          <c:tx>
            <c:strRef>
              <c:f>'Debt-Dividend Analysis'!$S$317</c:f>
              <c:strCache>
                <c:ptCount val="1"/>
                <c:pt idx="0">
                  <c:v>50% Threshold</c:v>
                </c:pt>
              </c:strCache>
            </c:strRef>
          </c:tx>
          <c:spPr>
            <a:ln w="25400">
              <a:solidFill>
                <a:srgbClr val="0070C0"/>
              </a:solidFill>
              <a:prstDash val="lgDash"/>
            </a:ln>
          </c:spPr>
          <c:marker>
            <c:symbol val="none"/>
          </c:marker>
          <c:xVal>
            <c:numRef>
              <c:f>'Debt-Dividend Analysis'!$N$16:$N$315</c:f>
              <c:numCache>
                <c:formatCode>General</c:formatCode>
                <c:ptCount val="30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pt idx="52">
                  <c:v>53</c:v>
                </c:pt>
                <c:pt idx="53">
                  <c:v>54</c:v>
                </c:pt>
                <c:pt idx="54">
                  <c:v>55</c:v>
                </c:pt>
                <c:pt idx="55">
                  <c:v>56</c:v>
                </c:pt>
                <c:pt idx="56">
                  <c:v>57</c:v>
                </c:pt>
                <c:pt idx="57">
                  <c:v>58</c:v>
                </c:pt>
                <c:pt idx="58">
                  <c:v>59</c:v>
                </c:pt>
                <c:pt idx="59">
                  <c:v>60</c:v>
                </c:pt>
                <c:pt idx="60">
                  <c:v>61</c:v>
                </c:pt>
                <c:pt idx="61">
                  <c:v>62</c:v>
                </c:pt>
                <c:pt idx="62">
                  <c:v>63</c:v>
                </c:pt>
                <c:pt idx="63">
                  <c:v>64</c:v>
                </c:pt>
                <c:pt idx="64">
                  <c:v>65</c:v>
                </c:pt>
                <c:pt idx="65">
                  <c:v>66</c:v>
                </c:pt>
                <c:pt idx="66">
                  <c:v>67</c:v>
                </c:pt>
                <c:pt idx="67">
                  <c:v>68</c:v>
                </c:pt>
                <c:pt idx="68">
                  <c:v>69</c:v>
                </c:pt>
                <c:pt idx="69">
                  <c:v>70</c:v>
                </c:pt>
                <c:pt idx="70">
                  <c:v>71</c:v>
                </c:pt>
                <c:pt idx="71">
                  <c:v>72</c:v>
                </c:pt>
                <c:pt idx="72">
                  <c:v>73</c:v>
                </c:pt>
                <c:pt idx="73">
                  <c:v>74</c:v>
                </c:pt>
                <c:pt idx="74">
                  <c:v>75</c:v>
                </c:pt>
                <c:pt idx="75">
                  <c:v>76</c:v>
                </c:pt>
                <c:pt idx="76">
                  <c:v>77</c:v>
                </c:pt>
                <c:pt idx="77">
                  <c:v>78</c:v>
                </c:pt>
                <c:pt idx="78">
                  <c:v>79</c:v>
                </c:pt>
                <c:pt idx="79">
                  <c:v>80</c:v>
                </c:pt>
                <c:pt idx="80">
                  <c:v>81</c:v>
                </c:pt>
                <c:pt idx="81">
                  <c:v>82</c:v>
                </c:pt>
                <c:pt idx="82">
                  <c:v>83</c:v>
                </c:pt>
                <c:pt idx="83">
                  <c:v>84</c:v>
                </c:pt>
                <c:pt idx="84">
                  <c:v>85</c:v>
                </c:pt>
                <c:pt idx="85">
                  <c:v>86</c:v>
                </c:pt>
                <c:pt idx="86">
                  <c:v>87</c:v>
                </c:pt>
                <c:pt idx="87">
                  <c:v>88</c:v>
                </c:pt>
                <c:pt idx="88">
                  <c:v>89</c:v>
                </c:pt>
                <c:pt idx="89">
                  <c:v>90</c:v>
                </c:pt>
                <c:pt idx="90">
                  <c:v>91</c:v>
                </c:pt>
                <c:pt idx="91">
                  <c:v>92</c:v>
                </c:pt>
                <c:pt idx="92">
                  <c:v>93</c:v>
                </c:pt>
                <c:pt idx="93">
                  <c:v>94</c:v>
                </c:pt>
                <c:pt idx="94">
                  <c:v>95</c:v>
                </c:pt>
                <c:pt idx="95">
                  <c:v>96</c:v>
                </c:pt>
                <c:pt idx="96">
                  <c:v>97</c:v>
                </c:pt>
                <c:pt idx="97">
                  <c:v>98</c:v>
                </c:pt>
                <c:pt idx="98">
                  <c:v>99</c:v>
                </c:pt>
                <c:pt idx="99">
                  <c:v>100</c:v>
                </c:pt>
                <c:pt idx="100">
                  <c:v>101</c:v>
                </c:pt>
                <c:pt idx="101">
                  <c:v>102</c:v>
                </c:pt>
                <c:pt idx="102">
                  <c:v>103</c:v>
                </c:pt>
                <c:pt idx="103">
                  <c:v>104</c:v>
                </c:pt>
                <c:pt idx="104">
                  <c:v>105</c:v>
                </c:pt>
                <c:pt idx="105">
                  <c:v>106</c:v>
                </c:pt>
                <c:pt idx="106">
                  <c:v>107</c:v>
                </c:pt>
                <c:pt idx="107">
                  <c:v>108</c:v>
                </c:pt>
                <c:pt idx="108">
                  <c:v>109</c:v>
                </c:pt>
                <c:pt idx="109">
                  <c:v>110</c:v>
                </c:pt>
                <c:pt idx="110">
                  <c:v>111</c:v>
                </c:pt>
                <c:pt idx="111">
                  <c:v>112</c:v>
                </c:pt>
                <c:pt idx="112">
                  <c:v>113</c:v>
                </c:pt>
                <c:pt idx="113">
                  <c:v>114</c:v>
                </c:pt>
                <c:pt idx="114">
                  <c:v>115</c:v>
                </c:pt>
                <c:pt idx="115">
                  <c:v>116</c:v>
                </c:pt>
                <c:pt idx="116">
                  <c:v>117</c:v>
                </c:pt>
                <c:pt idx="117">
                  <c:v>118</c:v>
                </c:pt>
                <c:pt idx="118">
                  <c:v>119</c:v>
                </c:pt>
                <c:pt idx="119">
                  <c:v>120</c:v>
                </c:pt>
                <c:pt idx="120">
                  <c:v>121</c:v>
                </c:pt>
                <c:pt idx="121">
                  <c:v>122</c:v>
                </c:pt>
                <c:pt idx="122">
                  <c:v>123</c:v>
                </c:pt>
                <c:pt idx="123">
                  <c:v>124</c:v>
                </c:pt>
                <c:pt idx="124">
                  <c:v>125</c:v>
                </c:pt>
                <c:pt idx="125">
                  <c:v>126</c:v>
                </c:pt>
                <c:pt idx="126">
                  <c:v>127</c:v>
                </c:pt>
                <c:pt idx="127">
                  <c:v>128</c:v>
                </c:pt>
                <c:pt idx="128">
                  <c:v>129</c:v>
                </c:pt>
                <c:pt idx="129">
                  <c:v>130</c:v>
                </c:pt>
                <c:pt idx="130">
                  <c:v>131</c:v>
                </c:pt>
                <c:pt idx="131">
                  <c:v>132</c:v>
                </c:pt>
                <c:pt idx="132">
                  <c:v>133</c:v>
                </c:pt>
                <c:pt idx="133">
                  <c:v>134</c:v>
                </c:pt>
                <c:pt idx="134">
                  <c:v>135</c:v>
                </c:pt>
                <c:pt idx="135">
                  <c:v>136</c:v>
                </c:pt>
                <c:pt idx="136">
                  <c:v>137</c:v>
                </c:pt>
                <c:pt idx="137">
                  <c:v>138</c:v>
                </c:pt>
                <c:pt idx="138">
                  <c:v>139</c:v>
                </c:pt>
                <c:pt idx="139">
                  <c:v>140</c:v>
                </c:pt>
                <c:pt idx="140">
                  <c:v>141</c:v>
                </c:pt>
                <c:pt idx="141">
                  <c:v>142</c:v>
                </c:pt>
                <c:pt idx="142">
                  <c:v>143</c:v>
                </c:pt>
                <c:pt idx="143">
                  <c:v>144</c:v>
                </c:pt>
                <c:pt idx="144">
                  <c:v>145</c:v>
                </c:pt>
                <c:pt idx="145">
                  <c:v>146</c:v>
                </c:pt>
                <c:pt idx="146">
                  <c:v>147</c:v>
                </c:pt>
                <c:pt idx="147">
                  <c:v>148</c:v>
                </c:pt>
                <c:pt idx="148">
                  <c:v>149</c:v>
                </c:pt>
                <c:pt idx="149">
                  <c:v>150</c:v>
                </c:pt>
                <c:pt idx="150">
                  <c:v>151</c:v>
                </c:pt>
                <c:pt idx="151">
                  <c:v>152</c:v>
                </c:pt>
                <c:pt idx="152">
                  <c:v>153</c:v>
                </c:pt>
                <c:pt idx="153">
                  <c:v>154</c:v>
                </c:pt>
                <c:pt idx="154">
                  <c:v>155</c:v>
                </c:pt>
                <c:pt idx="155">
                  <c:v>156</c:v>
                </c:pt>
                <c:pt idx="156">
                  <c:v>157</c:v>
                </c:pt>
                <c:pt idx="157">
                  <c:v>158</c:v>
                </c:pt>
                <c:pt idx="158">
                  <c:v>159</c:v>
                </c:pt>
                <c:pt idx="159">
                  <c:v>160</c:v>
                </c:pt>
                <c:pt idx="160">
                  <c:v>161</c:v>
                </c:pt>
                <c:pt idx="161">
                  <c:v>162</c:v>
                </c:pt>
                <c:pt idx="162">
                  <c:v>163</c:v>
                </c:pt>
                <c:pt idx="163">
                  <c:v>164</c:v>
                </c:pt>
                <c:pt idx="164">
                  <c:v>165</c:v>
                </c:pt>
                <c:pt idx="165">
                  <c:v>166</c:v>
                </c:pt>
                <c:pt idx="166">
                  <c:v>167</c:v>
                </c:pt>
                <c:pt idx="167">
                  <c:v>168</c:v>
                </c:pt>
                <c:pt idx="168">
                  <c:v>169</c:v>
                </c:pt>
                <c:pt idx="169">
                  <c:v>170</c:v>
                </c:pt>
                <c:pt idx="170">
                  <c:v>171</c:v>
                </c:pt>
                <c:pt idx="171">
                  <c:v>172</c:v>
                </c:pt>
                <c:pt idx="172">
                  <c:v>173</c:v>
                </c:pt>
                <c:pt idx="173">
                  <c:v>174</c:v>
                </c:pt>
                <c:pt idx="174">
                  <c:v>175</c:v>
                </c:pt>
                <c:pt idx="175">
                  <c:v>176</c:v>
                </c:pt>
                <c:pt idx="176">
                  <c:v>177</c:v>
                </c:pt>
                <c:pt idx="177">
                  <c:v>178</c:v>
                </c:pt>
                <c:pt idx="178">
                  <c:v>179</c:v>
                </c:pt>
                <c:pt idx="179">
                  <c:v>180</c:v>
                </c:pt>
                <c:pt idx="180">
                  <c:v>181</c:v>
                </c:pt>
                <c:pt idx="181">
                  <c:v>182</c:v>
                </c:pt>
                <c:pt idx="182">
                  <c:v>183</c:v>
                </c:pt>
                <c:pt idx="183">
                  <c:v>184</c:v>
                </c:pt>
                <c:pt idx="184">
                  <c:v>185</c:v>
                </c:pt>
                <c:pt idx="185">
                  <c:v>186</c:v>
                </c:pt>
                <c:pt idx="186">
                  <c:v>187</c:v>
                </c:pt>
                <c:pt idx="187">
                  <c:v>188</c:v>
                </c:pt>
                <c:pt idx="188">
                  <c:v>189</c:v>
                </c:pt>
                <c:pt idx="189">
                  <c:v>190</c:v>
                </c:pt>
                <c:pt idx="190">
                  <c:v>191</c:v>
                </c:pt>
                <c:pt idx="191">
                  <c:v>192</c:v>
                </c:pt>
                <c:pt idx="192">
                  <c:v>193</c:v>
                </c:pt>
                <c:pt idx="193">
                  <c:v>194</c:v>
                </c:pt>
                <c:pt idx="194">
                  <c:v>195</c:v>
                </c:pt>
                <c:pt idx="195">
                  <c:v>196</c:v>
                </c:pt>
                <c:pt idx="196">
                  <c:v>197</c:v>
                </c:pt>
                <c:pt idx="197">
                  <c:v>198</c:v>
                </c:pt>
                <c:pt idx="198">
                  <c:v>199</c:v>
                </c:pt>
                <c:pt idx="199">
                  <c:v>200</c:v>
                </c:pt>
                <c:pt idx="200">
                  <c:v>201</c:v>
                </c:pt>
                <c:pt idx="201">
                  <c:v>202</c:v>
                </c:pt>
                <c:pt idx="202">
                  <c:v>203</c:v>
                </c:pt>
                <c:pt idx="203">
                  <c:v>204</c:v>
                </c:pt>
                <c:pt idx="204">
                  <c:v>205</c:v>
                </c:pt>
                <c:pt idx="205">
                  <c:v>206</c:v>
                </c:pt>
                <c:pt idx="206">
                  <c:v>207</c:v>
                </c:pt>
                <c:pt idx="207">
                  <c:v>208</c:v>
                </c:pt>
                <c:pt idx="208">
                  <c:v>209</c:v>
                </c:pt>
                <c:pt idx="209">
                  <c:v>210</c:v>
                </c:pt>
                <c:pt idx="210">
                  <c:v>211</c:v>
                </c:pt>
                <c:pt idx="211">
                  <c:v>212</c:v>
                </c:pt>
                <c:pt idx="212">
                  <c:v>213</c:v>
                </c:pt>
                <c:pt idx="213">
                  <c:v>214</c:v>
                </c:pt>
                <c:pt idx="214">
                  <c:v>215</c:v>
                </c:pt>
                <c:pt idx="215">
                  <c:v>216</c:v>
                </c:pt>
                <c:pt idx="216">
                  <c:v>217</c:v>
                </c:pt>
                <c:pt idx="217">
                  <c:v>218</c:v>
                </c:pt>
                <c:pt idx="218">
                  <c:v>219</c:v>
                </c:pt>
                <c:pt idx="219">
                  <c:v>220</c:v>
                </c:pt>
                <c:pt idx="220">
                  <c:v>221</c:v>
                </c:pt>
                <c:pt idx="221">
                  <c:v>222</c:v>
                </c:pt>
                <c:pt idx="222">
                  <c:v>223</c:v>
                </c:pt>
                <c:pt idx="223">
                  <c:v>224</c:v>
                </c:pt>
                <c:pt idx="224">
                  <c:v>225</c:v>
                </c:pt>
                <c:pt idx="225">
                  <c:v>226</c:v>
                </c:pt>
                <c:pt idx="226">
                  <c:v>227</c:v>
                </c:pt>
                <c:pt idx="227">
                  <c:v>228</c:v>
                </c:pt>
                <c:pt idx="228">
                  <c:v>229</c:v>
                </c:pt>
                <c:pt idx="229">
                  <c:v>230</c:v>
                </c:pt>
                <c:pt idx="230">
                  <c:v>231</c:v>
                </c:pt>
                <c:pt idx="231">
                  <c:v>232</c:v>
                </c:pt>
                <c:pt idx="232">
                  <c:v>233</c:v>
                </c:pt>
                <c:pt idx="233">
                  <c:v>234</c:v>
                </c:pt>
                <c:pt idx="234">
                  <c:v>235</c:v>
                </c:pt>
                <c:pt idx="235">
                  <c:v>236</c:v>
                </c:pt>
                <c:pt idx="236">
                  <c:v>237</c:v>
                </c:pt>
                <c:pt idx="237">
                  <c:v>238</c:v>
                </c:pt>
                <c:pt idx="238">
                  <c:v>239</c:v>
                </c:pt>
                <c:pt idx="239">
                  <c:v>240</c:v>
                </c:pt>
                <c:pt idx="240">
                  <c:v>241</c:v>
                </c:pt>
                <c:pt idx="241">
                  <c:v>242</c:v>
                </c:pt>
                <c:pt idx="242">
                  <c:v>243</c:v>
                </c:pt>
                <c:pt idx="243">
                  <c:v>244</c:v>
                </c:pt>
                <c:pt idx="244">
                  <c:v>245</c:v>
                </c:pt>
                <c:pt idx="245">
                  <c:v>246</c:v>
                </c:pt>
                <c:pt idx="246">
                  <c:v>247</c:v>
                </c:pt>
                <c:pt idx="247">
                  <c:v>248</c:v>
                </c:pt>
                <c:pt idx="248">
                  <c:v>249</c:v>
                </c:pt>
                <c:pt idx="249">
                  <c:v>250</c:v>
                </c:pt>
                <c:pt idx="250">
                  <c:v>251</c:v>
                </c:pt>
                <c:pt idx="251">
                  <c:v>252</c:v>
                </c:pt>
                <c:pt idx="252">
                  <c:v>253</c:v>
                </c:pt>
                <c:pt idx="253">
                  <c:v>254</c:v>
                </c:pt>
                <c:pt idx="254">
                  <c:v>255</c:v>
                </c:pt>
                <c:pt idx="255">
                  <c:v>256</c:v>
                </c:pt>
                <c:pt idx="256">
                  <c:v>257</c:v>
                </c:pt>
                <c:pt idx="257">
                  <c:v>258</c:v>
                </c:pt>
                <c:pt idx="258">
                  <c:v>259</c:v>
                </c:pt>
                <c:pt idx="259">
                  <c:v>260</c:v>
                </c:pt>
                <c:pt idx="260">
                  <c:v>261</c:v>
                </c:pt>
                <c:pt idx="261">
                  <c:v>262</c:v>
                </c:pt>
                <c:pt idx="262">
                  <c:v>263</c:v>
                </c:pt>
                <c:pt idx="263">
                  <c:v>264</c:v>
                </c:pt>
                <c:pt idx="264">
                  <c:v>265</c:v>
                </c:pt>
                <c:pt idx="265">
                  <c:v>266</c:v>
                </c:pt>
                <c:pt idx="266">
                  <c:v>267</c:v>
                </c:pt>
                <c:pt idx="267">
                  <c:v>268</c:v>
                </c:pt>
                <c:pt idx="268">
                  <c:v>269</c:v>
                </c:pt>
                <c:pt idx="269">
                  <c:v>270</c:v>
                </c:pt>
                <c:pt idx="270">
                  <c:v>271</c:v>
                </c:pt>
                <c:pt idx="271">
                  <c:v>272</c:v>
                </c:pt>
                <c:pt idx="272">
                  <c:v>273</c:v>
                </c:pt>
                <c:pt idx="273">
                  <c:v>274</c:v>
                </c:pt>
                <c:pt idx="274">
                  <c:v>275</c:v>
                </c:pt>
                <c:pt idx="275">
                  <c:v>276</c:v>
                </c:pt>
                <c:pt idx="276">
                  <c:v>277</c:v>
                </c:pt>
                <c:pt idx="277">
                  <c:v>278</c:v>
                </c:pt>
                <c:pt idx="278">
                  <c:v>279</c:v>
                </c:pt>
                <c:pt idx="279">
                  <c:v>280</c:v>
                </c:pt>
                <c:pt idx="280">
                  <c:v>281</c:v>
                </c:pt>
                <c:pt idx="281">
                  <c:v>282</c:v>
                </c:pt>
                <c:pt idx="282">
                  <c:v>283</c:v>
                </c:pt>
                <c:pt idx="283">
                  <c:v>284</c:v>
                </c:pt>
                <c:pt idx="284">
                  <c:v>285</c:v>
                </c:pt>
                <c:pt idx="285">
                  <c:v>286</c:v>
                </c:pt>
                <c:pt idx="286">
                  <c:v>287</c:v>
                </c:pt>
                <c:pt idx="287">
                  <c:v>288</c:v>
                </c:pt>
                <c:pt idx="288">
                  <c:v>289</c:v>
                </c:pt>
                <c:pt idx="289">
                  <c:v>290</c:v>
                </c:pt>
                <c:pt idx="290">
                  <c:v>291</c:v>
                </c:pt>
                <c:pt idx="291">
                  <c:v>292</c:v>
                </c:pt>
                <c:pt idx="292">
                  <c:v>293</c:v>
                </c:pt>
                <c:pt idx="293">
                  <c:v>294</c:v>
                </c:pt>
                <c:pt idx="294">
                  <c:v>295</c:v>
                </c:pt>
                <c:pt idx="295">
                  <c:v>296</c:v>
                </c:pt>
                <c:pt idx="296">
                  <c:v>297</c:v>
                </c:pt>
                <c:pt idx="297">
                  <c:v>298</c:v>
                </c:pt>
                <c:pt idx="298">
                  <c:v>299</c:v>
                </c:pt>
                <c:pt idx="299">
                  <c:v>300</c:v>
                </c:pt>
              </c:numCache>
            </c:numRef>
          </c:xVal>
          <c:yVal>
            <c:numRef>
              <c:f>'Debt-Dividend Analysis'!$S$16:$S$315</c:f>
              <c:numCache>
                <c:formatCode>0.000</c:formatCode>
                <c:ptCount val="300"/>
                <c:pt idx="0">
                  <c:v>0.5</c:v>
                </c:pt>
                <c:pt idx="1">
                  <c:v>0.5</c:v>
                </c:pt>
                <c:pt idx="2">
                  <c:v>0.5</c:v>
                </c:pt>
                <c:pt idx="3">
                  <c:v>0.5</c:v>
                </c:pt>
                <c:pt idx="4">
                  <c:v>0.5</c:v>
                </c:pt>
                <c:pt idx="5">
                  <c:v>0.5</c:v>
                </c:pt>
                <c:pt idx="6">
                  <c:v>0.5</c:v>
                </c:pt>
                <c:pt idx="7">
                  <c:v>0.5</c:v>
                </c:pt>
                <c:pt idx="8">
                  <c:v>0.5</c:v>
                </c:pt>
                <c:pt idx="9">
                  <c:v>0.5</c:v>
                </c:pt>
                <c:pt idx="10">
                  <c:v>0.5</c:v>
                </c:pt>
                <c:pt idx="11">
                  <c:v>0.5</c:v>
                </c:pt>
                <c:pt idx="12">
                  <c:v>0.5</c:v>
                </c:pt>
                <c:pt idx="13">
                  <c:v>0.5</c:v>
                </c:pt>
                <c:pt idx="14">
                  <c:v>0.5</c:v>
                </c:pt>
                <c:pt idx="15">
                  <c:v>0.5</c:v>
                </c:pt>
                <c:pt idx="16">
                  <c:v>0.5</c:v>
                </c:pt>
                <c:pt idx="17">
                  <c:v>0.5</c:v>
                </c:pt>
                <c:pt idx="18">
                  <c:v>0.5</c:v>
                </c:pt>
                <c:pt idx="19">
                  <c:v>0.5</c:v>
                </c:pt>
                <c:pt idx="20">
                  <c:v>0.5</c:v>
                </c:pt>
                <c:pt idx="21">
                  <c:v>0.5</c:v>
                </c:pt>
                <c:pt idx="22">
                  <c:v>0.5</c:v>
                </c:pt>
                <c:pt idx="23">
                  <c:v>0.5</c:v>
                </c:pt>
                <c:pt idx="24">
                  <c:v>0.5</c:v>
                </c:pt>
                <c:pt idx="25">
                  <c:v>0.5</c:v>
                </c:pt>
                <c:pt idx="26">
                  <c:v>0.5</c:v>
                </c:pt>
                <c:pt idx="27">
                  <c:v>0.5</c:v>
                </c:pt>
                <c:pt idx="28">
                  <c:v>0.5</c:v>
                </c:pt>
                <c:pt idx="29">
                  <c:v>0.5</c:v>
                </c:pt>
                <c:pt idx="30">
                  <c:v>0.5</c:v>
                </c:pt>
                <c:pt idx="31">
                  <c:v>0.5</c:v>
                </c:pt>
                <c:pt idx="32">
                  <c:v>0.5</c:v>
                </c:pt>
                <c:pt idx="33">
                  <c:v>0.5</c:v>
                </c:pt>
                <c:pt idx="34">
                  <c:v>0.5</c:v>
                </c:pt>
                <c:pt idx="35">
                  <c:v>0.5</c:v>
                </c:pt>
                <c:pt idx="36">
                  <c:v>0.5</c:v>
                </c:pt>
                <c:pt idx="37">
                  <c:v>0.5</c:v>
                </c:pt>
                <c:pt idx="38">
                  <c:v>0.5</c:v>
                </c:pt>
                <c:pt idx="39">
                  <c:v>0.5</c:v>
                </c:pt>
                <c:pt idx="40">
                  <c:v>0.5</c:v>
                </c:pt>
                <c:pt idx="41">
                  <c:v>0.5</c:v>
                </c:pt>
                <c:pt idx="42">
                  <c:v>0.5</c:v>
                </c:pt>
                <c:pt idx="43">
                  <c:v>0.5</c:v>
                </c:pt>
                <c:pt idx="44">
                  <c:v>0.5</c:v>
                </c:pt>
                <c:pt idx="45">
                  <c:v>0.5</c:v>
                </c:pt>
                <c:pt idx="46">
                  <c:v>0.5</c:v>
                </c:pt>
                <c:pt idx="47">
                  <c:v>0.5</c:v>
                </c:pt>
                <c:pt idx="48">
                  <c:v>0.5</c:v>
                </c:pt>
                <c:pt idx="49">
                  <c:v>0.5</c:v>
                </c:pt>
                <c:pt idx="50">
                  <c:v>0.5</c:v>
                </c:pt>
                <c:pt idx="51">
                  <c:v>0.5</c:v>
                </c:pt>
                <c:pt idx="52">
                  <c:v>0.5</c:v>
                </c:pt>
                <c:pt idx="53">
                  <c:v>0.5</c:v>
                </c:pt>
                <c:pt idx="54">
                  <c:v>0.5</c:v>
                </c:pt>
                <c:pt idx="55">
                  <c:v>0.5</c:v>
                </c:pt>
                <c:pt idx="56">
                  <c:v>0.5</c:v>
                </c:pt>
                <c:pt idx="57">
                  <c:v>0.5</c:v>
                </c:pt>
                <c:pt idx="58">
                  <c:v>0.5</c:v>
                </c:pt>
                <c:pt idx="59">
                  <c:v>0.5</c:v>
                </c:pt>
                <c:pt idx="60">
                  <c:v>0.5</c:v>
                </c:pt>
                <c:pt idx="61">
                  <c:v>0.5</c:v>
                </c:pt>
                <c:pt idx="62">
                  <c:v>0.5</c:v>
                </c:pt>
                <c:pt idx="63">
                  <c:v>0.5</c:v>
                </c:pt>
                <c:pt idx="64">
                  <c:v>0.5</c:v>
                </c:pt>
                <c:pt idx="65">
                  <c:v>0.5</c:v>
                </c:pt>
                <c:pt idx="66">
                  <c:v>0.5</c:v>
                </c:pt>
                <c:pt idx="67">
                  <c:v>0.5</c:v>
                </c:pt>
                <c:pt idx="68">
                  <c:v>0.5</c:v>
                </c:pt>
                <c:pt idx="69">
                  <c:v>0.5</c:v>
                </c:pt>
                <c:pt idx="70">
                  <c:v>0.5</c:v>
                </c:pt>
                <c:pt idx="71">
                  <c:v>0.5</c:v>
                </c:pt>
                <c:pt idx="72">
                  <c:v>0.5</c:v>
                </c:pt>
                <c:pt idx="73">
                  <c:v>0.5</c:v>
                </c:pt>
                <c:pt idx="74">
                  <c:v>0.5</c:v>
                </c:pt>
                <c:pt idx="75">
                  <c:v>0.5</c:v>
                </c:pt>
                <c:pt idx="76">
                  <c:v>0.5</c:v>
                </c:pt>
                <c:pt idx="77">
                  <c:v>0.5</c:v>
                </c:pt>
                <c:pt idx="78">
                  <c:v>0.5</c:v>
                </c:pt>
                <c:pt idx="79">
                  <c:v>0.5</c:v>
                </c:pt>
                <c:pt idx="80">
                  <c:v>0.5</c:v>
                </c:pt>
                <c:pt idx="81">
                  <c:v>0.5</c:v>
                </c:pt>
                <c:pt idx="82">
                  <c:v>0.5</c:v>
                </c:pt>
                <c:pt idx="83">
                  <c:v>0.5</c:v>
                </c:pt>
                <c:pt idx="84">
                  <c:v>0.5</c:v>
                </c:pt>
                <c:pt idx="85">
                  <c:v>0.5</c:v>
                </c:pt>
                <c:pt idx="86">
                  <c:v>0.5</c:v>
                </c:pt>
                <c:pt idx="87">
                  <c:v>0.5</c:v>
                </c:pt>
                <c:pt idx="88">
                  <c:v>0.5</c:v>
                </c:pt>
                <c:pt idx="89">
                  <c:v>0.5</c:v>
                </c:pt>
                <c:pt idx="90">
                  <c:v>0.5</c:v>
                </c:pt>
                <c:pt idx="91">
                  <c:v>0.5</c:v>
                </c:pt>
                <c:pt idx="92">
                  <c:v>0.5</c:v>
                </c:pt>
                <c:pt idx="93">
                  <c:v>0.5</c:v>
                </c:pt>
                <c:pt idx="94">
                  <c:v>0.5</c:v>
                </c:pt>
                <c:pt idx="95">
                  <c:v>0.5</c:v>
                </c:pt>
                <c:pt idx="96">
                  <c:v>0.5</c:v>
                </c:pt>
                <c:pt idx="97">
                  <c:v>0.5</c:v>
                </c:pt>
                <c:pt idx="98">
                  <c:v>0.5</c:v>
                </c:pt>
                <c:pt idx="99">
                  <c:v>0.5</c:v>
                </c:pt>
                <c:pt idx="100">
                  <c:v>0.5</c:v>
                </c:pt>
                <c:pt idx="101">
                  <c:v>0.5</c:v>
                </c:pt>
                <c:pt idx="102">
                  <c:v>0.5</c:v>
                </c:pt>
                <c:pt idx="103">
                  <c:v>0.5</c:v>
                </c:pt>
                <c:pt idx="104">
                  <c:v>0.5</c:v>
                </c:pt>
                <c:pt idx="105">
                  <c:v>0.5</c:v>
                </c:pt>
                <c:pt idx="106">
                  <c:v>0.5</c:v>
                </c:pt>
                <c:pt idx="107">
                  <c:v>0.5</c:v>
                </c:pt>
                <c:pt idx="108">
                  <c:v>0.5</c:v>
                </c:pt>
                <c:pt idx="109">
                  <c:v>0.5</c:v>
                </c:pt>
                <c:pt idx="110">
                  <c:v>0.5</c:v>
                </c:pt>
                <c:pt idx="111">
                  <c:v>0.5</c:v>
                </c:pt>
                <c:pt idx="112">
                  <c:v>0.5</c:v>
                </c:pt>
                <c:pt idx="113">
                  <c:v>0.5</c:v>
                </c:pt>
                <c:pt idx="114">
                  <c:v>0.5</c:v>
                </c:pt>
                <c:pt idx="115">
                  <c:v>0.5</c:v>
                </c:pt>
                <c:pt idx="116">
                  <c:v>0.5</c:v>
                </c:pt>
                <c:pt idx="117">
                  <c:v>0.5</c:v>
                </c:pt>
                <c:pt idx="118">
                  <c:v>0.5</c:v>
                </c:pt>
                <c:pt idx="119">
                  <c:v>0.5</c:v>
                </c:pt>
                <c:pt idx="120">
                  <c:v>0.5</c:v>
                </c:pt>
                <c:pt idx="121">
                  <c:v>0.5</c:v>
                </c:pt>
                <c:pt idx="122">
                  <c:v>0.5</c:v>
                </c:pt>
                <c:pt idx="123">
                  <c:v>0.5</c:v>
                </c:pt>
                <c:pt idx="124">
                  <c:v>0.5</c:v>
                </c:pt>
                <c:pt idx="125">
                  <c:v>0.5</c:v>
                </c:pt>
                <c:pt idx="126">
                  <c:v>0.5</c:v>
                </c:pt>
                <c:pt idx="127">
                  <c:v>0.5</c:v>
                </c:pt>
                <c:pt idx="128">
                  <c:v>0.5</c:v>
                </c:pt>
                <c:pt idx="129">
                  <c:v>0.5</c:v>
                </c:pt>
                <c:pt idx="130">
                  <c:v>0.5</c:v>
                </c:pt>
                <c:pt idx="131">
                  <c:v>0.5</c:v>
                </c:pt>
                <c:pt idx="132">
                  <c:v>0.5</c:v>
                </c:pt>
                <c:pt idx="133">
                  <c:v>0.5</c:v>
                </c:pt>
                <c:pt idx="134">
                  <c:v>0.5</c:v>
                </c:pt>
                <c:pt idx="135">
                  <c:v>0.5</c:v>
                </c:pt>
                <c:pt idx="136">
                  <c:v>0.5</c:v>
                </c:pt>
                <c:pt idx="137">
                  <c:v>0.5</c:v>
                </c:pt>
                <c:pt idx="138">
                  <c:v>0.5</c:v>
                </c:pt>
                <c:pt idx="139">
                  <c:v>0.5</c:v>
                </c:pt>
                <c:pt idx="140">
                  <c:v>0.5</c:v>
                </c:pt>
                <c:pt idx="141">
                  <c:v>0.5</c:v>
                </c:pt>
                <c:pt idx="142">
                  <c:v>0.5</c:v>
                </c:pt>
                <c:pt idx="143">
                  <c:v>0.5</c:v>
                </c:pt>
                <c:pt idx="144">
                  <c:v>0.5</c:v>
                </c:pt>
                <c:pt idx="145">
                  <c:v>0.5</c:v>
                </c:pt>
                <c:pt idx="146">
                  <c:v>0.5</c:v>
                </c:pt>
                <c:pt idx="147">
                  <c:v>0.5</c:v>
                </c:pt>
                <c:pt idx="148">
                  <c:v>0.5</c:v>
                </c:pt>
                <c:pt idx="149">
                  <c:v>0.5</c:v>
                </c:pt>
                <c:pt idx="150">
                  <c:v>0.5</c:v>
                </c:pt>
                <c:pt idx="151">
                  <c:v>0.5</c:v>
                </c:pt>
                <c:pt idx="152">
                  <c:v>0.5</c:v>
                </c:pt>
                <c:pt idx="153">
                  <c:v>0.5</c:v>
                </c:pt>
                <c:pt idx="154">
                  <c:v>0.5</c:v>
                </c:pt>
                <c:pt idx="155">
                  <c:v>0.5</c:v>
                </c:pt>
                <c:pt idx="156">
                  <c:v>0.5</c:v>
                </c:pt>
                <c:pt idx="157">
                  <c:v>0.5</c:v>
                </c:pt>
                <c:pt idx="158">
                  <c:v>0.5</c:v>
                </c:pt>
                <c:pt idx="159">
                  <c:v>0.5</c:v>
                </c:pt>
                <c:pt idx="160">
                  <c:v>0.5</c:v>
                </c:pt>
                <c:pt idx="161">
                  <c:v>0.5</c:v>
                </c:pt>
                <c:pt idx="162">
                  <c:v>0.5</c:v>
                </c:pt>
                <c:pt idx="163">
                  <c:v>0.5</c:v>
                </c:pt>
                <c:pt idx="164">
                  <c:v>0.5</c:v>
                </c:pt>
                <c:pt idx="165">
                  <c:v>0.5</c:v>
                </c:pt>
                <c:pt idx="166">
                  <c:v>0.5</c:v>
                </c:pt>
                <c:pt idx="167">
                  <c:v>0.5</c:v>
                </c:pt>
                <c:pt idx="168">
                  <c:v>0.5</c:v>
                </c:pt>
                <c:pt idx="169">
                  <c:v>0.5</c:v>
                </c:pt>
                <c:pt idx="170">
                  <c:v>0.5</c:v>
                </c:pt>
                <c:pt idx="171">
                  <c:v>0.5</c:v>
                </c:pt>
                <c:pt idx="172">
                  <c:v>0.5</c:v>
                </c:pt>
                <c:pt idx="173">
                  <c:v>0.5</c:v>
                </c:pt>
                <c:pt idx="174">
                  <c:v>0.5</c:v>
                </c:pt>
                <c:pt idx="175">
                  <c:v>0.5</c:v>
                </c:pt>
                <c:pt idx="176">
                  <c:v>0.5</c:v>
                </c:pt>
                <c:pt idx="177">
                  <c:v>0.5</c:v>
                </c:pt>
                <c:pt idx="178">
                  <c:v>0.5</c:v>
                </c:pt>
                <c:pt idx="179">
                  <c:v>0.5</c:v>
                </c:pt>
                <c:pt idx="180">
                  <c:v>0.5</c:v>
                </c:pt>
                <c:pt idx="181">
                  <c:v>0.5</c:v>
                </c:pt>
                <c:pt idx="182">
                  <c:v>0.5</c:v>
                </c:pt>
                <c:pt idx="183">
                  <c:v>0.5</c:v>
                </c:pt>
                <c:pt idx="184">
                  <c:v>0.5</c:v>
                </c:pt>
                <c:pt idx="185">
                  <c:v>0.5</c:v>
                </c:pt>
                <c:pt idx="186">
                  <c:v>0.5</c:v>
                </c:pt>
                <c:pt idx="187">
                  <c:v>0.5</c:v>
                </c:pt>
                <c:pt idx="188">
                  <c:v>0.5</c:v>
                </c:pt>
                <c:pt idx="189">
                  <c:v>0.5</c:v>
                </c:pt>
                <c:pt idx="190">
                  <c:v>0.5</c:v>
                </c:pt>
                <c:pt idx="191">
                  <c:v>0.5</c:v>
                </c:pt>
                <c:pt idx="192">
                  <c:v>0.5</c:v>
                </c:pt>
                <c:pt idx="193">
                  <c:v>0.5</c:v>
                </c:pt>
                <c:pt idx="194">
                  <c:v>0.5</c:v>
                </c:pt>
                <c:pt idx="195">
                  <c:v>0.5</c:v>
                </c:pt>
                <c:pt idx="196">
                  <c:v>0.5</c:v>
                </c:pt>
                <c:pt idx="197">
                  <c:v>0.5</c:v>
                </c:pt>
                <c:pt idx="198">
                  <c:v>0.5</c:v>
                </c:pt>
                <c:pt idx="199">
                  <c:v>0.5</c:v>
                </c:pt>
                <c:pt idx="200">
                  <c:v>0.5</c:v>
                </c:pt>
                <c:pt idx="201">
                  <c:v>0.5</c:v>
                </c:pt>
                <c:pt idx="202">
                  <c:v>0.5</c:v>
                </c:pt>
                <c:pt idx="203">
                  <c:v>0.5</c:v>
                </c:pt>
                <c:pt idx="204">
                  <c:v>0.5</c:v>
                </c:pt>
                <c:pt idx="205">
                  <c:v>0.5</c:v>
                </c:pt>
                <c:pt idx="206">
                  <c:v>0.5</c:v>
                </c:pt>
                <c:pt idx="207">
                  <c:v>0.5</c:v>
                </c:pt>
                <c:pt idx="208">
                  <c:v>0.5</c:v>
                </c:pt>
                <c:pt idx="209">
                  <c:v>0.5</c:v>
                </c:pt>
                <c:pt idx="210">
                  <c:v>0.5</c:v>
                </c:pt>
                <c:pt idx="211">
                  <c:v>0.5</c:v>
                </c:pt>
                <c:pt idx="212">
                  <c:v>0.5</c:v>
                </c:pt>
                <c:pt idx="213">
                  <c:v>0.5</c:v>
                </c:pt>
                <c:pt idx="214">
                  <c:v>0.5</c:v>
                </c:pt>
                <c:pt idx="215">
                  <c:v>0.5</c:v>
                </c:pt>
                <c:pt idx="216">
                  <c:v>0.5</c:v>
                </c:pt>
                <c:pt idx="217">
                  <c:v>0.5</c:v>
                </c:pt>
                <c:pt idx="218">
                  <c:v>0.5</c:v>
                </c:pt>
                <c:pt idx="219">
                  <c:v>0.5</c:v>
                </c:pt>
                <c:pt idx="220">
                  <c:v>0.5</c:v>
                </c:pt>
                <c:pt idx="221">
                  <c:v>0.5</c:v>
                </c:pt>
                <c:pt idx="222">
                  <c:v>0.5</c:v>
                </c:pt>
                <c:pt idx="223">
                  <c:v>0.5</c:v>
                </c:pt>
                <c:pt idx="224">
                  <c:v>0.5</c:v>
                </c:pt>
                <c:pt idx="225">
                  <c:v>0.5</c:v>
                </c:pt>
                <c:pt idx="226">
                  <c:v>0.5</c:v>
                </c:pt>
                <c:pt idx="227">
                  <c:v>0.5</c:v>
                </c:pt>
                <c:pt idx="228">
                  <c:v>0.5</c:v>
                </c:pt>
                <c:pt idx="229">
                  <c:v>0.5</c:v>
                </c:pt>
                <c:pt idx="230">
                  <c:v>0.5</c:v>
                </c:pt>
                <c:pt idx="231">
                  <c:v>0.5</c:v>
                </c:pt>
                <c:pt idx="232">
                  <c:v>0.5</c:v>
                </c:pt>
                <c:pt idx="233">
                  <c:v>0.5</c:v>
                </c:pt>
                <c:pt idx="234">
                  <c:v>0.5</c:v>
                </c:pt>
                <c:pt idx="235">
                  <c:v>0.5</c:v>
                </c:pt>
                <c:pt idx="236">
                  <c:v>0.5</c:v>
                </c:pt>
                <c:pt idx="237">
                  <c:v>0.5</c:v>
                </c:pt>
                <c:pt idx="238">
                  <c:v>0.5</c:v>
                </c:pt>
                <c:pt idx="239">
                  <c:v>0.5</c:v>
                </c:pt>
                <c:pt idx="240">
                  <c:v>0.5</c:v>
                </c:pt>
                <c:pt idx="241">
                  <c:v>0.5</c:v>
                </c:pt>
                <c:pt idx="242">
                  <c:v>0.5</c:v>
                </c:pt>
                <c:pt idx="243">
                  <c:v>0.5</c:v>
                </c:pt>
                <c:pt idx="244">
                  <c:v>0.5</c:v>
                </c:pt>
                <c:pt idx="245">
                  <c:v>0.5</c:v>
                </c:pt>
                <c:pt idx="246">
                  <c:v>0.5</c:v>
                </c:pt>
                <c:pt idx="247">
                  <c:v>0.5</c:v>
                </c:pt>
                <c:pt idx="248">
                  <c:v>0.5</c:v>
                </c:pt>
                <c:pt idx="249">
                  <c:v>0.5</c:v>
                </c:pt>
                <c:pt idx="250">
                  <c:v>0.5</c:v>
                </c:pt>
                <c:pt idx="251">
                  <c:v>0.5</c:v>
                </c:pt>
                <c:pt idx="252">
                  <c:v>0.5</c:v>
                </c:pt>
                <c:pt idx="253">
                  <c:v>0.5</c:v>
                </c:pt>
                <c:pt idx="254">
                  <c:v>0.5</c:v>
                </c:pt>
                <c:pt idx="255">
                  <c:v>0.5</c:v>
                </c:pt>
                <c:pt idx="256">
                  <c:v>0.5</c:v>
                </c:pt>
                <c:pt idx="257">
                  <c:v>0.5</c:v>
                </c:pt>
                <c:pt idx="258">
                  <c:v>0.5</c:v>
                </c:pt>
                <c:pt idx="259">
                  <c:v>0.5</c:v>
                </c:pt>
                <c:pt idx="260">
                  <c:v>0.5</c:v>
                </c:pt>
                <c:pt idx="261">
                  <c:v>0.5</c:v>
                </c:pt>
                <c:pt idx="262">
                  <c:v>0.5</c:v>
                </c:pt>
                <c:pt idx="263">
                  <c:v>0.5</c:v>
                </c:pt>
                <c:pt idx="264">
                  <c:v>0.5</c:v>
                </c:pt>
                <c:pt idx="265">
                  <c:v>0.5</c:v>
                </c:pt>
                <c:pt idx="266">
                  <c:v>0.5</c:v>
                </c:pt>
                <c:pt idx="267">
                  <c:v>0.5</c:v>
                </c:pt>
                <c:pt idx="268">
                  <c:v>0.5</c:v>
                </c:pt>
                <c:pt idx="269">
                  <c:v>0.5</c:v>
                </c:pt>
                <c:pt idx="270">
                  <c:v>0.5</c:v>
                </c:pt>
                <c:pt idx="271">
                  <c:v>0.5</c:v>
                </c:pt>
                <c:pt idx="272">
                  <c:v>0.5</c:v>
                </c:pt>
                <c:pt idx="273">
                  <c:v>0.5</c:v>
                </c:pt>
                <c:pt idx="274">
                  <c:v>0.5</c:v>
                </c:pt>
                <c:pt idx="275">
                  <c:v>0.5</c:v>
                </c:pt>
                <c:pt idx="276">
                  <c:v>0.5</c:v>
                </c:pt>
                <c:pt idx="277">
                  <c:v>0.5</c:v>
                </c:pt>
                <c:pt idx="278">
                  <c:v>0.5</c:v>
                </c:pt>
                <c:pt idx="279">
                  <c:v>0.5</c:v>
                </c:pt>
                <c:pt idx="280">
                  <c:v>0.5</c:v>
                </c:pt>
                <c:pt idx="281">
                  <c:v>0.5</c:v>
                </c:pt>
                <c:pt idx="282">
                  <c:v>0.5</c:v>
                </c:pt>
                <c:pt idx="283">
                  <c:v>0.5</c:v>
                </c:pt>
                <c:pt idx="284">
                  <c:v>0.5</c:v>
                </c:pt>
                <c:pt idx="285">
                  <c:v>0.5</c:v>
                </c:pt>
                <c:pt idx="286">
                  <c:v>0.5</c:v>
                </c:pt>
                <c:pt idx="287">
                  <c:v>0.5</c:v>
                </c:pt>
                <c:pt idx="288">
                  <c:v>0.5</c:v>
                </c:pt>
                <c:pt idx="289">
                  <c:v>0.5</c:v>
                </c:pt>
                <c:pt idx="290">
                  <c:v>0.5</c:v>
                </c:pt>
                <c:pt idx="291">
                  <c:v>0.5</c:v>
                </c:pt>
                <c:pt idx="292">
                  <c:v>0.5</c:v>
                </c:pt>
                <c:pt idx="293">
                  <c:v>0.5</c:v>
                </c:pt>
                <c:pt idx="294">
                  <c:v>0.5</c:v>
                </c:pt>
                <c:pt idx="295">
                  <c:v>0.5</c:v>
                </c:pt>
                <c:pt idx="296">
                  <c:v>0.5</c:v>
                </c:pt>
                <c:pt idx="297">
                  <c:v>0.5</c:v>
                </c:pt>
                <c:pt idx="298">
                  <c:v>0.5</c:v>
                </c:pt>
                <c:pt idx="299">
                  <c:v>0.5</c:v>
                </c:pt>
              </c:numCache>
            </c:numRef>
          </c:yVal>
          <c:smooth val="0"/>
          <c:extLst xmlns:c16r2="http://schemas.microsoft.com/office/drawing/2015/06/chart">
            <c:ext xmlns:c16="http://schemas.microsoft.com/office/drawing/2014/chart" uri="{C3380CC4-5D6E-409C-BE32-E72D297353CC}">
              <c16:uniqueId val="{00000004-4B5D-46A9-A7D9-648E1E4E5B85}"/>
            </c:ext>
          </c:extLst>
        </c:ser>
        <c:ser>
          <c:idx val="5"/>
          <c:order val="5"/>
          <c:tx>
            <c:strRef>
              <c:f>'Debt-Dividend Analysis'!$T$317</c:f>
              <c:strCache>
                <c:ptCount val="1"/>
                <c:pt idx="0">
                  <c:v>0% Threshold</c:v>
                </c:pt>
              </c:strCache>
            </c:strRef>
          </c:tx>
          <c:spPr>
            <a:ln w="25400">
              <a:solidFill>
                <a:srgbClr val="0070C0"/>
              </a:solidFill>
              <a:prstDash val="dash"/>
            </a:ln>
          </c:spPr>
          <c:marker>
            <c:symbol val="none"/>
          </c:marker>
          <c:xVal>
            <c:numRef>
              <c:f>'Debt-Dividend Analysis'!$N$16:$N$315</c:f>
              <c:numCache>
                <c:formatCode>General</c:formatCode>
                <c:ptCount val="30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pt idx="52">
                  <c:v>53</c:v>
                </c:pt>
                <c:pt idx="53">
                  <c:v>54</c:v>
                </c:pt>
                <c:pt idx="54">
                  <c:v>55</c:v>
                </c:pt>
                <c:pt idx="55">
                  <c:v>56</c:v>
                </c:pt>
                <c:pt idx="56">
                  <c:v>57</c:v>
                </c:pt>
                <c:pt idx="57">
                  <c:v>58</c:v>
                </c:pt>
                <c:pt idx="58">
                  <c:v>59</c:v>
                </c:pt>
                <c:pt idx="59">
                  <c:v>60</c:v>
                </c:pt>
                <c:pt idx="60">
                  <c:v>61</c:v>
                </c:pt>
                <c:pt idx="61">
                  <c:v>62</c:v>
                </c:pt>
                <c:pt idx="62">
                  <c:v>63</c:v>
                </c:pt>
                <c:pt idx="63">
                  <c:v>64</c:v>
                </c:pt>
                <c:pt idx="64">
                  <c:v>65</c:v>
                </c:pt>
                <c:pt idx="65">
                  <c:v>66</c:v>
                </c:pt>
                <c:pt idx="66">
                  <c:v>67</c:v>
                </c:pt>
                <c:pt idx="67">
                  <c:v>68</c:v>
                </c:pt>
                <c:pt idx="68">
                  <c:v>69</c:v>
                </c:pt>
                <c:pt idx="69">
                  <c:v>70</c:v>
                </c:pt>
                <c:pt idx="70">
                  <c:v>71</c:v>
                </c:pt>
                <c:pt idx="71">
                  <c:v>72</c:v>
                </c:pt>
                <c:pt idx="72">
                  <c:v>73</c:v>
                </c:pt>
                <c:pt idx="73">
                  <c:v>74</c:v>
                </c:pt>
                <c:pt idx="74">
                  <c:v>75</c:v>
                </c:pt>
                <c:pt idx="75">
                  <c:v>76</c:v>
                </c:pt>
                <c:pt idx="76">
                  <c:v>77</c:v>
                </c:pt>
                <c:pt idx="77">
                  <c:v>78</c:v>
                </c:pt>
                <c:pt idx="78">
                  <c:v>79</c:v>
                </c:pt>
                <c:pt idx="79">
                  <c:v>80</c:v>
                </c:pt>
                <c:pt idx="80">
                  <c:v>81</c:v>
                </c:pt>
                <c:pt idx="81">
                  <c:v>82</c:v>
                </c:pt>
                <c:pt idx="82">
                  <c:v>83</c:v>
                </c:pt>
                <c:pt idx="83">
                  <c:v>84</c:v>
                </c:pt>
                <c:pt idx="84">
                  <c:v>85</c:v>
                </c:pt>
                <c:pt idx="85">
                  <c:v>86</c:v>
                </c:pt>
                <c:pt idx="86">
                  <c:v>87</c:v>
                </c:pt>
                <c:pt idx="87">
                  <c:v>88</c:v>
                </c:pt>
                <c:pt idx="88">
                  <c:v>89</c:v>
                </c:pt>
                <c:pt idx="89">
                  <c:v>90</c:v>
                </c:pt>
                <c:pt idx="90">
                  <c:v>91</c:v>
                </c:pt>
                <c:pt idx="91">
                  <c:v>92</c:v>
                </c:pt>
                <c:pt idx="92">
                  <c:v>93</c:v>
                </c:pt>
                <c:pt idx="93">
                  <c:v>94</c:v>
                </c:pt>
                <c:pt idx="94">
                  <c:v>95</c:v>
                </c:pt>
                <c:pt idx="95">
                  <c:v>96</c:v>
                </c:pt>
                <c:pt idx="96">
                  <c:v>97</c:v>
                </c:pt>
                <c:pt idx="97">
                  <c:v>98</c:v>
                </c:pt>
                <c:pt idx="98">
                  <c:v>99</c:v>
                </c:pt>
                <c:pt idx="99">
                  <c:v>100</c:v>
                </c:pt>
                <c:pt idx="100">
                  <c:v>101</c:v>
                </c:pt>
                <c:pt idx="101">
                  <c:v>102</c:v>
                </c:pt>
                <c:pt idx="102">
                  <c:v>103</c:v>
                </c:pt>
                <c:pt idx="103">
                  <c:v>104</c:v>
                </c:pt>
                <c:pt idx="104">
                  <c:v>105</c:v>
                </c:pt>
                <c:pt idx="105">
                  <c:v>106</c:v>
                </c:pt>
                <c:pt idx="106">
                  <c:v>107</c:v>
                </c:pt>
                <c:pt idx="107">
                  <c:v>108</c:v>
                </c:pt>
                <c:pt idx="108">
                  <c:v>109</c:v>
                </c:pt>
                <c:pt idx="109">
                  <c:v>110</c:v>
                </c:pt>
                <c:pt idx="110">
                  <c:v>111</c:v>
                </c:pt>
                <c:pt idx="111">
                  <c:v>112</c:v>
                </c:pt>
                <c:pt idx="112">
                  <c:v>113</c:v>
                </c:pt>
                <c:pt idx="113">
                  <c:v>114</c:v>
                </c:pt>
                <c:pt idx="114">
                  <c:v>115</c:v>
                </c:pt>
                <c:pt idx="115">
                  <c:v>116</c:v>
                </c:pt>
                <c:pt idx="116">
                  <c:v>117</c:v>
                </c:pt>
                <c:pt idx="117">
                  <c:v>118</c:v>
                </c:pt>
                <c:pt idx="118">
                  <c:v>119</c:v>
                </c:pt>
                <c:pt idx="119">
                  <c:v>120</c:v>
                </c:pt>
                <c:pt idx="120">
                  <c:v>121</c:v>
                </c:pt>
                <c:pt idx="121">
                  <c:v>122</c:v>
                </c:pt>
                <c:pt idx="122">
                  <c:v>123</c:v>
                </c:pt>
                <c:pt idx="123">
                  <c:v>124</c:v>
                </c:pt>
                <c:pt idx="124">
                  <c:v>125</c:v>
                </c:pt>
                <c:pt idx="125">
                  <c:v>126</c:v>
                </c:pt>
                <c:pt idx="126">
                  <c:v>127</c:v>
                </c:pt>
                <c:pt idx="127">
                  <c:v>128</c:v>
                </c:pt>
                <c:pt idx="128">
                  <c:v>129</c:v>
                </c:pt>
                <c:pt idx="129">
                  <c:v>130</c:v>
                </c:pt>
                <c:pt idx="130">
                  <c:v>131</c:v>
                </c:pt>
                <c:pt idx="131">
                  <c:v>132</c:v>
                </c:pt>
                <c:pt idx="132">
                  <c:v>133</c:v>
                </c:pt>
                <c:pt idx="133">
                  <c:v>134</c:v>
                </c:pt>
                <c:pt idx="134">
                  <c:v>135</c:v>
                </c:pt>
                <c:pt idx="135">
                  <c:v>136</c:v>
                </c:pt>
                <c:pt idx="136">
                  <c:v>137</c:v>
                </c:pt>
                <c:pt idx="137">
                  <c:v>138</c:v>
                </c:pt>
                <c:pt idx="138">
                  <c:v>139</c:v>
                </c:pt>
                <c:pt idx="139">
                  <c:v>140</c:v>
                </c:pt>
                <c:pt idx="140">
                  <c:v>141</c:v>
                </c:pt>
                <c:pt idx="141">
                  <c:v>142</c:v>
                </c:pt>
                <c:pt idx="142">
                  <c:v>143</c:v>
                </c:pt>
                <c:pt idx="143">
                  <c:v>144</c:v>
                </c:pt>
                <c:pt idx="144">
                  <c:v>145</c:v>
                </c:pt>
                <c:pt idx="145">
                  <c:v>146</c:v>
                </c:pt>
                <c:pt idx="146">
                  <c:v>147</c:v>
                </c:pt>
                <c:pt idx="147">
                  <c:v>148</c:v>
                </c:pt>
                <c:pt idx="148">
                  <c:v>149</c:v>
                </c:pt>
                <c:pt idx="149">
                  <c:v>150</c:v>
                </c:pt>
                <c:pt idx="150">
                  <c:v>151</c:v>
                </c:pt>
                <c:pt idx="151">
                  <c:v>152</c:v>
                </c:pt>
                <c:pt idx="152">
                  <c:v>153</c:v>
                </c:pt>
                <c:pt idx="153">
                  <c:v>154</c:v>
                </c:pt>
                <c:pt idx="154">
                  <c:v>155</c:v>
                </c:pt>
                <c:pt idx="155">
                  <c:v>156</c:v>
                </c:pt>
                <c:pt idx="156">
                  <c:v>157</c:v>
                </c:pt>
                <c:pt idx="157">
                  <c:v>158</c:v>
                </c:pt>
                <c:pt idx="158">
                  <c:v>159</c:v>
                </c:pt>
                <c:pt idx="159">
                  <c:v>160</c:v>
                </c:pt>
                <c:pt idx="160">
                  <c:v>161</c:v>
                </c:pt>
                <c:pt idx="161">
                  <c:v>162</c:v>
                </c:pt>
                <c:pt idx="162">
                  <c:v>163</c:v>
                </c:pt>
                <c:pt idx="163">
                  <c:v>164</c:v>
                </c:pt>
                <c:pt idx="164">
                  <c:v>165</c:v>
                </c:pt>
                <c:pt idx="165">
                  <c:v>166</c:v>
                </c:pt>
                <c:pt idx="166">
                  <c:v>167</c:v>
                </c:pt>
                <c:pt idx="167">
                  <c:v>168</c:v>
                </c:pt>
                <c:pt idx="168">
                  <c:v>169</c:v>
                </c:pt>
                <c:pt idx="169">
                  <c:v>170</c:v>
                </c:pt>
                <c:pt idx="170">
                  <c:v>171</c:v>
                </c:pt>
                <c:pt idx="171">
                  <c:v>172</c:v>
                </c:pt>
                <c:pt idx="172">
                  <c:v>173</c:v>
                </c:pt>
                <c:pt idx="173">
                  <c:v>174</c:v>
                </c:pt>
                <c:pt idx="174">
                  <c:v>175</c:v>
                </c:pt>
                <c:pt idx="175">
                  <c:v>176</c:v>
                </c:pt>
                <c:pt idx="176">
                  <c:v>177</c:v>
                </c:pt>
                <c:pt idx="177">
                  <c:v>178</c:v>
                </c:pt>
                <c:pt idx="178">
                  <c:v>179</c:v>
                </c:pt>
                <c:pt idx="179">
                  <c:v>180</c:v>
                </c:pt>
                <c:pt idx="180">
                  <c:v>181</c:v>
                </c:pt>
                <c:pt idx="181">
                  <c:v>182</c:v>
                </c:pt>
                <c:pt idx="182">
                  <c:v>183</c:v>
                </c:pt>
                <c:pt idx="183">
                  <c:v>184</c:v>
                </c:pt>
                <c:pt idx="184">
                  <c:v>185</c:v>
                </c:pt>
                <c:pt idx="185">
                  <c:v>186</c:v>
                </c:pt>
                <c:pt idx="186">
                  <c:v>187</c:v>
                </c:pt>
                <c:pt idx="187">
                  <c:v>188</c:v>
                </c:pt>
                <c:pt idx="188">
                  <c:v>189</c:v>
                </c:pt>
                <c:pt idx="189">
                  <c:v>190</c:v>
                </c:pt>
                <c:pt idx="190">
                  <c:v>191</c:v>
                </c:pt>
                <c:pt idx="191">
                  <c:v>192</c:v>
                </c:pt>
                <c:pt idx="192">
                  <c:v>193</c:v>
                </c:pt>
                <c:pt idx="193">
                  <c:v>194</c:v>
                </c:pt>
                <c:pt idx="194">
                  <c:v>195</c:v>
                </c:pt>
                <c:pt idx="195">
                  <c:v>196</c:v>
                </c:pt>
                <c:pt idx="196">
                  <c:v>197</c:v>
                </c:pt>
                <c:pt idx="197">
                  <c:v>198</c:v>
                </c:pt>
                <c:pt idx="198">
                  <c:v>199</c:v>
                </c:pt>
                <c:pt idx="199">
                  <c:v>200</c:v>
                </c:pt>
                <c:pt idx="200">
                  <c:v>201</c:v>
                </c:pt>
                <c:pt idx="201">
                  <c:v>202</c:v>
                </c:pt>
                <c:pt idx="202">
                  <c:v>203</c:v>
                </c:pt>
                <c:pt idx="203">
                  <c:v>204</c:v>
                </c:pt>
                <c:pt idx="204">
                  <c:v>205</c:v>
                </c:pt>
                <c:pt idx="205">
                  <c:v>206</c:v>
                </c:pt>
                <c:pt idx="206">
                  <c:v>207</c:v>
                </c:pt>
                <c:pt idx="207">
                  <c:v>208</c:v>
                </c:pt>
                <c:pt idx="208">
                  <c:v>209</c:v>
                </c:pt>
                <c:pt idx="209">
                  <c:v>210</c:v>
                </c:pt>
                <c:pt idx="210">
                  <c:v>211</c:v>
                </c:pt>
                <c:pt idx="211">
                  <c:v>212</c:v>
                </c:pt>
                <c:pt idx="212">
                  <c:v>213</c:v>
                </c:pt>
                <c:pt idx="213">
                  <c:v>214</c:v>
                </c:pt>
                <c:pt idx="214">
                  <c:v>215</c:v>
                </c:pt>
                <c:pt idx="215">
                  <c:v>216</c:v>
                </c:pt>
                <c:pt idx="216">
                  <c:v>217</c:v>
                </c:pt>
                <c:pt idx="217">
                  <c:v>218</c:v>
                </c:pt>
                <c:pt idx="218">
                  <c:v>219</c:v>
                </c:pt>
                <c:pt idx="219">
                  <c:v>220</c:v>
                </c:pt>
                <c:pt idx="220">
                  <c:v>221</c:v>
                </c:pt>
                <c:pt idx="221">
                  <c:v>222</c:v>
                </c:pt>
                <c:pt idx="222">
                  <c:v>223</c:v>
                </c:pt>
                <c:pt idx="223">
                  <c:v>224</c:v>
                </c:pt>
                <c:pt idx="224">
                  <c:v>225</c:v>
                </c:pt>
                <c:pt idx="225">
                  <c:v>226</c:v>
                </c:pt>
                <c:pt idx="226">
                  <c:v>227</c:v>
                </c:pt>
                <c:pt idx="227">
                  <c:v>228</c:v>
                </c:pt>
                <c:pt idx="228">
                  <c:v>229</c:v>
                </c:pt>
                <c:pt idx="229">
                  <c:v>230</c:v>
                </c:pt>
                <c:pt idx="230">
                  <c:v>231</c:v>
                </c:pt>
                <c:pt idx="231">
                  <c:v>232</c:v>
                </c:pt>
                <c:pt idx="232">
                  <c:v>233</c:v>
                </c:pt>
                <c:pt idx="233">
                  <c:v>234</c:v>
                </c:pt>
                <c:pt idx="234">
                  <c:v>235</c:v>
                </c:pt>
                <c:pt idx="235">
                  <c:v>236</c:v>
                </c:pt>
                <c:pt idx="236">
                  <c:v>237</c:v>
                </c:pt>
                <c:pt idx="237">
                  <c:v>238</c:v>
                </c:pt>
                <c:pt idx="238">
                  <c:v>239</c:v>
                </c:pt>
                <c:pt idx="239">
                  <c:v>240</c:v>
                </c:pt>
                <c:pt idx="240">
                  <c:v>241</c:v>
                </c:pt>
                <c:pt idx="241">
                  <c:v>242</c:v>
                </c:pt>
                <c:pt idx="242">
                  <c:v>243</c:v>
                </c:pt>
                <c:pt idx="243">
                  <c:v>244</c:v>
                </c:pt>
                <c:pt idx="244">
                  <c:v>245</c:v>
                </c:pt>
                <c:pt idx="245">
                  <c:v>246</c:v>
                </c:pt>
                <c:pt idx="246">
                  <c:v>247</c:v>
                </c:pt>
                <c:pt idx="247">
                  <c:v>248</c:v>
                </c:pt>
                <c:pt idx="248">
                  <c:v>249</c:v>
                </c:pt>
                <c:pt idx="249">
                  <c:v>250</c:v>
                </c:pt>
                <c:pt idx="250">
                  <c:v>251</c:v>
                </c:pt>
                <c:pt idx="251">
                  <c:v>252</c:v>
                </c:pt>
                <c:pt idx="252">
                  <c:v>253</c:v>
                </c:pt>
                <c:pt idx="253">
                  <c:v>254</c:v>
                </c:pt>
                <c:pt idx="254">
                  <c:v>255</c:v>
                </c:pt>
                <c:pt idx="255">
                  <c:v>256</c:v>
                </c:pt>
                <c:pt idx="256">
                  <c:v>257</c:v>
                </c:pt>
                <c:pt idx="257">
                  <c:v>258</c:v>
                </c:pt>
                <c:pt idx="258">
                  <c:v>259</c:v>
                </c:pt>
                <c:pt idx="259">
                  <c:v>260</c:v>
                </c:pt>
                <c:pt idx="260">
                  <c:v>261</c:v>
                </c:pt>
                <c:pt idx="261">
                  <c:v>262</c:v>
                </c:pt>
                <c:pt idx="262">
                  <c:v>263</c:v>
                </c:pt>
                <c:pt idx="263">
                  <c:v>264</c:v>
                </c:pt>
                <c:pt idx="264">
                  <c:v>265</c:v>
                </c:pt>
                <c:pt idx="265">
                  <c:v>266</c:v>
                </c:pt>
                <c:pt idx="266">
                  <c:v>267</c:v>
                </c:pt>
                <c:pt idx="267">
                  <c:v>268</c:v>
                </c:pt>
                <c:pt idx="268">
                  <c:v>269</c:v>
                </c:pt>
                <c:pt idx="269">
                  <c:v>270</c:v>
                </c:pt>
                <c:pt idx="270">
                  <c:v>271</c:v>
                </c:pt>
                <c:pt idx="271">
                  <c:v>272</c:v>
                </c:pt>
                <c:pt idx="272">
                  <c:v>273</c:v>
                </c:pt>
                <c:pt idx="273">
                  <c:v>274</c:v>
                </c:pt>
                <c:pt idx="274">
                  <c:v>275</c:v>
                </c:pt>
                <c:pt idx="275">
                  <c:v>276</c:v>
                </c:pt>
                <c:pt idx="276">
                  <c:v>277</c:v>
                </c:pt>
                <c:pt idx="277">
                  <c:v>278</c:v>
                </c:pt>
                <c:pt idx="278">
                  <c:v>279</c:v>
                </c:pt>
                <c:pt idx="279">
                  <c:v>280</c:v>
                </c:pt>
                <c:pt idx="280">
                  <c:v>281</c:v>
                </c:pt>
                <c:pt idx="281">
                  <c:v>282</c:v>
                </c:pt>
                <c:pt idx="282">
                  <c:v>283</c:v>
                </c:pt>
                <c:pt idx="283">
                  <c:v>284</c:v>
                </c:pt>
                <c:pt idx="284">
                  <c:v>285</c:v>
                </c:pt>
                <c:pt idx="285">
                  <c:v>286</c:v>
                </c:pt>
                <c:pt idx="286">
                  <c:v>287</c:v>
                </c:pt>
                <c:pt idx="287">
                  <c:v>288</c:v>
                </c:pt>
                <c:pt idx="288">
                  <c:v>289</c:v>
                </c:pt>
                <c:pt idx="289">
                  <c:v>290</c:v>
                </c:pt>
                <c:pt idx="290">
                  <c:v>291</c:v>
                </c:pt>
                <c:pt idx="291">
                  <c:v>292</c:v>
                </c:pt>
                <c:pt idx="292">
                  <c:v>293</c:v>
                </c:pt>
                <c:pt idx="293">
                  <c:v>294</c:v>
                </c:pt>
                <c:pt idx="294">
                  <c:v>295</c:v>
                </c:pt>
                <c:pt idx="295">
                  <c:v>296</c:v>
                </c:pt>
                <c:pt idx="296">
                  <c:v>297</c:v>
                </c:pt>
                <c:pt idx="297">
                  <c:v>298</c:v>
                </c:pt>
                <c:pt idx="298">
                  <c:v>299</c:v>
                </c:pt>
                <c:pt idx="299">
                  <c:v>300</c:v>
                </c:pt>
              </c:numCache>
            </c:numRef>
          </c:xVal>
          <c:yVal>
            <c:numRef>
              <c:f>'Debt-Dividend Analysis'!$T$16:$T$315</c:f>
              <c:numCache>
                <c:formatCode>0.000</c:formatCode>
                <c:ptCount val="30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numCache>
            </c:numRef>
          </c:yVal>
          <c:smooth val="0"/>
        </c:ser>
        <c:dLbls>
          <c:showLegendKey val="0"/>
          <c:showVal val="0"/>
          <c:showCatName val="0"/>
          <c:showSerName val="0"/>
          <c:showPercent val="0"/>
          <c:showBubbleSize val="0"/>
        </c:dLbls>
        <c:axId val="41819136"/>
        <c:axId val="41837696"/>
      </c:scatterChart>
      <c:valAx>
        <c:axId val="41819136"/>
        <c:scaling>
          <c:orientation val="minMax"/>
          <c:max val="70"/>
          <c:min val="0"/>
        </c:scaling>
        <c:delete val="0"/>
        <c:axPos val="b"/>
        <c:title>
          <c:tx>
            <c:rich>
              <a:bodyPr/>
              <a:lstStyle/>
              <a:p>
                <a:pPr>
                  <a:defRPr sz="1075" b="0" i="0" u="none" strike="noStrike" baseline="0">
                    <a:solidFill>
                      <a:srgbClr val="000000"/>
                    </a:solidFill>
                    <a:latin typeface="Arial"/>
                    <a:ea typeface="Arial"/>
                    <a:cs typeface="Arial"/>
                  </a:defRPr>
                </a:pPr>
                <a:r>
                  <a:rPr lang="en-US"/>
                  <a:t>Year</a:t>
                </a:r>
              </a:p>
            </c:rich>
          </c:tx>
          <c:layout>
            <c:manualLayout>
              <c:xMode val="edge"/>
              <c:yMode val="edge"/>
              <c:x val="0.86618436184073067"/>
              <c:y val="0.61505950044120139"/>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41837696"/>
        <c:crosses val="autoZero"/>
        <c:crossBetween val="midCat"/>
      </c:valAx>
      <c:valAx>
        <c:axId val="41837696"/>
        <c:scaling>
          <c:orientation val="minMax"/>
        </c:scaling>
        <c:delete val="0"/>
        <c:axPos val="l"/>
        <c:majorGridlines>
          <c:spPr>
            <a:ln w="3175">
              <a:solidFill>
                <a:srgbClr val="C0C0C0"/>
              </a:solidFill>
              <a:prstDash val="sysDash"/>
            </a:ln>
          </c:spPr>
        </c:majorGridlines>
        <c:title>
          <c:tx>
            <c:rich>
              <a:bodyPr/>
              <a:lstStyle/>
              <a:p>
                <a:pPr>
                  <a:defRPr sz="1100" b="1" i="0" u="none" strike="noStrike" baseline="0">
                    <a:solidFill>
                      <a:srgbClr val="000000"/>
                    </a:solidFill>
                    <a:latin typeface="Arial"/>
                    <a:ea typeface="Arial"/>
                    <a:cs typeface="Arial"/>
                  </a:defRPr>
                </a:pPr>
                <a:r>
                  <a:rPr lang="en-US" sz="1100"/>
                  <a:t>GHG Emissions Reductions</a:t>
                </a:r>
              </a:p>
            </c:rich>
          </c:tx>
          <c:layout>
            <c:manualLayout>
              <c:xMode val="edge"/>
              <c:yMode val="edge"/>
              <c:x val="1.8625456198280817E-2"/>
              <c:y val="0.22331828521434818"/>
            </c:manualLayout>
          </c:layout>
          <c:overlay val="0"/>
          <c:spPr>
            <a:noFill/>
            <a:ln w="25400">
              <a:noFill/>
            </a:ln>
          </c:spPr>
        </c:title>
        <c:numFmt formatCode="0.0"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41819136"/>
        <c:crosses val="autoZero"/>
        <c:crossBetween val="midCat"/>
      </c:valAx>
      <c:spPr>
        <a:noFill/>
        <a:ln w="3175">
          <a:solidFill>
            <a:srgbClr val="000000"/>
          </a:solidFill>
          <a:prstDash val="solid"/>
        </a:ln>
      </c:spPr>
    </c:plotArea>
    <c:legend>
      <c:legendPos val="r"/>
      <c:layout>
        <c:manualLayout>
          <c:xMode val="edge"/>
          <c:yMode val="edge"/>
          <c:x val="0.64000214030552016"/>
          <c:y val="0.66479491096875643"/>
          <c:w val="0.22820684863793333"/>
          <c:h val="0.29418018782199951"/>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150" b="0" i="0" u="none" strike="noStrike" baseline="0">
          <a:solidFill>
            <a:srgbClr val="000000"/>
          </a:solidFill>
          <a:latin typeface="Arial"/>
          <a:ea typeface="Arial"/>
          <a:cs typeface="Arial"/>
        </a:defRPr>
      </a:pPr>
      <a:endParaRPr lang="en-US"/>
    </a:p>
  </c:txPr>
  <c:printSettings>
    <c:headerFooter alignWithMargins="0"/>
    <c:pageMargins b="1" l="0.75000000000000633" r="0.75000000000000633" t="1" header="0.5" footer="0.5"/>
    <c:pageSetup orientation="landscape" horizontalDpi="300" verticalDpi="3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Forest</a:t>
            </a:r>
            <a:r>
              <a:rPr lang="en-US" baseline="0"/>
              <a:t> </a:t>
            </a:r>
            <a:r>
              <a:rPr lang="en-US"/>
              <a:t>Carbon Recovery Functions</a:t>
            </a:r>
          </a:p>
          <a:p>
            <a:pPr>
              <a:defRPr/>
            </a:pPr>
            <a:r>
              <a:rPr lang="en-US" i="1"/>
              <a:t>Thinnings</a:t>
            </a:r>
            <a:r>
              <a:rPr lang="en-US" i="1" baseline="0"/>
              <a:t> and Residues</a:t>
            </a:r>
            <a:endParaRPr lang="en-US" i="1"/>
          </a:p>
        </c:rich>
      </c:tx>
      <c:layout>
        <c:manualLayout>
          <c:xMode val="edge"/>
          <c:yMode val="edge"/>
          <c:x val="0.32714618819008834"/>
          <c:y val="5.5411647320150484E-2"/>
        </c:manualLayout>
      </c:layout>
      <c:overlay val="0"/>
    </c:title>
    <c:autoTitleDeleted val="0"/>
    <c:plotArea>
      <c:layout>
        <c:manualLayout>
          <c:layoutTarget val="inner"/>
          <c:xMode val="edge"/>
          <c:yMode val="edge"/>
          <c:x val="0.1055857392825906"/>
          <c:y val="5.1298768155777226E-2"/>
          <c:w val="0.83695401007993864"/>
          <c:h val="0.79862463040854392"/>
        </c:manualLayout>
      </c:layout>
      <c:scatterChart>
        <c:scatterStyle val="smoothMarker"/>
        <c:varyColors val="0"/>
        <c:ser>
          <c:idx val="0"/>
          <c:order val="0"/>
          <c:tx>
            <c:strRef>
              <c:f>'Carbon Dividend Framework'!$D$29</c:f>
              <c:strCache>
                <c:ptCount val="1"/>
                <c:pt idx="0">
                  <c:v>Thinnings Only</c:v>
                </c:pt>
              </c:strCache>
            </c:strRef>
          </c:tx>
          <c:spPr>
            <a:ln w="38100">
              <a:solidFill>
                <a:schemeClr val="accent2"/>
              </a:solidFill>
            </a:ln>
          </c:spPr>
          <c:marker>
            <c:symbol val="circle"/>
            <c:size val="9"/>
            <c:spPr>
              <a:solidFill>
                <a:schemeClr val="accent2"/>
              </a:solidFill>
              <a:ln>
                <a:solidFill>
                  <a:schemeClr val="accent2"/>
                </a:solidFill>
              </a:ln>
            </c:spPr>
          </c:marker>
          <c:trendline>
            <c:name>Trendline - Thinnings Only</c:name>
            <c:spPr>
              <a:ln w="28575" cmpd="sng">
                <a:prstDash val="dash"/>
              </a:ln>
            </c:spPr>
            <c:trendlineType val="exp"/>
            <c:dispRSqr val="0"/>
            <c:dispEq val="1"/>
            <c:trendlineLbl>
              <c:layout>
                <c:manualLayout>
                  <c:x val="0.13595151029404387"/>
                  <c:y val="-0.16570536414077774"/>
                </c:manualLayout>
              </c:layout>
              <c:tx>
                <c:rich>
                  <a:bodyPr/>
                  <a:lstStyle/>
                  <a:p>
                    <a:pPr>
                      <a:defRPr sz="1400" b="1"/>
                    </a:pPr>
                    <a:r>
                      <a:rPr lang="en-US" baseline="0"/>
                      <a:t>Thinnings Trendline Equation</a:t>
                    </a:r>
                  </a:p>
                  <a:p>
                    <a:pPr>
                      <a:defRPr sz="1400" b="1"/>
                    </a:pPr>
                    <a:r>
                      <a:rPr lang="en-US" baseline="0"/>
                      <a:t>y = 1.1239e</a:t>
                    </a:r>
                    <a:r>
                      <a:rPr lang="en-US" baseline="30000"/>
                      <a:t>-0.012x</a:t>
                    </a:r>
                    <a:endParaRPr lang="en-US"/>
                  </a:p>
                </c:rich>
              </c:tx>
              <c:numFmt formatCode="General" sourceLinked="0"/>
              <c:spPr>
                <a:solidFill>
                  <a:schemeClr val="bg1"/>
                </a:solidFill>
                <a:ln>
                  <a:solidFill>
                    <a:sysClr val="windowText" lastClr="000000">
                      <a:shade val="95000"/>
                      <a:satMod val="105000"/>
                    </a:sysClr>
                  </a:solidFill>
                </a:ln>
              </c:spPr>
            </c:trendlineLbl>
          </c:trendline>
          <c:xVal>
            <c:numRef>
              <c:f>'Carbon Dividend Framework'!$E$28:$N$28</c:f>
              <c:numCache>
                <c:formatCode>General</c:formatCode>
                <c:ptCount val="10"/>
                <c:pt idx="0">
                  <c:v>0</c:v>
                </c:pt>
                <c:pt idx="1">
                  <c:v>10</c:v>
                </c:pt>
                <c:pt idx="2">
                  <c:v>20</c:v>
                </c:pt>
                <c:pt idx="3">
                  <c:v>30</c:v>
                </c:pt>
                <c:pt idx="4">
                  <c:v>40</c:v>
                </c:pt>
                <c:pt idx="5">
                  <c:v>50</c:v>
                </c:pt>
                <c:pt idx="6">
                  <c:v>60</c:v>
                </c:pt>
                <c:pt idx="7">
                  <c:v>70</c:v>
                </c:pt>
                <c:pt idx="8">
                  <c:v>80</c:v>
                </c:pt>
                <c:pt idx="9">
                  <c:v>90</c:v>
                </c:pt>
              </c:numCache>
            </c:numRef>
          </c:xVal>
          <c:yVal>
            <c:numRef>
              <c:f>'Carbon Dividend Framework'!$E$29:$N$29</c:f>
              <c:numCache>
                <c:formatCode>General</c:formatCode>
                <c:ptCount val="10"/>
                <c:pt idx="0">
                  <c:v>1</c:v>
                </c:pt>
                <c:pt idx="1">
                  <c:v>1.105</c:v>
                </c:pt>
                <c:pt idx="2">
                  <c:v>0.96500000000000008</c:v>
                </c:pt>
                <c:pt idx="3">
                  <c:v>0.7649999999999999</c:v>
                </c:pt>
                <c:pt idx="4">
                  <c:v>0.65500000000000003</c:v>
                </c:pt>
                <c:pt idx="5">
                  <c:v>0.61499999999999999</c:v>
                </c:pt>
              </c:numCache>
            </c:numRef>
          </c:yVal>
          <c:smooth val="1"/>
          <c:extLst xmlns:c16r2="http://schemas.microsoft.com/office/drawing/2015/06/chart">
            <c:ext xmlns:c16="http://schemas.microsoft.com/office/drawing/2014/chart" uri="{C3380CC4-5D6E-409C-BE32-E72D297353CC}">
              <c16:uniqueId val="{00000000-8556-4675-8F8E-FE0B89004B6C}"/>
            </c:ext>
          </c:extLst>
        </c:ser>
        <c:ser>
          <c:idx val="1"/>
          <c:order val="1"/>
          <c:tx>
            <c:strRef>
              <c:f>'Carbon Dividend Framework'!$D$30</c:f>
              <c:strCache>
                <c:ptCount val="1"/>
                <c:pt idx="0">
                  <c:v>Residues Only</c:v>
                </c:pt>
              </c:strCache>
            </c:strRef>
          </c:tx>
          <c:spPr>
            <a:ln>
              <a:solidFill>
                <a:schemeClr val="tx2"/>
              </a:solidFill>
            </a:ln>
          </c:spPr>
          <c:marker>
            <c:spPr>
              <a:solidFill>
                <a:schemeClr val="tx2"/>
              </a:solidFill>
              <a:ln>
                <a:solidFill>
                  <a:srgbClr val="1F497D"/>
                </a:solidFill>
              </a:ln>
            </c:spPr>
          </c:marker>
          <c:trendline>
            <c:trendlineType val="power"/>
            <c:dispRSqr val="0"/>
            <c:dispEq val="0"/>
          </c:trendline>
          <c:trendline>
            <c:trendlineType val="log"/>
            <c:dispRSqr val="0"/>
            <c:dispEq val="0"/>
          </c:trendline>
          <c:trendline>
            <c:trendlineType val="power"/>
            <c:dispRSqr val="0"/>
            <c:dispEq val="0"/>
          </c:trendline>
          <c:trendline>
            <c:trendlineType val="log"/>
            <c:dispRSqr val="0"/>
            <c:dispEq val="0"/>
          </c:trendline>
          <c:trendline>
            <c:trendlineType val="log"/>
            <c:dispRSqr val="0"/>
            <c:dispEq val="0"/>
          </c:trendline>
          <c:trendline>
            <c:trendlineType val="log"/>
            <c:dispRSqr val="0"/>
            <c:dispEq val="1"/>
            <c:trendlineLbl>
              <c:layout/>
              <c:numFmt formatCode="General" sourceLinked="0"/>
            </c:trendlineLbl>
          </c:trendline>
          <c:trendline>
            <c:trendlineType val="power"/>
            <c:dispRSqr val="0"/>
            <c:dispEq val="1"/>
            <c:trendlineLbl>
              <c:layout/>
              <c:numFmt formatCode="General" sourceLinked="0"/>
            </c:trendlineLbl>
          </c:trendline>
          <c:xVal>
            <c:numRef>
              <c:f>'Carbon Dividend Framework'!$E$28:$N$28</c:f>
              <c:numCache>
                <c:formatCode>General</c:formatCode>
                <c:ptCount val="10"/>
                <c:pt idx="0">
                  <c:v>0</c:v>
                </c:pt>
                <c:pt idx="1">
                  <c:v>10</c:v>
                </c:pt>
                <c:pt idx="2">
                  <c:v>20</c:v>
                </c:pt>
                <c:pt idx="3">
                  <c:v>30</c:v>
                </c:pt>
                <c:pt idx="4">
                  <c:v>40</c:v>
                </c:pt>
                <c:pt idx="5">
                  <c:v>50</c:v>
                </c:pt>
                <c:pt idx="6">
                  <c:v>60</c:v>
                </c:pt>
                <c:pt idx="7">
                  <c:v>70</c:v>
                </c:pt>
                <c:pt idx="8">
                  <c:v>80</c:v>
                </c:pt>
                <c:pt idx="9">
                  <c:v>90</c:v>
                </c:pt>
              </c:numCache>
            </c:numRef>
          </c:xVal>
          <c:yVal>
            <c:numRef>
              <c:f>'Carbon Dividend Framework'!$E$30:$N$30</c:f>
              <c:numCache>
                <c:formatCode>General</c:formatCode>
                <c:ptCount val="10"/>
                <c:pt idx="0">
                  <c:v>1</c:v>
                </c:pt>
                <c:pt idx="1">
                  <c:v>0.31999999999999995</c:v>
                </c:pt>
                <c:pt idx="2">
                  <c:v>0.13</c:v>
                </c:pt>
                <c:pt idx="3">
                  <c:v>6.9999999999999951E-2</c:v>
                </c:pt>
                <c:pt idx="4">
                  <c:v>4.0000000000000036E-2</c:v>
                </c:pt>
                <c:pt idx="5">
                  <c:v>3.0000000000000027E-2</c:v>
                </c:pt>
              </c:numCache>
            </c:numRef>
          </c:yVal>
          <c:smooth val="1"/>
          <c:extLst xmlns:c16r2="http://schemas.microsoft.com/office/drawing/2015/06/chart">
            <c:ext xmlns:c16="http://schemas.microsoft.com/office/drawing/2014/chart" uri="{C3380CC4-5D6E-409C-BE32-E72D297353CC}">
              <c16:uniqueId val="{00000001-8556-4675-8F8E-FE0B89004B6C}"/>
            </c:ext>
          </c:extLst>
        </c:ser>
        <c:dLbls>
          <c:showLegendKey val="0"/>
          <c:showVal val="0"/>
          <c:showCatName val="0"/>
          <c:showSerName val="0"/>
          <c:showPercent val="0"/>
          <c:showBubbleSize val="0"/>
        </c:dLbls>
        <c:axId val="42616704"/>
        <c:axId val="42618880"/>
      </c:scatterChart>
      <c:valAx>
        <c:axId val="42616704"/>
        <c:scaling>
          <c:orientation val="minMax"/>
          <c:max val="100"/>
          <c:min val="0"/>
        </c:scaling>
        <c:delete val="0"/>
        <c:axPos val="b"/>
        <c:title>
          <c:tx>
            <c:rich>
              <a:bodyPr/>
              <a:lstStyle/>
              <a:p>
                <a:pPr>
                  <a:defRPr sz="1200"/>
                </a:pPr>
                <a:r>
                  <a:rPr lang="en-US" sz="1200"/>
                  <a:t>Year after Harvest</a:t>
                </a:r>
              </a:p>
            </c:rich>
          </c:tx>
          <c:layout/>
          <c:overlay val="0"/>
        </c:title>
        <c:numFmt formatCode="General" sourceLinked="1"/>
        <c:majorTickMark val="out"/>
        <c:minorTickMark val="none"/>
        <c:tickLblPos val="nextTo"/>
        <c:crossAx val="42618880"/>
        <c:crosses val="autoZero"/>
        <c:crossBetween val="midCat"/>
        <c:majorUnit val="10"/>
      </c:valAx>
      <c:valAx>
        <c:axId val="42618880"/>
        <c:scaling>
          <c:orientation val="minMax"/>
        </c:scaling>
        <c:delete val="0"/>
        <c:axPos val="l"/>
        <c:majorGridlines/>
        <c:title>
          <c:tx>
            <c:rich>
              <a:bodyPr rot="-5400000" vert="horz"/>
              <a:lstStyle/>
              <a:p>
                <a:pPr>
                  <a:defRPr sz="1200"/>
                </a:pPr>
                <a:r>
                  <a:rPr lang="en-US" sz="1200"/>
                  <a:t>Carbon Deficit</a:t>
                </a:r>
              </a:p>
            </c:rich>
          </c:tx>
          <c:layout/>
          <c:overlay val="0"/>
        </c:title>
        <c:numFmt formatCode="General" sourceLinked="1"/>
        <c:majorTickMark val="out"/>
        <c:minorTickMark val="none"/>
        <c:tickLblPos val="nextTo"/>
        <c:crossAx val="42616704"/>
        <c:crosses val="autoZero"/>
        <c:crossBetween val="midCat"/>
      </c:valAx>
    </c:plotArea>
    <c:legend>
      <c:legendPos val="r"/>
      <c:legendEntry>
        <c:idx val="3"/>
        <c:delete val="1"/>
      </c:legendEntry>
      <c:legendEntry>
        <c:idx val="4"/>
        <c:delete val="1"/>
      </c:legendEntry>
      <c:legendEntry>
        <c:idx val="5"/>
        <c:delete val="1"/>
      </c:legendEntry>
      <c:legendEntry>
        <c:idx val="6"/>
        <c:delete val="1"/>
      </c:legendEntry>
      <c:legendEntry>
        <c:idx val="7"/>
        <c:delete val="1"/>
      </c:legendEntry>
      <c:legendEntry>
        <c:idx val="8"/>
        <c:delete val="1"/>
      </c:legendEntry>
      <c:legendEntry>
        <c:idx val="9"/>
        <c:delete val="1"/>
      </c:legendEntry>
      <c:layout>
        <c:manualLayout>
          <c:xMode val="edge"/>
          <c:yMode val="edge"/>
          <c:x val="0.57050188009107172"/>
          <c:y val="0.65577320582547982"/>
          <c:w val="0.31804741998503688"/>
          <c:h val="0.15961148410600387"/>
        </c:manualLayout>
      </c:layout>
      <c:overlay val="0"/>
      <c:spPr>
        <a:solidFill>
          <a:schemeClr val="bg1"/>
        </a:solidFill>
        <a:ln>
          <a:solidFill>
            <a:schemeClr val="tx1"/>
          </a:solidFill>
        </a:ln>
      </c:spPr>
      <c:txPr>
        <a:bodyPr/>
        <a:lstStyle/>
        <a:p>
          <a:pPr>
            <a:defRPr sz="1000"/>
          </a:pPr>
          <a:endParaRPr lang="en-US"/>
        </a:p>
      </c:txPr>
    </c:legend>
    <c:plotVisOnly val="1"/>
    <c:dispBlanksAs val="gap"/>
    <c:showDLblsOverMax val="0"/>
  </c:chart>
  <c:printSettings>
    <c:headerFooter/>
    <c:pageMargins b="0.75000000000000522" l="0.70000000000000062" r="0.70000000000000062" t="0.7500000000000052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a:pPr>
            <a:r>
              <a:rPr lang="en-US" sz="1200"/>
              <a:t>Carbon Recovery Functions</a:t>
            </a:r>
            <a:r>
              <a:rPr lang="en-US" sz="1200" baseline="0"/>
              <a:t> </a:t>
            </a:r>
            <a:r>
              <a:rPr lang="en-US" sz="1200"/>
              <a:t>for Biomass</a:t>
            </a:r>
            <a:r>
              <a:rPr lang="en-US" sz="1200" baseline="0"/>
              <a:t> Supplies</a:t>
            </a:r>
          </a:p>
          <a:p>
            <a:pPr>
              <a:defRPr sz="1200"/>
            </a:pPr>
            <a:r>
              <a:rPr lang="en-US" sz="1000" baseline="0"/>
              <a:t>(normalized per unit of carbon removed)</a:t>
            </a:r>
            <a:endParaRPr lang="en-US" sz="1000"/>
          </a:p>
        </c:rich>
      </c:tx>
      <c:layout>
        <c:manualLayout>
          <c:xMode val="edge"/>
          <c:yMode val="edge"/>
          <c:x val="0.16553399064003341"/>
          <c:y val="4.4129364090566517E-2"/>
        </c:manualLayout>
      </c:layout>
      <c:overlay val="1"/>
      <c:spPr>
        <a:solidFill>
          <a:sysClr val="window" lastClr="FFFFFF"/>
        </a:solidFill>
        <a:ln>
          <a:noFill/>
        </a:ln>
      </c:spPr>
    </c:title>
    <c:autoTitleDeleted val="0"/>
    <c:plotArea>
      <c:layout>
        <c:manualLayout>
          <c:layoutTarget val="inner"/>
          <c:xMode val="edge"/>
          <c:yMode val="edge"/>
          <c:x val="0.16195866028006586"/>
          <c:y val="0.19538241854162824"/>
          <c:w val="0.78383770778652651"/>
          <c:h val="0.63728092322448804"/>
        </c:manualLayout>
      </c:layout>
      <c:scatterChart>
        <c:scatterStyle val="lineMarker"/>
        <c:varyColors val="0"/>
        <c:ser>
          <c:idx val="1"/>
          <c:order val="0"/>
          <c:tx>
            <c:strRef>
              <c:f>'Carbon Dividend Framework'!$F$49:$F$50</c:f>
              <c:strCache>
                <c:ptCount val="1"/>
                <c:pt idx="0">
                  <c:v>Forest Thinnings</c:v>
                </c:pt>
              </c:strCache>
            </c:strRef>
          </c:tx>
          <c:marker>
            <c:symbol val="none"/>
          </c:marker>
          <c:xVal>
            <c:numRef>
              <c:f>'Carbon Dividend Framework'!$D$51:$D$130</c:f>
              <c:numCache>
                <c:formatCode>General</c:formatCode>
                <c:ptCount val="8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pt idx="52">
                  <c:v>53</c:v>
                </c:pt>
                <c:pt idx="53">
                  <c:v>54</c:v>
                </c:pt>
                <c:pt idx="54">
                  <c:v>55</c:v>
                </c:pt>
                <c:pt idx="55">
                  <c:v>56</c:v>
                </c:pt>
                <c:pt idx="56">
                  <c:v>57</c:v>
                </c:pt>
                <c:pt idx="57">
                  <c:v>58</c:v>
                </c:pt>
                <c:pt idx="58">
                  <c:v>59</c:v>
                </c:pt>
                <c:pt idx="59">
                  <c:v>60</c:v>
                </c:pt>
                <c:pt idx="60">
                  <c:v>61</c:v>
                </c:pt>
                <c:pt idx="61">
                  <c:v>62</c:v>
                </c:pt>
                <c:pt idx="62">
                  <c:v>63</c:v>
                </c:pt>
                <c:pt idx="63">
                  <c:v>64</c:v>
                </c:pt>
                <c:pt idx="64">
                  <c:v>65</c:v>
                </c:pt>
                <c:pt idx="65">
                  <c:v>66</c:v>
                </c:pt>
                <c:pt idx="66">
                  <c:v>67</c:v>
                </c:pt>
                <c:pt idx="67">
                  <c:v>68</c:v>
                </c:pt>
                <c:pt idx="68">
                  <c:v>69</c:v>
                </c:pt>
                <c:pt idx="69">
                  <c:v>70</c:v>
                </c:pt>
                <c:pt idx="70">
                  <c:v>71</c:v>
                </c:pt>
                <c:pt idx="71">
                  <c:v>72</c:v>
                </c:pt>
                <c:pt idx="72">
                  <c:v>73</c:v>
                </c:pt>
                <c:pt idx="73">
                  <c:v>74</c:v>
                </c:pt>
                <c:pt idx="74">
                  <c:v>75</c:v>
                </c:pt>
                <c:pt idx="75">
                  <c:v>76</c:v>
                </c:pt>
                <c:pt idx="76">
                  <c:v>77</c:v>
                </c:pt>
                <c:pt idx="77">
                  <c:v>78</c:v>
                </c:pt>
                <c:pt idx="78">
                  <c:v>79</c:v>
                </c:pt>
                <c:pt idx="79">
                  <c:v>80</c:v>
                </c:pt>
              </c:numCache>
            </c:numRef>
          </c:xVal>
          <c:yVal>
            <c:numRef>
              <c:f>'Carbon Dividend Framework'!$F$51:$F$130</c:f>
              <c:numCache>
                <c:formatCode>0.000</c:formatCode>
                <c:ptCount val="80"/>
                <c:pt idx="0">
                  <c:v>1.1104937980855236</c:v>
                </c:pt>
                <c:pt idx="1">
                  <c:v>1.0972475091969141</c:v>
                </c:pt>
                <c:pt idx="2">
                  <c:v>1.084159225845682</c:v>
                </c:pt>
                <c:pt idx="3">
                  <c:v>1.0712270632964074</c:v>
                </c:pt>
                <c:pt idx="4">
                  <c:v>1.0584491592953371</c:v>
                </c:pt>
                <c:pt idx="5">
                  <c:v>1.045823673802214</c:v>
                </c:pt>
                <c:pt idx="6">
                  <c:v>1.0333487887253106</c:v>
                </c:pt>
                <c:pt idx="7">
                  <c:v>1.0210227076596188</c:v>
                </c:pt>
                <c:pt idx="8">
                  <c:v>1.0088436556281657</c:v>
                </c:pt>
                <c:pt idx="9">
                  <c:v>0.99680987882641325</c:v>
                </c:pt>
                <c:pt idx="10">
                  <c:v>0.98491964436970747</c:v>
                </c:pt>
                <c:pt idx="11">
                  <c:v>0.97317124004374045</c:v>
                </c:pt>
                <c:pt idx="12">
                  <c:v>0.96156297405798752</c:v>
                </c:pt>
                <c:pt idx="13">
                  <c:v>0.95009317480208788</c:v>
                </c:pt>
                <c:pt idx="14">
                  <c:v>0.9387601906051285</c:v>
                </c:pt>
                <c:pt idx="15">
                  <c:v>0.92756238949780168</c:v>
                </c:pt>
                <c:pt idx="16">
                  <c:v>0.91649815897739817</c:v>
                </c:pt>
                <c:pt idx="17">
                  <c:v>0.9055659057756037</c:v>
                </c:pt>
                <c:pt idx="18">
                  <c:v>0.89476405562906636</c:v>
                </c:pt>
                <c:pt idx="19">
                  <c:v>0.88409105305269942</c:v>
                </c:pt>
                <c:pt idx="20">
                  <c:v>0.87354536111568848</c:v>
                </c:pt>
                <c:pt idx="21">
                  <c:v>0.86312546122017197</c:v>
                </c:pt>
                <c:pt idx="22">
                  <c:v>0.85282985288255908</c:v>
                </c:pt>
                <c:pt idx="23">
                  <c:v>0.84265705351745845</c:v>
                </c:pt>
                <c:pt idx="24">
                  <c:v>0.83260559822418267</c:v>
                </c:pt>
                <c:pt idx="25">
                  <c:v>0.82267403957580054</c:v>
                </c:pt>
                <c:pt idx="26">
                  <c:v>0.8128609474107048</c:v>
                </c:pt>
                <c:pt idx="27">
                  <c:v>0.80316490862666667</c:v>
                </c:pt>
                <c:pt idx="28">
                  <c:v>0.79358452697734649</c:v>
                </c:pt>
                <c:pt idx="29">
                  <c:v>0.78411842287123168</c:v>
                </c:pt>
                <c:pt idx="30">
                  <c:v>0.77476523317297352</c:v>
                </c:pt>
                <c:pt idx="31">
                  <c:v>0.76552361100709287</c:v>
                </c:pt>
                <c:pt idx="32">
                  <c:v>0.75639222556402852</c:v>
                </c:pt>
                <c:pt idx="33">
                  <c:v>0.74736976190849747</c:v>
                </c:pt>
                <c:pt idx="34">
                  <c:v>0.73845492079014219</c:v>
                </c:pt>
                <c:pt idx="35">
                  <c:v>0.72964641845643718</c:v>
                </c:pt>
                <c:pt idx="36">
                  <c:v>0.72094298646782473</c:v>
                </c:pt>
                <c:pt idx="37">
                  <c:v>0.71234337151505911</c:v>
                </c:pt>
                <c:pt idx="38">
                  <c:v>0.70384633523872708</c:v>
                </c:pt>
                <c:pt idx="39">
                  <c:v>0.69545065405092166</c:v>
                </c:pt>
                <c:pt idx="40">
                  <c:v>0.68715511895904413</c:v>
                </c:pt>
                <c:pt idx="41">
                  <c:v>0.67895853539170625</c:v>
                </c:pt>
                <c:pt idx="42">
                  <c:v>0.67085972302671093</c:v>
                </c:pt>
                <c:pt idx="43">
                  <c:v>0.66285751562108253</c:v>
                </c:pt>
                <c:pt idx="44">
                  <c:v>0.65495076084312687</c:v>
                </c:pt>
                <c:pt idx="45">
                  <c:v>0.64713832010649297</c:v>
                </c:pt>
                <c:pt idx="46">
                  <c:v>0.63941906840621487</c:v>
                </c:pt>
                <c:pt idx="47">
                  <c:v>0.63179189415670867</c:v>
                </c:pt>
                <c:pt idx="48">
                  <c:v>0.62425569903170264</c:v>
                </c:pt>
                <c:pt idx="49">
                  <c:v>0.61680939780607624</c:v>
                </c:pt>
                <c:pt idx="50">
                  <c:v>0.60945191819958566</c:v>
                </c:pt>
                <c:pt idx="51">
                  <c:v>0.60218220072245376</c:v>
                </c:pt>
                <c:pt idx="52">
                  <c:v>0.5949991985228017</c:v>
                </c:pt>
                <c:pt idx="53">
                  <c:v>0.58790187723590059</c:v>
                </c:pt>
                <c:pt idx="54">
                  <c:v>0.5808892148352206</c:v>
                </c:pt>
                <c:pt idx="55">
                  <c:v>0.5739602014852585</c:v>
                </c:pt>
                <c:pt idx="56">
                  <c:v>0.56711383939611815</c:v>
                </c:pt>
                <c:pt idx="57">
                  <c:v>0.56034914267982816</c:v>
                </c:pt>
                <c:pt idx="58">
                  <c:v>0.55366513720837218</c:v>
                </c:pt>
                <c:pt idx="59">
                  <c:v>0.54706086047341207</c:v>
                </c:pt>
                <c:pt idx="60">
                  <c:v>0.54053536144768588</c:v>
                </c:pt>
                <c:pt idx="61">
                  <c:v>0.53408770044805776</c:v>
                </c:pt>
                <c:pt idx="62">
                  <c:v>0.52771694900020205</c:v>
                </c:pt>
                <c:pt idx="63">
                  <c:v>0.52142218970490173</c:v>
                </c:pt>
                <c:pt idx="64">
                  <c:v>0.5152025161059407</c:v>
                </c:pt>
                <c:pt idx="65">
                  <c:v>0.50905703255957313</c:v>
                </c:pt>
                <c:pt idx="66">
                  <c:v>0.50298485410554905</c:v>
                </c:pt>
                <c:pt idx="67">
                  <c:v>0.49698510633967802</c:v>
                </c:pt>
                <c:pt idx="68">
                  <c:v>0.49105692528791434</c:v>
                </c:pt>
                <c:pt idx="69">
                  <c:v>0.48519945728194264</c:v>
                </c:pt>
                <c:pt idx="70">
                  <c:v>0.47941185883624815</c:v>
                </c:pt>
                <c:pt idx="71">
                  <c:v>0.47369329652665376</c:v>
                </c:pt>
                <c:pt idx="72">
                  <c:v>0.46804294687030512</c:v>
                </c:pt>
                <c:pt idx="73">
                  <c:v>0.46245999620708794</c:v>
                </c:pt>
                <c:pt idx="74">
                  <c:v>0.45694364058245929</c:v>
                </c:pt>
                <c:pt idx="75">
                  <c:v>0.45149308563167689</c:v>
                </c:pt>
                <c:pt idx="76">
                  <c:v>0.44610754646540923</c:v>
                </c:pt>
                <c:pt idx="77">
                  <c:v>0.4407862475567102</c:v>
                </c:pt>
                <c:pt idx="78">
                  <c:v>0.43552842262934155</c:v>
                </c:pt>
                <c:pt idx="79">
                  <c:v>0.4303333145474284</c:v>
                </c:pt>
              </c:numCache>
            </c:numRef>
          </c:yVal>
          <c:smooth val="0"/>
          <c:extLst xmlns:c16r2="http://schemas.microsoft.com/office/drawing/2015/06/chart">
            <c:ext xmlns:c16="http://schemas.microsoft.com/office/drawing/2014/chart" uri="{C3380CC4-5D6E-409C-BE32-E72D297353CC}">
              <c16:uniqueId val="{00000000-BF1B-4CCA-85C0-FCD0E8E39556}"/>
            </c:ext>
          </c:extLst>
        </c:ser>
        <c:ser>
          <c:idx val="0"/>
          <c:order val="1"/>
          <c:tx>
            <c:strRef>
              <c:f>'Carbon Dividend Framework'!$E$49:$E$50</c:f>
              <c:strCache>
                <c:ptCount val="1"/>
                <c:pt idx="0">
                  <c:v>Forest Residues</c:v>
                </c:pt>
              </c:strCache>
            </c:strRef>
          </c:tx>
          <c:marker>
            <c:symbol val="none"/>
          </c:marker>
          <c:xVal>
            <c:numRef>
              <c:f>('Carbon Dividend Framework'!$D$51,'Carbon Dividend Framework'!$D$60,'Carbon Dividend Framework'!$D$70,'Carbon Dividend Framework'!$D$80,'Carbon Dividend Framework'!$D$90,'Carbon Dividend Framework'!$D$100:$D$130)</c:f>
              <c:numCache>
                <c:formatCode>General</c:formatCode>
                <c:ptCount val="36"/>
                <c:pt idx="0">
                  <c:v>1</c:v>
                </c:pt>
                <c:pt idx="1">
                  <c:v>10</c:v>
                </c:pt>
                <c:pt idx="2">
                  <c:v>20</c:v>
                </c:pt>
                <c:pt idx="3">
                  <c:v>30</c:v>
                </c:pt>
                <c:pt idx="4">
                  <c:v>40</c:v>
                </c:pt>
                <c:pt idx="5">
                  <c:v>50</c:v>
                </c:pt>
                <c:pt idx="6">
                  <c:v>51</c:v>
                </c:pt>
                <c:pt idx="7">
                  <c:v>52</c:v>
                </c:pt>
                <c:pt idx="8">
                  <c:v>53</c:v>
                </c:pt>
                <c:pt idx="9">
                  <c:v>54</c:v>
                </c:pt>
                <c:pt idx="10">
                  <c:v>55</c:v>
                </c:pt>
                <c:pt idx="11">
                  <c:v>56</c:v>
                </c:pt>
                <c:pt idx="12">
                  <c:v>57</c:v>
                </c:pt>
                <c:pt idx="13">
                  <c:v>58</c:v>
                </c:pt>
                <c:pt idx="14">
                  <c:v>59</c:v>
                </c:pt>
                <c:pt idx="15">
                  <c:v>60</c:v>
                </c:pt>
                <c:pt idx="16">
                  <c:v>61</c:v>
                </c:pt>
                <c:pt idx="17">
                  <c:v>62</c:v>
                </c:pt>
                <c:pt idx="18">
                  <c:v>63</c:v>
                </c:pt>
                <c:pt idx="19">
                  <c:v>64</c:v>
                </c:pt>
                <c:pt idx="20">
                  <c:v>65</c:v>
                </c:pt>
                <c:pt idx="21">
                  <c:v>66</c:v>
                </c:pt>
                <c:pt idx="22">
                  <c:v>67</c:v>
                </c:pt>
                <c:pt idx="23">
                  <c:v>68</c:v>
                </c:pt>
                <c:pt idx="24">
                  <c:v>69</c:v>
                </c:pt>
                <c:pt idx="25">
                  <c:v>70</c:v>
                </c:pt>
                <c:pt idx="26">
                  <c:v>71</c:v>
                </c:pt>
                <c:pt idx="27">
                  <c:v>72</c:v>
                </c:pt>
                <c:pt idx="28">
                  <c:v>73</c:v>
                </c:pt>
                <c:pt idx="29">
                  <c:v>74</c:v>
                </c:pt>
                <c:pt idx="30">
                  <c:v>75</c:v>
                </c:pt>
                <c:pt idx="31">
                  <c:v>76</c:v>
                </c:pt>
                <c:pt idx="32">
                  <c:v>77</c:v>
                </c:pt>
                <c:pt idx="33">
                  <c:v>78</c:v>
                </c:pt>
                <c:pt idx="34">
                  <c:v>79</c:v>
                </c:pt>
                <c:pt idx="35">
                  <c:v>80</c:v>
                </c:pt>
              </c:numCache>
            </c:numRef>
          </c:xVal>
          <c:yVal>
            <c:numRef>
              <c:f>('Carbon Dividend Framework'!$E$51,'Carbon Dividend Framework'!$E$60,'Carbon Dividend Framework'!$E$70,'Carbon Dividend Framework'!$E$80,'Carbon Dividend Framework'!$E$90,'Carbon Dividend Framework'!$E$100:$E$130)</c:f>
              <c:numCache>
                <c:formatCode>0.000</c:formatCode>
                <c:ptCount val="36"/>
                <c:pt idx="0">
                  <c:v>0.93199999999999994</c:v>
                </c:pt>
                <c:pt idx="1">
                  <c:v>0.31999999999999995</c:v>
                </c:pt>
                <c:pt idx="2">
                  <c:v>0.13</c:v>
                </c:pt>
                <c:pt idx="3">
                  <c:v>6.9999999999999951E-2</c:v>
                </c:pt>
                <c:pt idx="4">
                  <c:v>4.0000000000000036E-2</c:v>
                </c:pt>
                <c:pt idx="5">
                  <c:v>3.0000000000000027E-2</c:v>
                </c:pt>
                <c:pt idx="6">
                  <c:v>2.9000000000000026E-2</c:v>
                </c:pt>
                <c:pt idx="7">
                  <c:v>2.8000000000000025E-2</c:v>
                </c:pt>
                <c:pt idx="8">
                  <c:v>2.7000000000000024E-2</c:v>
                </c:pt>
                <c:pt idx="9">
                  <c:v>2.6000000000000023E-2</c:v>
                </c:pt>
                <c:pt idx="10">
                  <c:v>2.5000000000000022E-2</c:v>
                </c:pt>
                <c:pt idx="11">
                  <c:v>2.4000000000000021E-2</c:v>
                </c:pt>
                <c:pt idx="12">
                  <c:v>2.300000000000002E-2</c:v>
                </c:pt>
                <c:pt idx="13">
                  <c:v>2.200000000000002E-2</c:v>
                </c:pt>
                <c:pt idx="14">
                  <c:v>2.1000000000000019E-2</c:v>
                </c:pt>
                <c:pt idx="15">
                  <c:v>2.0000000000000018E-2</c:v>
                </c:pt>
                <c:pt idx="16">
                  <c:v>1.9000000000000017E-2</c:v>
                </c:pt>
                <c:pt idx="17">
                  <c:v>1.8000000000000016E-2</c:v>
                </c:pt>
                <c:pt idx="18">
                  <c:v>1.7000000000000015E-2</c:v>
                </c:pt>
                <c:pt idx="19">
                  <c:v>1.6000000000000014E-2</c:v>
                </c:pt>
                <c:pt idx="20">
                  <c:v>1.5000000000000013E-2</c:v>
                </c:pt>
                <c:pt idx="21">
                  <c:v>1.4000000000000012E-2</c:v>
                </c:pt>
                <c:pt idx="22">
                  <c:v>1.3000000000000012E-2</c:v>
                </c:pt>
                <c:pt idx="23">
                  <c:v>1.2000000000000011E-2</c:v>
                </c:pt>
                <c:pt idx="24">
                  <c:v>1.100000000000001E-2</c:v>
                </c:pt>
                <c:pt idx="25">
                  <c:v>1.0000000000000009E-2</c:v>
                </c:pt>
                <c:pt idx="26">
                  <c:v>9.000000000000008E-3</c:v>
                </c:pt>
                <c:pt idx="27">
                  <c:v>8.0000000000000071E-3</c:v>
                </c:pt>
                <c:pt idx="28">
                  <c:v>7.0000000000000062E-3</c:v>
                </c:pt>
                <c:pt idx="29">
                  <c:v>6.0000000000000053E-3</c:v>
                </c:pt>
                <c:pt idx="30">
                  <c:v>5.0000000000000044E-3</c:v>
                </c:pt>
                <c:pt idx="31">
                  <c:v>4.0000000000000036E-3</c:v>
                </c:pt>
                <c:pt idx="32">
                  <c:v>3.0000000000000027E-3</c:v>
                </c:pt>
                <c:pt idx="33">
                  <c:v>2.0000000000000018E-3</c:v>
                </c:pt>
                <c:pt idx="34">
                  <c:v>1.0000000000000009E-3</c:v>
                </c:pt>
                <c:pt idx="35">
                  <c:v>0</c:v>
                </c:pt>
              </c:numCache>
            </c:numRef>
          </c:yVal>
          <c:smooth val="1"/>
          <c:extLst xmlns:c16r2="http://schemas.microsoft.com/office/drawing/2015/06/chart">
            <c:ext xmlns:c16="http://schemas.microsoft.com/office/drawing/2014/chart" uri="{C3380CC4-5D6E-409C-BE32-E72D297353CC}">
              <c16:uniqueId val="{00000001-BF1B-4CCA-85C0-FCD0E8E39556}"/>
            </c:ext>
          </c:extLst>
        </c:ser>
        <c:ser>
          <c:idx val="2"/>
          <c:order val="2"/>
          <c:tx>
            <c:strRef>
              <c:f>'Carbon Dividend Framework'!$G$49:$G$50</c:f>
              <c:strCache>
                <c:ptCount val="1"/>
                <c:pt idx="0">
                  <c:v>Non-Forest Residues</c:v>
                </c:pt>
              </c:strCache>
            </c:strRef>
          </c:tx>
          <c:marker>
            <c:symbol val="none"/>
          </c:marker>
          <c:xVal>
            <c:numRef>
              <c:f>'Carbon Dividend Framework'!$D$51:$D$130</c:f>
              <c:numCache>
                <c:formatCode>General</c:formatCode>
                <c:ptCount val="8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pt idx="52">
                  <c:v>53</c:v>
                </c:pt>
                <c:pt idx="53">
                  <c:v>54</c:v>
                </c:pt>
                <c:pt idx="54">
                  <c:v>55</c:v>
                </c:pt>
                <c:pt idx="55">
                  <c:v>56</c:v>
                </c:pt>
                <c:pt idx="56">
                  <c:v>57</c:v>
                </c:pt>
                <c:pt idx="57">
                  <c:v>58</c:v>
                </c:pt>
                <c:pt idx="58">
                  <c:v>59</c:v>
                </c:pt>
                <c:pt idx="59">
                  <c:v>60</c:v>
                </c:pt>
                <c:pt idx="60">
                  <c:v>61</c:v>
                </c:pt>
                <c:pt idx="61">
                  <c:v>62</c:v>
                </c:pt>
                <c:pt idx="62">
                  <c:v>63</c:v>
                </c:pt>
                <c:pt idx="63">
                  <c:v>64</c:v>
                </c:pt>
                <c:pt idx="64">
                  <c:v>65</c:v>
                </c:pt>
                <c:pt idx="65">
                  <c:v>66</c:v>
                </c:pt>
                <c:pt idx="66">
                  <c:v>67</c:v>
                </c:pt>
                <c:pt idx="67">
                  <c:v>68</c:v>
                </c:pt>
                <c:pt idx="68">
                  <c:v>69</c:v>
                </c:pt>
                <c:pt idx="69">
                  <c:v>70</c:v>
                </c:pt>
                <c:pt idx="70">
                  <c:v>71</c:v>
                </c:pt>
                <c:pt idx="71">
                  <c:v>72</c:v>
                </c:pt>
                <c:pt idx="72">
                  <c:v>73</c:v>
                </c:pt>
                <c:pt idx="73">
                  <c:v>74</c:v>
                </c:pt>
                <c:pt idx="74">
                  <c:v>75</c:v>
                </c:pt>
                <c:pt idx="75">
                  <c:v>76</c:v>
                </c:pt>
                <c:pt idx="76">
                  <c:v>77</c:v>
                </c:pt>
                <c:pt idx="77">
                  <c:v>78</c:v>
                </c:pt>
                <c:pt idx="78">
                  <c:v>79</c:v>
                </c:pt>
                <c:pt idx="79">
                  <c:v>80</c:v>
                </c:pt>
              </c:numCache>
            </c:numRef>
          </c:xVal>
          <c:yVal>
            <c:numRef>
              <c:f>'Carbon Dividend Framework'!$G$51:$G$130</c:f>
              <c:numCache>
                <c:formatCode>0.0000</c:formatCode>
                <c:ptCount val="80"/>
                <c:pt idx="0">
                  <c:v>0.93303299153680741</c:v>
                </c:pt>
                <c:pt idx="1">
                  <c:v>0.81225239635623558</c:v>
                </c:pt>
                <c:pt idx="2">
                  <c:v>0.70710678118654757</c:v>
                </c:pt>
                <c:pt idx="3">
                  <c:v>0.61557220667245816</c:v>
                </c:pt>
                <c:pt idx="4">
                  <c:v>0.53588673126814657</c:v>
                </c:pt>
                <c:pt idx="5">
                  <c:v>0.46651649576840371</c:v>
                </c:pt>
                <c:pt idx="6">
                  <c:v>0.40612619817811779</c:v>
                </c:pt>
                <c:pt idx="7">
                  <c:v>0.35355339059327379</c:v>
                </c:pt>
                <c:pt idx="8">
                  <c:v>0.30778610333622908</c:v>
                </c:pt>
                <c:pt idx="9">
                  <c:v>0.26794336563407328</c:v>
                </c:pt>
                <c:pt idx="10">
                  <c:v>0.23325824788420185</c:v>
                </c:pt>
                <c:pt idx="11">
                  <c:v>0.2030630990890589</c:v>
                </c:pt>
                <c:pt idx="12">
                  <c:v>0.17677669529663692</c:v>
                </c:pt>
                <c:pt idx="13">
                  <c:v>0.15389305166811457</c:v>
                </c:pt>
                <c:pt idx="14">
                  <c:v>0.13397168281703667</c:v>
                </c:pt>
                <c:pt idx="15">
                  <c:v>0.11662912394210094</c:v>
                </c:pt>
                <c:pt idx="16">
                  <c:v>0.10153154954452946</c:v>
                </c:pt>
                <c:pt idx="17">
                  <c:v>8.8388347648318447E-2</c:v>
                </c:pt>
                <c:pt idx="18">
                  <c:v>7.6946525834057283E-2</c:v>
                </c:pt>
                <c:pt idx="19">
                  <c:v>6.6985841408518335E-2</c:v>
                </c:pt>
                <c:pt idx="20">
                  <c:v>5.831456197105047E-2</c:v>
                </c:pt>
                <c:pt idx="21">
                  <c:v>5.0765774772264724E-2</c:v>
                </c:pt>
                <c:pt idx="22">
                  <c:v>4.4194173824159223E-2</c:v>
                </c:pt>
                <c:pt idx="23">
                  <c:v>3.8473262917028635E-2</c:v>
                </c:pt>
                <c:pt idx="24">
                  <c:v>3.3492920704259174E-2</c:v>
                </c:pt>
                <c:pt idx="25">
                  <c:v>2.9157280985525245E-2</c:v>
                </c:pt>
                <c:pt idx="26">
                  <c:v>2.5382887386132372E-2</c:v>
                </c:pt>
                <c:pt idx="27">
                  <c:v>2.2097086912079619E-2</c:v>
                </c:pt>
                <c:pt idx="28">
                  <c:v>1.9236631458514324E-2</c:v>
                </c:pt>
                <c:pt idx="29">
                  <c:v>1.6746460352129587E-2</c:v>
                </c:pt>
                <c:pt idx="30">
                  <c:v>1.4578640492762621E-2</c:v>
                </c:pt>
                <c:pt idx="31">
                  <c:v>1.2691443693066184E-2</c:v>
                </c:pt>
                <c:pt idx="32">
                  <c:v>1.1048543456039809E-2</c:v>
                </c:pt>
                <c:pt idx="33">
                  <c:v>9.6183157292571621E-3</c:v>
                </c:pt>
                <c:pt idx="34">
                  <c:v>8.3732301760647936E-3</c:v>
                </c:pt>
                <c:pt idx="35">
                  <c:v>7.2893202463813096E-3</c:v>
                </c:pt>
                <c:pt idx="36">
                  <c:v>6.3457218465330914E-3</c:v>
                </c:pt>
                <c:pt idx="37">
                  <c:v>5.5242717280199038E-3</c:v>
                </c:pt>
                <c:pt idx="38">
                  <c:v>4.8091578646285802E-3</c:v>
                </c:pt>
                <c:pt idx="39">
                  <c:v>4.1866150880323959E-3</c:v>
                </c:pt>
                <c:pt idx="40">
                  <c:v>3.6446601231906548E-3</c:v>
                </c:pt>
                <c:pt idx="41">
                  <c:v>3.1728609232665457E-3</c:v>
                </c:pt>
                <c:pt idx="42">
                  <c:v>2.7621358640099515E-3</c:v>
                </c:pt>
                <c:pt idx="43">
                  <c:v>2.4045789323142901E-3</c:v>
                </c:pt>
                <c:pt idx="44">
                  <c:v>2.093307544016198E-3</c:v>
                </c:pt>
                <c:pt idx="45">
                  <c:v>1.8223300615953272E-3</c:v>
                </c:pt>
                <c:pt idx="46">
                  <c:v>1.5864304616332726E-3</c:v>
                </c:pt>
                <c:pt idx="47">
                  <c:v>1.3810679320049757E-3</c:v>
                </c:pt>
                <c:pt idx="48">
                  <c:v>1.2022894661571459E-3</c:v>
                </c:pt>
                <c:pt idx="49">
                  <c:v>1.0466537720080998E-3</c:v>
                </c:pt>
                <c:pt idx="50">
                  <c:v>9.1116503079766435E-4</c:v>
                </c:pt>
                <c:pt idx="51">
                  <c:v>7.9321523081663696E-4</c:v>
                </c:pt>
                <c:pt idx="52">
                  <c:v>6.9053396600248841E-4</c:v>
                </c:pt>
                <c:pt idx="53">
                  <c:v>6.0114473307857296E-4</c:v>
                </c:pt>
                <c:pt idx="54">
                  <c:v>5.2332688600404981E-4</c:v>
                </c:pt>
                <c:pt idx="55">
                  <c:v>4.5558251539883212E-4</c:v>
                </c:pt>
                <c:pt idx="56">
                  <c:v>3.9660761540831843E-4</c:v>
                </c:pt>
                <c:pt idx="57">
                  <c:v>3.4526698300124415E-4</c:v>
                </c:pt>
                <c:pt idx="58">
                  <c:v>3.0057236653928615E-4</c:v>
                </c:pt>
                <c:pt idx="59">
                  <c:v>2.6166344300202464E-4</c:v>
                </c:pt>
                <c:pt idx="60">
                  <c:v>2.2779125769941584E-4</c:v>
                </c:pt>
                <c:pt idx="61">
                  <c:v>1.9830380770415902E-4</c:v>
                </c:pt>
                <c:pt idx="62">
                  <c:v>1.7263349150062191E-4</c:v>
                </c:pt>
                <c:pt idx="63">
                  <c:v>1.5028618326964308E-4</c:v>
                </c:pt>
                <c:pt idx="64">
                  <c:v>1.3083172150101256E-4</c:v>
                </c:pt>
                <c:pt idx="65">
                  <c:v>1.1389562884970811E-4</c:v>
                </c:pt>
                <c:pt idx="66">
                  <c:v>9.9151903852079675E-5</c:v>
                </c:pt>
                <c:pt idx="67">
                  <c:v>8.6316745750311105E-5</c:v>
                </c:pt>
                <c:pt idx="68">
                  <c:v>7.5143091634821661E-5</c:v>
                </c:pt>
                <c:pt idx="69">
                  <c:v>6.5415860750506267E-5</c:v>
                </c:pt>
                <c:pt idx="70">
                  <c:v>5.6947814424854049E-5</c:v>
                </c:pt>
                <c:pt idx="71">
                  <c:v>4.9575951926039837E-5</c:v>
                </c:pt>
                <c:pt idx="72">
                  <c:v>4.3158372875155546E-5</c:v>
                </c:pt>
                <c:pt idx="73">
                  <c:v>3.7571545817410824E-5</c:v>
                </c:pt>
                <c:pt idx="74">
                  <c:v>3.2707930375253134E-5</c:v>
                </c:pt>
                <c:pt idx="75">
                  <c:v>2.8473907212427021E-5</c:v>
                </c:pt>
                <c:pt idx="76">
                  <c:v>2.4787975963019915E-5</c:v>
                </c:pt>
                <c:pt idx="77">
                  <c:v>2.1579186437577773E-5</c:v>
                </c:pt>
                <c:pt idx="78">
                  <c:v>1.8785772908705412E-5</c:v>
                </c:pt>
                <c:pt idx="79">
                  <c:v>1.6353965187626563E-5</c:v>
                </c:pt>
              </c:numCache>
            </c:numRef>
          </c:yVal>
          <c:smooth val="0"/>
          <c:extLst xmlns:c16r2="http://schemas.microsoft.com/office/drawing/2015/06/chart">
            <c:ext xmlns:c16="http://schemas.microsoft.com/office/drawing/2014/chart" uri="{C3380CC4-5D6E-409C-BE32-E72D297353CC}">
              <c16:uniqueId val="{00000002-BF1B-4CCA-85C0-FCD0E8E39556}"/>
            </c:ext>
          </c:extLst>
        </c:ser>
        <c:ser>
          <c:idx val="3"/>
          <c:order val="3"/>
          <c:tx>
            <c:strRef>
              <c:f>'Carbon Dividend Framework'!$I$49:$I$50</c:f>
              <c:strCache>
                <c:ptCount val="1"/>
                <c:pt idx="0">
                  <c:v>Residues (Consolidated)</c:v>
                </c:pt>
              </c:strCache>
            </c:strRef>
          </c:tx>
          <c:spPr>
            <a:ln>
              <a:solidFill>
                <a:schemeClr val="tx1"/>
              </a:solidFill>
              <a:prstDash val="dash"/>
            </a:ln>
          </c:spPr>
          <c:marker>
            <c:symbol val="none"/>
          </c:marker>
          <c:xVal>
            <c:numRef>
              <c:f>'Carbon Dividend Framework'!$D$51:$D$130</c:f>
              <c:numCache>
                <c:formatCode>General</c:formatCode>
                <c:ptCount val="8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pt idx="52">
                  <c:v>53</c:v>
                </c:pt>
                <c:pt idx="53">
                  <c:v>54</c:v>
                </c:pt>
                <c:pt idx="54">
                  <c:v>55</c:v>
                </c:pt>
                <c:pt idx="55">
                  <c:v>56</c:v>
                </c:pt>
                <c:pt idx="56">
                  <c:v>57</c:v>
                </c:pt>
                <c:pt idx="57">
                  <c:v>58</c:v>
                </c:pt>
                <c:pt idx="58">
                  <c:v>59</c:v>
                </c:pt>
                <c:pt idx="59">
                  <c:v>60</c:v>
                </c:pt>
                <c:pt idx="60">
                  <c:v>61</c:v>
                </c:pt>
                <c:pt idx="61">
                  <c:v>62</c:v>
                </c:pt>
                <c:pt idx="62">
                  <c:v>63</c:v>
                </c:pt>
                <c:pt idx="63">
                  <c:v>64</c:v>
                </c:pt>
                <c:pt idx="64">
                  <c:v>65</c:v>
                </c:pt>
                <c:pt idx="65">
                  <c:v>66</c:v>
                </c:pt>
                <c:pt idx="66">
                  <c:v>67</c:v>
                </c:pt>
                <c:pt idx="67">
                  <c:v>68</c:v>
                </c:pt>
                <c:pt idx="68">
                  <c:v>69</c:v>
                </c:pt>
                <c:pt idx="69">
                  <c:v>70</c:v>
                </c:pt>
                <c:pt idx="70">
                  <c:v>71</c:v>
                </c:pt>
                <c:pt idx="71">
                  <c:v>72</c:v>
                </c:pt>
                <c:pt idx="72">
                  <c:v>73</c:v>
                </c:pt>
                <c:pt idx="73">
                  <c:v>74</c:v>
                </c:pt>
                <c:pt idx="74">
                  <c:v>75</c:v>
                </c:pt>
                <c:pt idx="75">
                  <c:v>76</c:v>
                </c:pt>
                <c:pt idx="76">
                  <c:v>77</c:v>
                </c:pt>
                <c:pt idx="77">
                  <c:v>78</c:v>
                </c:pt>
                <c:pt idx="78">
                  <c:v>79</c:v>
                </c:pt>
                <c:pt idx="79">
                  <c:v>80</c:v>
                </c:pt>
              </c:numCache>
            </c:numRef>
          </c:xVal>
          <c:yVal>
            <c:numRef>
              <c:f>'Carbon Dividend Framework'!$I$51:$I$130</c:f>
              <c:numCache>
                <c:formatCode>0.0000</c:formatCode>
                <c:ptCount val="80"/>
                <c:pt idx="0">
                  <c:v>0.93893091066170631</c:v>
                </c:pt>
                <c:pt idx="1">
                  <c:v>0.82775327988481073</c:v>
                </c:pt>
                <c:pt idx="2">
                  <c:v>0.72974005284072307</c:v>
                </c:pt>
                <c:pt idx="3">
                  <c:v>0.64333244900471587</c:v>
                </c:pt>
                <c:pt idx="4">
                  <c:v>0.56715626109773132</c:v>
                </c:pt>
                <c:pt idx="5">
                  <c:v>0.49999999999999994</c:v>
                </c:pt>
                <c:pt idx="6">
                  <c:v>0.4407956274980106</c:v>
                </c:pt>
                <c:pt idx="7">
                  <c:v>0.3886015704427298</c:v>
                </c:pt>
                <c:pt idx="8">
                  <c:v>0.34258774618003091</c:v>
                </c:pt>
                <c:pt idx="9">
                  <c:v>0.3020223611011118</c:v>
                </c:pt>
                <c:pt idx="10">
                  <c:v>0.26626027235999067</c:v>
                </c:pt>
                <c:pt idx="11">
                  <c:v>0.23473272766542655</c:v>
                </c:pt>
                <c:pt idx="12">
                  <c:v>0.20693831997120268</c:v>
                </c:pt>
                <c:pt idx="13">
                  <c:v>0.18243501321018074</c:v>
                </c:pt>
                <c:pt idx="14">
                  <c:v>0.16083311225117897</c:v>
                </c:pt>
                <c:pt idx="15">
                  <c:v>0.1417890652744328</c:v>
                </c:pt>
                <c:pt idx="16">
                  <c:v>0.12499999999999997</c:v>
                </c:pt>
                <c:pt idx="17">
                  <c:v>0.11019890687450264</c:v>
                </c:pt>
                <c:pt idx="18">
                  <c:v>9.7150392610682451E-2</c:v>
                </c:pt>
                <c:pt idx="19">
                  <c:v>8.564693654500774E-2</c:v>
                </c:pt>
                <c:pt idx="20">
                  <c:v>7.5505590275277937E-2</c:v>
                </c:pt>
                <c:pt idx="21">
                  <c:v>6.6565068089997653E-2</c:v>
                </c:pt>
                <c:pt idx="22">
                  <c:v>5.8683181916356644E-2</c:v>
                </c:pt>
                <c:pt idx="23">
                  <c:v>5.1734579992800671E-2</c:v>
                </c:pt>
                <c:pt idx="24">
                  <c:v>4.5608753302545178E-2</c:v>
                </c:pt>
                <c:pt idx="25">
                  <c:v>4.0208278062794735E-2</c:v>
                </c:pt>
                <c:pt idx="26">
                  <c:v>3.54472663186082E-2</c:v>
                </c:pt>
                <c:pt idx="27">
                  <c:v>3.125E-2</c:v>
                </c:pt>
                <c:pt idx="28">
                  <c:v>2.7549726718625652E-2</c:v>
                </c:pt>
                <c:pt idx="29">
                  <c:v>2.4287598152670609E-2</c:v>
                </c:pt>
                <c:pt idx="30">
                  <c:v>2.1411734136251932E-2</c:v>
                </c:pt>
                <c:pt idx="31">
                  <c:v>1.8876397568819488E-2</c:v>
                </c:pt>
                <c:pt idx="32">
                  <c:v>1.664126702249941E-2</c:v>
                </c:pt>
                <c:pt idx="33">
                  <c:v>1.4670795479089165E-2</c:v>
                </c:pt>
                <c:pt idx="34">
                  <c:v>1.2933644998200166E-2</c:v>
                </c:pt>
                <c:pt idx="35">
                  <c:v>1.1402188325636293E-2</c:v>
                </c:pt>
                <c:pt idx="36">
                  <c:v>1.0052069515698687E-2</c:v>
                </c:pt>
                <c:pt idx="37">
                  <c:v>8.8618165796520484E-3</c:v>
                </c:pt>
                <c:pt idx="38">
                  <c:v>7.8124999999999948E-3</c:v>
                </c:pt>
                <c:pt idx="39">
                  <c:v>6.8874316796564148E-3</c:v>
                </c:pt>
                <c:pt idx="40">
                  <c:v>6.0718995381676515E-3</c:v>
                </c:pt>
                <c:pt idx="41">
                  <c:v>5.3529335340629838E-3</c:v>
                </c:pt>
                <c:pt idx="42">
                  <c:v>4.719099392204871E-3</c:v>
                </c:pt>
                <c:pt idx="43">
                  <c:v>4.1603167556248516E-3</c:v>
                </c:pt>
                <c:pt idx="44">
                  <c:v>3.6676988697722907E-3</c:v>
                </c:pt>
                <c:pt idx="45">
                  <c:v>3.2334112495500411E-3</c:v>
                </c:pt>
                <c:pt idx="46">
                  <c:v>2.8505470814090728E-3</c:v>
                </c:pt>
                <c:pt idx="47">
                  <c:v>2.5130173789246714E-3</c:v>
                </c:pt>
                <c:pt idx="48">
                  <c:v>2.2154541449130117E-3</c:v>
                </c:pt>
                <c:pt idx="49">
                  <c:v>1.953125E-3</c:v>
                </c:pt>
                <c:pt idx="50">
                  <c:v>1.7218579199141035E-3</c:v>
                </c:pt>
                <c:pt idx="51">
                  <c:v>1.5179748845419124E-3</c:v>
                </c:pt>
                <c:pt idx="52">
                  <c:v>1.3382333835157457E-3</c:v>
                </c:pt>
                <c:pt idx="53">
                  <c:v>1.1797748480512175E-3</c:v>
                </c:pt>
                <c:pt idx="54">
                  <c:v>1.0400791889062129E-3</c:v>
                </c:pt>
                <c:pt idx="55">
                  <c:v>9.1692471744307246E-4</c:v>
                </c:pt>
                <c:pt idx="56">
                  <c:v>8.0835281238751005E-4</c:v>
                </c:pt>
                <c:pt idx="57">
                  <c:v>7.1263677035226874E-4</c:v>
                </c:pt>
                <c:pt idx="58">
                  <c:v>6.2825434473116773E-4</c:v>
                </c:pt>
                <c:pt idx="59">
                  <c:v>5.5386353622825291E-4</c:v>
                </c:pt>
                <c:pt idx="60">
                  <c:v>4.8828124999999995E-4</c:v>
                </c:pt>
                <c:pt idx="61">
                  <c:v>4.3046447997852581E-4</c:v>
                </c:pt>
                <c:pt idx="62">
                  <c:v>3.7949372113547805E-4</c:v>
                </c:pt>
                <c:pt idx="63">
                  <c:v>3.3455834587893638E-4</c:v>
                </c:pt>
                <c:pt idx="64">
                  <c:v>2.9494371201280433E-4</c:v>
                </c:pt>
                <c:pt idx="65">
                  <c:v>2.6001979722655317E-4</c:v>
                </c:pt>
                <c:pt idx="66">
                  <c:v>2.2923117936076787E-4</c:v>
                </c:pt>
                <c:pt idx="67">
                  <c:v>2.0208820309687767E-4</c:v>
                </c:pt>
                <c:pt idx="68">
                  <c:v>1.7815919258806713E-4</c:v>
                </c:pt>
                <c:pt idx="69">
                  <c:v>1.5706358618279191E-4</c:v>
                </c:pt>
                <c:pt idx="70">
                  <c:v>1.384658840570632E-4</c:v>
                </c:pt>
                <c:pt idx="71">
                  <c:v>1.2207031249999986E-4</c:v>
                </c:pt>
                <c:pt idx="72">
                  <c:v>1.0761611999463152E-4</c:v>
                </c:pt>
                <c:pt idx="73">
                  <c:v>9.4873430283869581E-5</c:v>
                </c:pt>
                <c:pt idx="74">
                  <c:v>8.3639586469734081E-5</c:v>
                </c:pt>
                <c:pt idx="75">
                  <c:v>7.3735928003201083E-5</c:v>
                </c:pt>
                <c:pt idx="76">
                  <c:v>6.5004949306638279E-5</c:v>
                </c:pt>
                <c:pt idx="77">
                  <c:v>5.7307794840192063E-5</c:v>
                </c:pt>
                <c:pt idx="78">
                  <c:v>5.0522050774219405E-5</c:v>
                </c:pt>
                <c:pt idx="79">
                  <c:v>4.4539798147016776E-5</c:v>
                </c:pt>
              </c:numCache>
            </c:numRef>
          </c:yVal>
          <c:smooth val="0"/>
          <c:extLst xmlns:c16r2="http://schemas.microsoft.com/office/drawing/2015/06/chart">
            <c:ext xmlns:c16="http://schemas.microsoft.com/office/drawing/2014/chart" uri="{C3380CC4-5D6E-409C-BE32-E72D297353CC}">
              <c16:uniqueId val="{00000003-BF1B-4CCA-85C0-FCD0E8E39556}"/>
            </c:ext>
          </c:extLst>
        </c:ser>
        <c:dLbls>
          <c:showLegendKey val="0"/>
          <c:showVal val="0"/>
          <c:showCatName val="0"/>
          <c:showSerName val="0"/>
          <c:showPercent val="0"/>
          <c:showBubbleSize val="0"/>
        </c:dLbls>
        <c:axId val="42937344"/>
        <c:axId val="42943616"/>
      </c:scatterChart>
      <c:valAx>
        <c:axId val="42937344"/>
        <c:scaling>
          <c:orientation val="minMax"/>
        </c:scaling>
        <c:delete val="0"/>
        <c:axPos val="b"/>
        <c:title>
          <c:tx>
            <c:rich>
              <a:bodyPr/>
              <a:lstStyle/>
              <a:p>
                <a:pPr>
                  <a:defRPr/>
                </a:pPr>
                <a:r>
                  <a:rPr lang="en-US"/>
                  <a:t>Years</a:t>
                </a:r>
              </a:p>
            </c:rich>
          </c:tx>
          <c:layout>
            <c:manualLayout>
              <c:xMode val="edge"/>
              <c:yMode val="edge"/>
              <c:x val="0.42938648293963927"/>
              <c:y val="0.90182852143482062"/>
            </c:manualLayout>
          </c:layout>
          <c:overlay val="0"/>
        </c:title>
        <c:numFmt formatCode="General" sourceLinked="1"/>
        <c:majorTickMark val="none"/>
        <c:minorTickMark val="none"/>
        <c:tickLblPos val="nextTo"/>
        <c:crossAx val="42943616"/>
        <c:crosses val="autoZero"/>
        <c:crossBetween val="midCat"/>
      </c:valAx>
      <c:valAx>
        <c:axId val="42943616"/>
        <c:scaling>
          <c:orientation val="minMax"/>
          <c:max val="1.2"/>
          <c:min val="0"/>
        </c:scaling>
        <c:delete val="0"/>
        <c:axPos val="l"/>
        <c:majorGridlines/>
        <c:title>
          <c:tx>
            <c:rich>
              <a:bodyPr/>
              <a:lstStyle/>
              <a:p>
                <a:pPr>
                  <a:defRPr/>
                </a:pPr>
                <a:r>
                  <a:rPr lang="en-US"/>
                  <a:t>Carbon Deficit</a:t>
                </a:r>
              </a:p>
            </c:rich>
          </c:tx>
          <c:overlay val="0"/>
        </c:title>
        <c:numFmt formatCode="0.0" sourceLinked="0"/>
        <c:majorTickMark val="none"/>
        <c:minorTickMark val="none"/>
        <c:tickLblPos val="nextTo"/>
        <c:spPr>
          <a:ln w="6350"/>
        </c:spPr>
        <c:crossAx val="42937344"/>
        <c:crosses val="autoZero"/>
        <c:crossBetween val="midCat"/>
        <c:majorUnit val="0.2"/>
      </c:valAx>
    </c:plotArea>
    <c:legend>
      <c:legendPos val="l"/>
      <c:layout>
        <c:manualLayout>
          <c:xMode val="edge"/>
          <c:yMode val="edge"/>
          <c:x val="0.55988073671854865"/>
          <c:y val="0.21306608218229073"/>
          <c:w val="0.36628355245737654"/>
          <c:h val="0.23703262034067257"/>
        </c:manualLayout>
      </c:layout>
      <c:overlay val="1"/>
      <c:spPr>
        <a:solidFill>
          <a:schemeClr val="bg1"/>
        </a:solidFill>
        <a:ln>
          <a:solidFill>
            <a:schemeClr val="tx1"/>
          </a:solidFill>
        </a:ln>
      </c:spPr>
      <c:txPr>
        <a:bodyPr/>
        <a:lstStyle/>
        <a:p>
          <a:pPr>
            <a:defRPr sz="1200"/>
          </a:pPr>
          <a:endParaRPr lang="en-US"/>
        </a:p>
      </c:txPr>
    </c:legend>
    <c:plotVisOnly val="1"/>
    <c:dispBlanksAs val="gap"/>
    <c:showDLblsOverMax val="0"/>
  </c:chart>
  <c:printSettings>
    <c:headerFooter/>
    <c:pageMargins b="0.750000000000005" l="0.70000000000000062" r="0.70000000000000062" t="0.750000000000005" header="0.30000000000000032" footer="0.30000000000000032"/>
    <c:pageSetup/>
  </c:printSettings>
</c:chartSpace>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1</xdr:col>
      <xdr:colOff>2380</xdr:colOff>
      <xdr:row>12</xdr:row>
      <xdr:rowOff>28574</xdr:rowOff>
    </xdr:from>
    <xdr:to>
      <xdr:col>2</xdr:col>
      <xdr:colOff>10584</xdr:colOff>
      <xdr:row>42</xdr:row>
      <xdr:rowOff>119063</xdr:rowOff>
    </xdr:to>
    <xdr:sp macro="" textlink="">
      <xdr:nvSpPr>
        <xdr:cNvPr id="2" name="TextBox 1"/>
        <xdr:cNvSpPr txBox="1"/>
      </xdr:nvSpPr>
      <xdr:spPr>
        <a:xfrm>
          <a:off x="133349" y="2040730"/>
          <a:ext cx="7056704" cy="5091114"/>
        </a:xfrm>
        <a:prstGeom prst="rect">
          <a:avLst/>
        </a:prstGeom>
        <a:solidFill>
          <a:schemeClr val="lt1"/>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cap="small">
              <a:solidFill>
                <a:schemeClr val="dk1"/>
              </a:solidFill>
              <a:effectLst/>
              <a:latin typeface="+mn-lt"/>
              <a:ea typeface="+mn-ea"/>
              <a:cs typeface="+mn-cs"/>
            </a:rPr>
            <a:t>Overview and Instructions</a:t>
          </a:r>
          <a:endParaRPr lang="en-US">
            <a:effectLst/>
          </a:endParaRPr>
        </a:p>
        <a:p>
          <a:r>
            <a:rPr lang="en-US" sz="1100">
              <a:solidFill>
                <a:schemeClr val="dk1"/>
              </a:solidFill>
              <a:effectLst/>
              <a:latin typeface="+mn-lt"/>
              <a:ea typeface="+mn-ea"/>
              <a:cs typeface="+mn-cs"/>
            </a:rPr>
            <a:t> </a:t>
          </a:r>
          <a:endParaRPr lang="en-US">
            <a:effectLst/>
          </a:endParaRPr>
        </a:p>
        <a:p>
          <a:r>
            <a:rPr lang="en-US" sz="1100">
              <a:solidFill>
                <a:schemeClr val="dk1"/>
              </a:solidFill>
              <a:effectLst/>
              <a:latin typeface="+mn-lt"/>
              <a:ea typeface="+mn-ea"/>
              <a:cs typeface="+mn-cs"/>
            </a:rPr>
            <a:t>Under 225 CMR 16.00, any Renewable Thermal Generation Unit</a:t>
          </a:r>
          <a:r>
            <a:rPr lang="en-US" sz="1100" baseline="0">
              <a:solidFill>
                <a:schemeClr val="dk1"/>
              </a:solidFill>
              <a:effectLst/>
              <a:latin typeface="+mn-lt"/>
              <a:ea typeface="+mn-ea"/>
              <a:cs typeface="+mn-cs"/>
            </a:rPr>
            <a:t> using woody biomass </a:t>
          </a:r>
          <a:r>
            <a:rPr lang="en-US" sz="1100">
              <a:solidFill>
                <a:schemeClr val="dk1"/>
              </a:solidFill>
              <a:effectLst/>
              <a:latin typeface="+mn-lt"/>
              <a:ea typeface="+mn-ea"/>
              <a:cs typeface="+mn-cs"/>
            </a:rPr>
            <a:t>applying to the Department of Energy Resources (DOER) for qualification must provide</a:t>
          </a:r>
          <a:r>
            <a:rPr lang="en-US" sz="1100" baseline="0">
              <a:solidFill>
                <a:schemeClr val="dk1"/>
              </a:solidFill>
              <a:effectLst/>
              <a:latin typeface="+mn-lt"/>
              <a:ea typeface="+mn-ea"/>
              <a:cs typeface="+mn-cs"/>
            </a:rPr>
            <a:t> a 50% reduction in </a:t>
          </a:r>
          <a:r>
            <a:rPr lang="en-US" sz="1100">
              <a:solidFill>
                <a:schemeClr val="dk1"/>
              </a:solidFill>
              <a:effectLst/>
              <a:latin typeface="+mn-lt"/>
              <a:ea typeface="+mn-ea"/>
              <a:cs typeface="+mn-cs"/>
            </a:rPr>
            <a:t> Lifecycle Greenhouse Gas Emissions (as provided in 225 CMR 16.05(6)(4)(d)(iii)).  This Guideline</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provides a  set of worksheets to be used by the applicant to demonstrate that the</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Generation Unit meets this</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criteria. </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The applicant</a:t>
          </a:r>
          <a:r>
            <a:rPr lang="en-US" sz="1100" baseline="0">
              <a:solidFill>
                <a:schemeClr val="dk1"/>
              </a:solidFill>
              <a:effectLst/>
              <a:latin typeface="+mn-lt"/>
              <a:ea typeface="+mn-ea"/>
              <a:cs typeface="+mn-cs"/>
            </a:rPr>
            <a:t> shall complete</a:t>
          </a:r>
          <a:r>
            <a:rPr lang="en-US" sz="1100">
              <a:solidFill>
                <a:schemeClr val="dk1"/>
              </a:solidFill>
              <a:effectLst/>
              <a:latin typeface="+mn-lt"/>
              <a:ea typeface="+mn-ea"/>
              <a:cs typeface="+mn-cs"/>
            </a:rPr>
            <a:t> </a:t>
          </a:r>
          <a:r>
            <a:rPr lang="en-US" sz="1100" i="1">
              <a:solidFill>
                <a:schemeClr val="dk1"/>
              </a:solidFill>
              <a:effectLst/>
              <a:latin typeface="+mn-lt"/>
              <a:ea typeface="+mn-ea"/>
              <a:cs typeface="+mn-cs"/>
            </a:rPr>
            <a:t>the Overall Efficiency - Annua</a:t>
          </a:r>
          <a:r>
            <a:rPr lang="en-US" sz="1100">
              <a:solidFill>
                <a:schemeClr val="dk1"/>
              </a:solidFill>
              <a:effectLst/>
              <a:latin typeface="+mn-lt"/>
              <a:ea typeface="+mn-ea"/>
              <a:cs typeface="+mn-cs"/>
            </a:rPr>
            <a:t>l and </a:t>
          </a:r>
          <a:r>
            <a:rPr lang="en-US" sz="1100" i="1">
              <a:solidFill>
                <a:schemeClr val="dk1"/>
              </a:solidFill>
              <a:effectLst/>
              <a:latin typeface="+mn-lt"/>
              <a:ea typeface="+mn-ea"/>
              <a:cs typeface="+mn-cs"/>
            </a:rPr>
            <a:t>GHG Analysis </a:t>
          </a:r>
          <a:r>
            <a:rPr lang="en-US" sz="1100">
              <a:solidFill>
                <a:schemeClr val="dk1"/>
              </a:solidFill>
              <a:effectLst/>
              <a:latin typeface="+mn-lt"/>
              <a:ea typeface="+mn-ea"/>
              <a:cs typeface="+mn-cs"/>
            </a:rPr>
            <a:t>worksheets.</a:t>
          </a:r>
          <a:r>
            <a:rPr lang="en-US" sz="1100" baseline="0">
              <a:solidFill>
                <a:schemeClr val="dk1"/>
              </a:solidFill>
              <a:effectLst/>
              <a:latin typeface="+mn-lt"/>
              <a:ea typeface="+mn-ea"/>
              <a:cs typeface="+mn-cs"/>
            </a:rPr>
            <a:t> While the efficiency used to meet the Department's minimum efficiency requirement does not come from </a:t>
          </a:r>
          <a:r>
            <a:rPr lang="en-US" sz="1100" i="1" baseline="0">
              <a:solidFill>
                <a:schemeClr val="dk1"/>
              </a:solidFill>
              <a:effectLst/>
              <a:latin typeface="+mn-lt"/>
              <a:ea typeface="+mn-ea"/>
              <a:cs typeface="+mn-cs"/>
            </a:rPr>
            <a:t>the Overall Efficiency - Annua</a:t>
          </a:r>
          <a:r>
            <a:rPr lang="en-US" sz="1100" baseline="0">
              <a:solidFill>
                <a:schemeClr val="dk1"/>
              </a:solidFill>
              <a:effectLst/>
              <a:latin typeface="+mn-lt"/>
              <a:ea typeface="+mn-ea"/>
              <a:cs typeface="+mn-cs"/>
            </a:rPr>
            <a:t>l worksheet, the calculated overall efficiency does feed into the </a:t>
          </a:r>
          <a:r>
            <a:rPr lang="en-US" sz="1100" i="1" baseline="0">
              <a:solidFill>
                <a:schemeClr val="dk1"/>
              </a:solidFill>
              <a:effectLst/>
              <a:latin typeface="+mn-lt"/>
              <a:ea typeface="+mn-ea"/>
              <a:cs typeface="+mn-cs"/>
            </a:rPr>
            <a:t>GHG Analysis </a:t>
          </a:r>
          <a:r>
            <a:rPr lang="en-US" sz="1100" baseline="0">
              <a:solidFill>
                <a:schemeClr val="dk1"/>
              </a:solidFill>
              <a:effectLst/>
              <a:latin typeface="+mn-lt"/>
              <a:ea typeface="+mn-ea"/>
              <a:cs typeface="+mn-cs"/>
            </a:rPr>
            <a:t>calculations. The </a:t>
          </a:r>
          <a:r>
            <a:rPr lang="en-US" sz="1100" i="1" baseline="0">
              <a:solidFill>
                <a:schemeClr val="dk1"/>
              </a:solidFill>
              <a:effectLst/>
              <a:latin typeface="+mn-lt"/>
              <a:ea typeface="+mn-ea"/>
              <a:cs typeface="+mn-cs"/>
            </a:rPr>
            <a:t>GHG Analysis  </a:t>
          </a:r>
          <a:r>
            <a:rPr lang="en-US" sz="1100" baseline="0">
              <a:solidFill>
                <a:schemeClr val="dk1"/>
              </a:solidFill>
              <a:effectLst/>
              <a:latin typeface="+mn-lt"/>
              <a:ea typeface="+mn-ea"/>
              <a:cs typeface="+mn-cs"/>
            </a:rPr>
            <a:t>worksheet </a:t>
          </a:r>
          <a:r>
            <a:rPr lang="en-US" sz="1100">
              <a:solidFill>
                <a:schemeClr val="dk1"/>
              </a:solidFill>
              <a:effectLst/>
              <a:latin typeface="+mn-lt"/>
              <a:ea typeface="+mn-ea"/>
              <a:cs typeface="+mn-cs"/>
            </a:rPr>
            <a:t>is provided by DOER as a tool for the purposes of demonstration that the  fuel used in the biomass</a:t>
          </a:r>
          <a:r>
            <a:rPr lang="en-US" sz="1100" baseline="0">
              <a:solidFill>
                <a:schemeClr val="dk1"/>
              </a:solidFill>
              <a:effectLst/>
              <a:latin typeface="+mn-lt"/>
              <a:ea typeface="+mn-ea"/>
              <a:cs typeface="+mn-cs"/>
            </a:rPr>
            <a:t> Generation </a:t>
          </a:r>
          <a:r>
            <a:rPr lang="en-US" sz="1100">
              <a:solidFill>
                <a:schemeClr val="dk1"/>
              </a:solidFill>
              <a:effectLst/>
              <a:latin typeface="+mn-lt"/>
              <a:ea typeface="+mn-ea"/>
              <a:cs typeface="+mn-cs"/>
            </a:rPr>
            <a:t>Unit meets the regulatory criterion of reducing GHG emissions by at least 50% compared to a high efficiency,</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natural gas unit  (or the fuel most likely</a:t>
          </a:r>
          <a:r>
            <a:rPr lang="en-US" sz="1100" baseline="0">
              <a:solidFill>
                <a:schemeClr val="dk1"/>
              </a:solidFill>
              <a:effectLst/>
              <a:latin typeface="+mn-lt"/>
              <a:ea typeface="+mn-ea"/>
              <a:cs typeface="+mn-cs"/>
            </a:rPr>
            <a:t> to be used) </a:t>
          </a:r>
          <a:r>
            <a:rPr lang="en-US" sz="1100">
              <a:solidFill>
                <a:schemeClr val="dk1"/>
              </a:solidFill>
              <a:effectLst/>
              <a:latin typeface="+mn-lt"/>
              <a:ea typeface="+mn-ea"/>
              <a:cs typeface="+mn-cs"/>
            </a:rPr>
            <a:t>in 30</a:t>
          </a:r>
          <a:r>
            <a:rPr lang="en-US" sz="1100" baseline="0">
              <a:solidFill>
                <a:schemeClr val="dk1"/>
              </a:solidFill>
              <a:effectLst/>
              <a:latin typeface="+mn-lt"/>
              <a:ea typeface="+mn-ea"/>
              <a:cs typeface="+mn-cs"/>
            </a:rPr>
            <a:t> years.</a:t>
          </a:r>
          <a:endParaRPr lang="en-US">
            <a:effectLst/>
          </a:endParaRPr>
        </a:p>
        <a:p>
          <a:r>
            <a:rPr lang="en-US" sz="1100">
              <a:solidFill>
                <a:schemeClr val="dk1"/>
              </a:solidFill>
              <a:effectLst/>
              <a:latin typeface="+mn-lt"/>
              <a:ea typeface="+mn-ea"/>
              <a:cs typeface="+mn-cs"/>
            </a:rPr>
            <a:t> </a:t>
          </a:r>
          <a:endParaRPr lang="en-US">
            <a:effectLst/>
          </a:endParaRPr>
        </a:p>
        <a:p>
          <a:r>
            <a:rPr lang="en-US" sz="1100">
              <a:solidFill>
                <a:schemeClr val="dk1"/>
              </a:solidFill>
              <a:effectLst/>
              <a:latin typeface="+mn-lt"/>
              <a:ea typeface="+mn-ea"/>
              <a:cs typeface="+mn-cs"/>
            </a:rPr>
            <a:t>Data are</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to be inputted to the </a:t>
          </a:r>
          <a:r>
            <a:rPr lang="en-US" sz="1100" baseline="0">
              <a:solidFill>
                <a:schemeClr val="dk1"/>
              </a:solidFill>
              <a:effectLst/>
              <a:latin typeface="+mn-lt"/>
              <a:ea typeface="+mn-ea"/>
              <a:cs typeface="+mn-cs"/>
            </a:rPr>
            <a:t>blue </a:t>
          </a:r>
          <a:r>
            <a:rPr lang="en-US" sz="1100">
              <a:solidFill>
                <a:schemeClr val="dk1"/>
              </a:solidFill>
              <a:effectLst/>
              <a:latin typeface="+mn-lt"/>
              <a:ea typeface="+mn-ea"/>
              <a:cs typeface="+mn-cs"/>
            </a:rPr>
            <a:t>worksheets in the blue cells.  Other cells will auto-populate from other worksheets</a:t>
          </a:r>
          <a:r>
            <a:rPr lang="en-US" sz="1100" baseline="0">
              <a:solidFill>
                <a:schemeClr val="dk1"/>
              </a:solidFill>
              <a:effectLst/>
              <a:latin typeface="+mn-lt"/>
              <a:ea typeface="+mn-ea"/>
              <a:cs typeface="+mn-cs"/>
            </a:rPr>
            <a:t> in the Guideline.</a:t>
          </a:r>
          <a:r>
            <a:rPr lang="en-US" sz="1100">
              <a:solidFill>
                <a:schemeClr val="dk1"/>
              </a:solidFill>
              <a:effectLst/>
              <a:latin typeface="+mn-lt"/>
              <a:ea typeface="+mn-ea"/>
              <a:cs typeface="+mn-cs"/>
            </a:rPr>
            <a:t>  Applicants who wish to utilize parameter values different than those used in this</a:t>
          </a:r>
          <a:r>
            <a:rPr lang="en-US" sz="1100" baseline="0">
              <a:solidFill>
                <a:schemeClr val="dk1"/>
              </a:solidFill>
              <a:effectLst/>
              <a:latin typeface="+mn-lt"/>
              <a:ea typeface="+mn-ea"/>
              <a:cs typeface="+mn-cs"/>
            </a:rPr>
            <a:t> tool</a:t>
          </a:r>
          <a:r>
            <a:rPr lang="en-US" sz="1100">
              <a:solidFill>
                <a:schemeClr val="dk1"/>
              </a:solidFill>
              <a:effectLst/>
              <a:latin typeface="+mn-lt"/>
              <a:ea typeface="+mn-ea"/>
              <a:cs typeface="+mn-cs"/>
            </a:rPr>
            <a:t> may propose alternative assumptions with justification to DOER for approval.</a:t>
          </a:r>
          <a:r>
            <a:rPr lang="en-US" sz="1100" baseline="0">
              <a:solidFill>
                <a:schemeClr val="dk1"/>
              </a:solidFill>
              <a:effectLst/>
              <a:latin typeface="+mn-lt"/>
              <a:ea typeface="+mn-ea"/>
              <a:cs typeface="+mn-cs"/>
            </a:rPr>
            <a:t> </a:t>
          </a:r>
        </a:p>
        <a:p>
          <a:endParaRPr lang="en-US" sz="1100" baseline="0">
            <a:solidFill>
              <a:schemeClr val="dk1"/>
            </a:solidFill>
            <a:effectLst/>
            <a:latin typeface="+mn-lt"/>
            <a:ea typeface="+mn-ea"/>
            <a:cs typeface="+mn-cs"/>
          </a:endParaRPr>
        </a:p>
        <a:p>
          <a:r>
            <a:rPr lang="en-US" sz="1100">
              <a:solidFill>
                <a:schemeClr val="dk1"/>
              </a:solidFill>
              <a:effectLst/>
              <a:latin typeface="+mn-lt"/>
              <a:ea typeface="+mn-ea"/>
              <a:cs typeface="+mn-cs"/>
            </a:rPr>
            <a:t>If an applicant can justify to DOER’s satisfaction that unique features</a:t>
          </a:r>
          <a:r>
            <a:rPr lang="en-US" sz="1100" baseline="0">
              <a:solidFill>
                <a:schemeClr val="dk1"/>
              </a:solidFill>
              <a:effectLst/>
              <a:latin typeface="+mn-lt"/>
              <a:ea typeface="+mn-ea"/>
              <a:cs typeface="+mn-cs"/>
            </a:rPr>
            <a:t> of its Generation Unit</a:t>
          </a:r>
          <a:r>
            <a:rPr lang="en-US" sz="1100">
              <a:solidFill>
                <a:schemeClr val="dk1"/>
              </a:solidFill>
              <a:effectLst/>
              <a:latin typeface="+mn-lt"/>
              <a:ea typeface="+mn-ea"/>
              <a:cs typeface="+mn-cs"/>
            </a:rPr>
            <a:t> merit substantially different assumptions and methodologies than those underlying this template, the applicant may alternatively submit to DOER an independent analysis with full documentation of assumptions and methodologies for review.  </a:t>
          </a:r>
        </a:p>
        <a:p>
          <a:endParaRPr lang="en-US">
            <a:effectLst/>
          </a:endParaRPr>
        </a:p>
        <a:p>
          <a:r>
            <a:rPr lang="en-US" sz="1100" baseline="0">
              <a:solidFill>
                <a:schemeClr val="dk1"/>
              </a:solidFill>
              <a:effectLst/>
              <a:latin typeface="+mn-lt"/>
              <a:ea typeface="+mn-ea"/>
              <a:cs typeface="+mn-cs"/>
            </a:rPr>
            <a:t>If DOER deems that the Generation Units sufficiently departs from the standard design and operation of a biomass Unit as provided in this tool(for example, in the case of co-firing), DOER may require the applicant to utilize this template with different assumptions or parameters, or submit an independent analysis to the satisfaction of DOER.</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600075</xdr:colOff>
      <xdr:row>26</xdr:row>
      <xdr:rowOff>22971</xdr:rowOff>
    </xdr:from>
    <xdr:to>
      <xdr:col>10</xdr:col>
      <xdr:colOff>400610</xdr:colOff>
      <xdr:row>49</xdr:row>
      <xdr:rowOff>113739</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560</xdr:colOff>
      <xdr:row>1</xdr:row>
      <xdr:rowOff>9525</xdr:rowOff>
    </xdr:from>
    <xdr:to>
      <xdr:col>10</xdr:col>
      <xdr:colOff>410695</xdr:colOff>
      <xdr:row>24</xdr:row>
      <xdr:rowOff>81243</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11</xdr:col>
      <xdr:colOff>480331</xdr:colOff>
      <xdr:row>3</xdr:row>
      <xdr:rowOff>40823</xdr:rowOff>
    </xdr:from>
    <xdr:to>
      <xdr:col>21</xdr:col>
      <xdr:colOff>334736</xdr:colOff>
      <xdr:row>26</xdr:row>
      <xdr:rowOff>164650</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381000</xdr:colOff>
      <xdr:row>50</xdr:row>
      <xdr:rowOff>54429</xdr:rowOff>
    </xdr:from>
    <xdr:to>
      <xdr:col>19</xdr:col>
      <xdr:colOff>598715</xdr:colOff>
      <xdr:row>75</xdr:row>
      <xdr:rowOff>95251</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C13"/>
  <sheetViews>
    <sheetView showGridLines="0" tabSelected="1" zoomScale="90" zoomScaleNormal="90" workbookViewId="0">
      <selection activeCell="E15" sqref="E15"/>
    </sheetView>
  </sheetViews>
  <sheetFormatPr defaultRowHeight="12.75" x14ac:dyDescent="0.2"/>
  <cols>
    <col min="1" max="1" width="2" customWidth="1"/>
    <col min="2" max="2" width="105.7109375" customWidth="1"/>
  </cols>
  <sheetData>
    <row r="1" spans="1:3" ht="12.75" customHeight="1" x14ac:dyDescent="0.25">
      <c r="A1" s="114"/>
      <c r="B1" s="112"/>
    </row>
    <row r="2" spans="1:3" ht="15.75" thickBot="1" x14ac:dyDescent="0.3">
      <c r="B2" s="112"/>
      <c r="C2" s="2"/>
    </row>
    <row r="3" spans="1:3" x14ac:dyDescent="0.2">
      <c r="B3" s="128"/>
    </row>
    <row r="4" spans="1:3" ht="15" x14ac:dyDescent="0.2">
      <c r="B4" s="129" t="s">
        <v>155</v>
      </c>
    </row>
    <row r="5" spans="1:3" ht="15" x14ac:dyDescent="0.2">
      <c r="B5" s="129" t="s">
        <v>156</v>
      </c>
    </row>
    <row r="6" spans="1:3" ht="15" x14ac:dyDescent="0.2">
      <c r="B6" s="129" t="s">
        <v>157</v>
      </c>
    </row>
    <row r="7" spans="1:3" ht="15" x14ac:dyDescent="0.2">
      <c r="B7" s="129" t="s">
        <v>140</v>
      </c>
    </row>
    <row r="8" spans="1:3" ht="15" x14ac:dyDescent="0.2">
      <c r="B8" s="129"/>
    </row>
    <row r="9" spans="1:3" ht="15" customHeight="1" x14ac:dyDescent="0.2">
      <c r="B9" s="188" t="s">
        <v>174</v>
      </c>
    </row>
    <row r="10" spans="1:3" ht="15" customHeight="1" x14ac:dyDescent="0.2">
      <c r="B10" s="188"/>
    </row>
    <row r="11" spans="1:3" ht="13.5" thickBot="1" x14ac:dyDescent="0.25">
      <c r="B11" s="189"/>
    </row>
    <row r="13" spans="1:3" x14ac:dyDescent="0.2">
      <c r="B13" s="145"/>
    </row>
  </sheetData>
  <sheetProtection password="C68F" sheet="1" objects="1" scenarios="1" selectLockedCells="1" selectUnlockedCells="1"/>
  <customSheetViews>
    <customSheetView guid="{C282F3AD-FD8E-4599-82FE-23A64399EB81}" showPageBreaks="1" showGridLines="0" fitToPage="1">
      <selection activeCell="L12" sqref="L12"/>
      <pageMargins left="0.75" right="0.75" top="0.66" bottom="0.94" header="0.34" footer="0.33"/>
      <pageSetup scale="97" orientation="portrait" verticalDpi="0" r:id="rId1"/>
      <headerFooter alignWithMargins="0"/>
    </customSheetView>
  </customSheetViews>
  <mergeCells count="1">
    <mergeCell ref="B9:B11"/>
  </mergeCells>
  <phoneticPr fontId="0" type="noConversion"/>
  <pageMargins left="0.75" right="0.75" top="0.66" bottom="0.94" header="0.34" footer="0.33"/>
  <pageSetup scale="89" orientation="landscape" r:id="rId2"/>
  <headerFooter alignWithMargins="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B1:K41"/>
  <sheetViews>
    <sheetView showGridLines="0" zoomScaleNormal="100" workbookViewId="0"/>
  </sheetViews>
  <sheetFormatPr defaultRowHeight="12.75" x14ac:dyDescent="0.2"/>
  <cols>
    <col min="1" max="1" width="2.42578125" customWidth="1"/>
    <col min="2" max="2" width="4.28515625" customWidth="1"/>
    <col min="3" max="3" width="9.7109375" customWidth="1"/>
    <col min="4" max="4" width="37" bestFit="1" customWidth="1"/>
    <col min="5" max="5" width="31.5703125" bestFit="1" customWidth="1"/>
    <col min="6" max="6" width="25.42578125" bestFit="1" customWidth="1"/>
    <col min="7" max="7" width="3.28515625" customWidth="1"/>
  </cols>
  <sheetData>
    <row r="1" spans="2:11" ht="13.5" thickBot="1" x14ac:dyDescent="0.25"/>
    <row r="2" spans="2:11" x14ac:dyDescent="0.2">
      <c r="B2" s="18"/>
      <c r="C2" s="190" t="s">
        <v>51</v>
      </c>
      <c r="D2" s="191"/>
      <c r="E2" s="191"/>
      <c r="F2" s="192"/>
    </row>
    <row r="3" spans="2:11" x14ac:dyDescent="0.2">
      <c r="B3" s="18"/>
      <c r="C3" s="193" t="s">
        <v>140</v>
      </c>
      <c r="D3" s="194"/>
      <c r="E3" s="194"/>
      <c r="F3" s="195"/>
    </row>
    <row r="4" spans="2:11" x14ac:dyDescent="0.2">
      <c r="B4" s="18"/>
      <c r="C4" s="193"/>
      <c r="D4" s="194"/>
      <c r="E4" s="194"/>
      <c r="F4" s="195"/>
    </row>
    <row r="5" spans="2:11" x14ac:dyDescent="0.2">
      <c r="B5" s="18"/>
      <c r="C5" s="193" t="s">
        <v>78</v>
      </c>
      <c r="D5" s="194"/>
      <c r="E5" s="194"/>
      <c r="F5" s="195"/>
    </row>
    <row r="6" spans="2:11" ht="13.5" thickBot="1" x14ac:dyDescent="0.25">
      <c r="B6" s="18"/>
      <c r="C6" s="216" t="s">
        <v>80</v>
      </c>
      <c r="D6" s="217"/>
      <c r="E6" s="217"/>
      <c r="F6" s="218"/>
    </row>
    <row r="9" spans="2:11" ht="13.5" thickBot="1" x14ac:dyDescent="0.25"/>
    <row r="10" spans="2:11" ht="13.5" thickBot="1" x14ac:dyDescent="0.25">
      <c r="B10" s="156"/>
      <c r="C10" s="156" t="s">
        <v>75</v>
      </c>
      <c r="D10" s="157"/>
      <c r="E10" s="214" t="s">
        <v>134</v>
      </c>
      <c r="F10" s="215"/>
      <c r="H10" s="205" t="s">
        <v>165</v>
      </c>
      <c r="I10" s="206"/>
      <c r="J10" s="206"/>
      <c r="K10" s="207"/>
    </row>
    <row r="12" spans="2:11" ht="12.75" customHeight="1" x14ac:dyDescent="0.2">
      <c r="B12" s="7"/>
      <c r="C12" s="7" t="s">
        <v>8</v>
      </c>
    </row>
    <row r="13" spans="2:11" ht="13.5" thickBot="1" x14ac:dyDescent="0.25"/>
    <row r="14" spans="2:11" ht="12.75" customHeight="1" x14ac:dyDescent="0.2">
      <c r="C14" s="17" t="s">
        <v>9</v>
      </c>
      <c r="D14" s="152"/>
      <c r="E14" s="8"/>
      <c r="F14" s="9"/>
      <c r="G14" s="11"/>
      <c r="H14" s="196" t="s">
        <v>172</v>
      </c>
      <c r="I14" s="197"/>
      <c r="J14" s="197"/>
      <c r="K14" s="198"/>
    </row>
    <row r="15" spans="2:11" x14ac:dyDescent="0.2">
      <c r="C15" s="10"/>
      <c r="D15" s="32" t="s">
        <v>161</v>
      </c>
      <c r="E15" s="179" t="s">
        <v>175</v>
      </c>
      <c r="F15" s="68" t="s">
        <v>120</v>
      </c>
      <c r="G15" s="11"/>
      <c r="H15" s="199"/>
      <c r="I15" s="200"/>
      <c r="J15" s="200"/>
      <c r="K15" s="201"/>
    </row>
    <row r="16" spans="2:11" x14ac:dyDescent="0.2">
      <c r="C16" s="10"/>
      <c r="D16" s="13" t="s">
        <v>171</v>
      </c>
      <c r="E16" s="180"/>
      <c r="F16" s="142" t="s">
        <v>169</v>
      </c>
      <c r="G16" s="11"/>
      <c r="H16" s="199"/>
      <c r="I16" s="200"/>
      <c r="J16" s="200"/>
      <c r="K16" s="201"/>
    </row>
    <row r="17" spans="3:11" x14ac:dyDescent="0.2">
      <c r="C17" s="10"/>
      <c r="D17" s="32" t="s">
        <v>10</v>
      </c>
      <c r="E17" s="133">
        <f>VLOOKUP(E15,BiomassHeatValues3,3)</f>
        <v>8000</v>
      </c>
      <c r="F17" s="68" t="str">
        <f>VLOOKUP(E15,BiomassHeatValues,4)</f>
        <v>BTU/lb</v>
      </c>
      <c r="G17" s="11"/>
      <c r="H17" s="199"/>
      <c r="I17" s="200"/>
      <c r="J17" s="200"/>
      <c r="K17" s="201"/>
    </row>
    <row r="18" spans="3:11" ht="13.5" thickBot="1" x14ac:dyDescent="0.25">
      <c r="C18" s="12"/>
      <c r="D18" s="33" t="s">
        <v>162</v>
      </c>
      <c r="E18" s="181">
        <v>1</v>
      </c>
      <c r="F18" s="154" t="str">
        <f>VLOOKUP(E15,BiomassHeatValues,2)</f>
        <v>dry tons</v>
      </c>
      <c r="G18" s="11"/>
      <c r="H18" s="202"/>
      <c r="I18" s="203"/>
      <c r="J18" s="203"/>
      <c r="K18" s="204"/>
    </row>
    <row r="19" spans="3:11" ht="13.5" thickBot="1" x14ac:dyDescent="0.25">
      <c r="H19" s="11"/>
      <c r="I19" s="11"/>
    </row>
    <row r="20" spans="3:11" x14ac:dyDescent="0.2">
      <c r="C20" s="17" t="s">
        <v>12</v>
      </c>
      <c r="D20" s="8"/>
      <c r="E20" s="8"/>
      <c r="F20" s="9"/>
    </row>
    <row r="21" spans="3:11" ht="12.75" customHeight="1" thickBot="1" x14ac:dyDescent="0.25">
      <c r="C21" s="10"/>
      <c r="D21" s="32" t="s">
        <v>141</v>
      </c>
      <c r="E21" s="143" t="s">
        <v>50</v>
      </c>
      <c r="F21" s="14"/>
    </row>
    <row r="22" spans="3:11" x14ac:dyDescent="0.2">
      <c r="C22" s="10"/>
      <c r="D22" s="151" t="s">
        <v>16</v>
      </c>
      <c r="E22" s="182">
        <v>13.6</v>
      </c>
      <c r="F22" s="142" t="s">
        <v>163</v>
      </c>
      <c r="H22" s="196" t="s">
        <v>142</v>
      </c>
      <c r="I22" s="197"/>
      <c r="J22" s="197"/>
      <c r="K22" s="198"/>
    </row>
    <row r="23" spans="3:11" ht="12.75" customHeight="1" x14ac:dyDescent="0.2">
      <c r="C23" s="10"/>
      <c r="D23" s="208"/>
      <c r="E23" s="209"/>
      <c r="F23" s="210"/>
      <c r="H23" s="199"/>
      <c r="I23" s="200"/>
      <c r="J23" s="200"/>
      <c r="K23" s="201"/>
    </row>
    <row r="24" spans="3:11" ht="12.75" customHeight="1" x14ac:dyDescent="0.2">
      <c r="C24" s="10"/>
      <c r="D24" s="211"/>
      <c r="E24" s="212"/>
      <c r="F24" s="213"/>
      <c r="H24" s="199"/>
      <c r="I24" s="200"/>
      <c r="J24" s="200"/>
      <c r="K24" s="201"/>
    </row>
    <row r="25" spans="3:11" x14ac:dyDescent="0.2">
      <c r="C25" s="10"/>
      <c r="D25" s="131" t="s">
        <v>24</v>
      </c>
      <c r="E25" s="13"/>
      <c r="F25" s="14"/>
      <c r="H25" s="199"/>
      <c r="I25" s="200"/>
      <c r="J25" s="200"/>
      <c r="K25" s="201"/>
    </row>
    <row r="26" spans="3:11" x14ac:dyDescent="0.2">
      <c r="C26" s="10"/>
      <c r="D26" s="131" t="s">
        <v>13</v>
      </c>
      <c r="E26" s="183">
        <v>0</v>
      </c>
      <c r="F26" s="14" t="s">
        <v>15</v>
      </c>
      <c r="H26" s="199"/>
      <c r="I26" s="200"/>
      <c r="J26" s="200"/>
      <c r="K26" s="201"/>
    </row>
    <row r="27" spans="3:11" ht="13.5" thickBot="1" x14ac:dyDescent="0.25">
      <c r="C27" s="12"/>
      <c r="D27" s="132" t="s">
        <v>14</v>
      </c>
      <c r="E27" s="184">
        <v>0</v>
      </c>
      <c r="F27" s="16" t="s">
        <v>15</v>
      </c>
      <c r="H27" s="202"/>
      <c r="I27" s="203"/>
      <c r="J27" s="203"/>
      <c r="K27" s="204"/>
    </row>
    <row r="28" spans="3:11" ht="13.5" thickBot="1" x14ac:dyDescent="0.25"/>
    <row r="29" spans="3:11" x14ac:dyDescent="0.2">
      <c r="C29" s="17" t="s">
        <v>21</v>
      </c>
      <c r="D29" s="8"/>
      <c r="E29" s="8"/>
      <c r="F29" s="9"/>
    </row>
    <row r="30" spans="3:11" x14ac:dyDescent="0.2">
      <c r="C30" s="10"/>
      <c r="D30" s="13" t="s">
        <v>22</v>
      </c>
      <c r="E30" s="133">
        <f>IF(F17="BTU/lb",E17*E18*2000/3412000,E17*E18/3412000)</f>
        <v>4.6893317702227435</v>
      </c>
      <c r="F30" s="14" t="s">
        <v>23</v>
      </c>
    </row>
    <row r="31" spans="3:11" x14ac:dyDescent="0.2">
      <c r="C31" s="10"/>
      <c r="D31" s="13" t="s">
        <v>28</v>
      </c>
      <c r="E31" s="133">
        <f>E22*1000/3412</f>
        <v>3.9859320046893316</v>
      </c>
      <c r="F31" s="14" t="s">
        <v>29</v>
      </c>
    </row>
    <row r="32" spans="3:11" x14ac:dyDescent="0.2">
      <c r="C32" s="10"/>
      <c r="D32" s="13" t="s">
        <v>25</v>
      </c>
      <c r="E32" s="133">
        <f>E26</f>
        <v>0</v>
      </c>
      <c r="F32" s="14" t="s">
        <v>27</v>
      </c>
    </row>
    <row r="33" spans="3:6" ht="13.5" thickBot="1" x14ac:dyDescent="0.25">
      <c r="C33" s="12"/>
      <c r="D33" s="15" t="s">
        <v>26</v>
      </c>
      <c r="E33" s="134">
        <f>E27</f>
        <v>0</v>
      </c>
      <c r="F33" s="16" t="s">
        <v>27</v>
      </c>
    </row>
    <row r="34" spans="3:6" ht="13.5" thickBot="1" x14ac:dyDescent="0.25"/>
    <row r="35" spans="3:6" ht="13.5" thickBot="1" x14ac:dyDescent="0.25">
      <c r="C35" s="122" t="s">
        <v>30</v>
      </c>
      <c r="D35" s="123"/>
      <c r="E35" s="135">
        <f>(E32/(1-0.08)+E33+E31)/E30</f>
        <v>0.85</v>
      </c>
    </row>
    <row r="39" spans="3:6" x14ac:dyDescent="0.2">
      <c r="D39" s="155"/>
    </row>
    <row r="40" spans="3:6" x14ac:dyDescent="0.2">
      <c r="D40" s="155"/>
    </row>
    <row r="41" spans="3:6" x14ac:dyDescent="0.2">
      <c r="D41" s="155"/>
    </row>
  </sheetData>
  <sheetProtection password="C68F" sheet="1" objects="1" scenarios="1"/>
  <protectedRanges>
    <protectedRange sqref="E10 E15:E16 E18 E26:E27 E22 H22:H24 H33" name="Range1"/>
  </protectedRanges>
  <customSheetViews>
    <customSheetView guid="{C282F3AD-FD8E-4599-82FE-23A64399EB81}" showGridLines="0">
      <pageMargins left="0.75" right="0.75" top="1" bottom="1" header="0.5" footer="0.5"/>
      <pageSetup orientation="portrait" horizontalDpi="200" verticalDpi="200" r:id="rId1"/>
      <headerFooter alignWithMargins="0"/>
    </customSheetView>
  </customSheetViews>
  <mergeCells count="10">
    <mergeCell ref="C2:F2"/>
    <mergeCell ref="C3:F3"/>
    <mergeCell ref="C4:F4"/>
    <mergeCell ref="C5:F5"/>
    <mergeCell ref="H22:K27"/>
    <mergeCell ref="H10:K10"/>
    <mergeCell ref="D23:F24"/>
    <mergeCell ref="E10:F10"/>
    <mergeCell ref="C6:F6"/>
    <mergeCell ref="H14:K18"/>
  </mergeCells>
  <phoneticPr fontId="10" type="noConversion"/>
  <dataValidations count="2">
    <dataValidation type="list" allowBlank="1" showInputMessage="1" showErrorMessage="1" sqref="E15">
      <formula1>BiomassFuels</formula1>
    </dataValidation>
    <dataValidation type="custom" allowBlank="1" showInputMessage="1" showErrorMessage="1" errorTitle="Wood Chipss" error="This field is for Dry Wood Chips only. Input must be between 5% anbd 35%.  " sqref="E16">
      <formula1>AND(E15&lt;&gt;"Green Wood Chips",E15&lt;&gt;"Wood Pellets",E16&gt;=0.05,E16&lt;=0.35)</formula1>
    </dataValidation>
  </dataValidations>
  <pageMargins left="0.75" right="0.75" top="1" bottom="1" header="0.5" footer="0.5"/>
  <pageSetup scale="82" orientation="landscape" r:id="rId2"/>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B1:O61"/>
  <sheetViews>
    <sheetView showGridLines="0" topLeftCell="C1" zoomScale="90" zoomScaleNormal="90" workbookViewId="0">
      <selection activeCell="C1" sqref="C1"/>
    </sheetView>
  </sheetViews>
  <sheetFormatPr defaultRowHeight="14.1" customHeight="1" x14ac:dyDescent="0.2"/>
  <cols>
    <col min="1" max="1" width="2.5703125" customWidth="1"/>
    <col min="2" max="2" width="5.42578125" customWidth="1"/>
    <col min="3" max="3" width="10.85546875" customWidth="1"/>
    <col min="4" max="4" width="31" bestFit="1" customWidth="1"/>
    <col min="5" max="5" width="31.28515625" bestFit="1" customWidth="1"/>
    <col min="6" max="6" width="41" bestFit="1" customWidth="1"/>
    <col min="7" max="7" width="2.5703125" customWidth="1"/>
    <col min="8" max="8" width="11.140625" customWidth="1"/>
    <col min="9" max="9" width="10.5703125" customWidth="1"/>
    <col min="11" max="11" width="8.28515625" customWidth="1"/>
  </cols>
  <sheetData>
    <row r="1" spans="2:11" ht="14.1" customHeight="1" thickBot="1" x14ac:dyDescent="0.25"/>
    <row r="2" spans="2:11" ht="14.1" customHeight="1" x14ac:dyDescent="0.2">
      <c r="C2" s="190" t="s">
        <v>51</v>
      </c>
      <c r="D2" s="191"/>
      <c r="E2" s="191"/>
      <c r="F2" s="192"/>
      <c r="G2" s="18"/>
    </row>
    <row r="3" spans="2:11" ht="14.1" customHeight="1" x14ac:dyDescent="0.2">
      <c r="C3" s="193" t="s">
        <v>140</v>
      </c>
      <c r="D3" s="194"/>
      <c r="E3" s="194"/>
      <c r="F3" s="195"/>
      <c r="G3" s="18"/>
    </row>
    <row r="4" spans="2:11" ht="14.1" customHeight="1" x14ac:dyDescent="0.2">
      <c r="C4" s="193"/>
      <c r="D4" s="194"/>
      <c r="E4" s="194"/>
      <c r="F4" s="195"/>
      <c r="G4" s="18"/>
    </row>
    <row r="5" spans="2:11" ht="14.1" customHeight="1" x14ac:dyDescent="0.2">
      <c r="C5" s="193" t="s">
        <v>78</v>
      </c>
      <c r="D5" s="194"/>
      <c r="E5" s="194"/>
      <c r="F5" s="195"/>
      <c r="G5" s="18"/>
    </row>
    <row r="6" spans="2:11" ht="14.1" customHeight="1" thickBot="1" x14ac:dyDescent="0.25">
      <c r="C6" s="216" t="s">
        <v>52</v>
      </c>
      <c r="D6" s="217"/>
      <c r="E6" s="217"/>
      <c r="F6" s="218"/>
      <c r="G6" s="18"/>
    </row>
    <row r="9" spans="2:11" ht="14.1" customHeight="1" thickBot="1" x14ac:dyDescent="0.25"/>
    <row r="10" spans="2:11" ht="14.1" customHeight="1" thickBot="1" x14ac:dyDescent="0.25">
      <c r="B10" s="242" t="s">
        <v>75</v>
      </c>
      <c r="C10" s="242"/>
      <c r="D10" s="243"/>
      <c r="E10" s="244" t="str">
        <f>'Overall Efficiency - Annual'!E10:F10</f>
        <v>Typical Residential Biomass Pellet Boiler</v>
      </c>
      <c r="F10" s="245"/>
      <c r="H10" s="205" t="s">
        <v>165</v>
      </c>
      <c r="I10" s="206"/>
      <c r="J10" s="206"/>
      <c r="K10" s="207"/>
    </row>
    <row r="12" spans="2:11" ht="14.1" customHeight="1" x14ac:dyDescent="0.2">
      <c r="C12" s="7" t="s">
        <v>31</v>
      </c>
    </row>
    <row r="13" spans="2:11" ht="14.1" customHeight="1" thickBot="1" x14ac:dyDescent="0.25"/>
    <row r="14" spans="2:11" ht="14.1" customHeight="1" x14ac:dyDescent="0.2">
      <c r="C14" s="17" t="s">
        <v>89</v>
      </c>
      <c r="D14" s="8"/>
      <c r="E14" s="8"/>
      <c r="F14" s="9"/>
    </row>
    <row r="15" spans="2:11" ht="14.1" customHeight="1" x14ac:dyDescent="0.2">
      <c r="C15" s="10"/>
      <c r="D15" s="235" t="s">
        <v>32</v>
      </c>
      <c r="E15" s="136" t="str">
        <f>'Overall Efficiency - Annual'!E15</f>
        <v>Wood Pellets</v>
      </c>
      <c r="F15" s="14"/>
    </row>
    <row r="16" spans="2:11" ht="14.1" customHeight="1" x14ac:dyDescent="0.2">
      <c r="C16" s="10"/>
      <c r="D16" s="237"/>
      <c r="E16" s="130">
        <f>'Overall Efficiency - Annual'!E18</f>
        <v>1</v>
      </c>
      <c r="F16" s="14" t="str">
        <f>'Overall Efficiency - Annual'!F18</f>
        <v>dry tons</v>
      </c>
    </row>
    <row r="17" spans="3:11" ht="14.1" customHeight="1" x14ac:dyDescent="0.2">
      <c r="C17" s="10"/>
      <c r="D17" s="236"/>
      <c r="E17" s="130">
        <f>'Overall Efficiency - Annual'!E17/1000000*'Overall Efficiency - Annual'!E18*2000</f>
        <v>16</v>
      </c>
      <c r="F17" s="14" t="s">
        <v>34</v>
      </c>
    </row>
    <row r="18" spans="3:11" ht="14.1" customHeight="1" x14ac:dyDescent="0.2">
      <c r="C18" s="10"/>
      <c r="D18" s="235" t="s">
        <v>35</v>
      </c>
      <c r="E18" s="137">
        <f>Parameters!D11</f>
        <v>218.29500000000002</v>
      </c>
      <c r="F18" s="14" t="s">
        <v>70</v>
      </c>
    </row>
    <row r="19" spans="3:11" ht="14.1" customHeight="1" thickBot="1" x14ac:dyDescent="0.25">
      <c r="C19" s="12"/>
      <c r="D19" s="238"/>
      <c r="E19" s="158">
        <f>E18*E17/2000</f>
        <v>1.7463600000000001</v>
      </c>
      <c r="F19" s="16" t="s">
        <v>33</v>
      </c>
    </row>
    <row r="20" spans="3:11" ht="14.1" customHeight="1" thickBot="1" x14ac:dyDescent="0.25"/>
    <row r="21" spans="3:11" ht="15" customHeight="1" x14ac:dyDescent="0.2">
      <c r="C21" s="17" t="s">
        <v>90</v>
      </c>
      <c r="D21" s="8"/>
      <c r="E21" s="8"/>
      <c r="F21" s="9"/>
    </row>
    <row r="22" spans="3:11" ht="15" customHeight="1" x14ac:dyDescent="0.2">
      <c r="C22" s="10"/>
      <c r="D22" s="239" t="s">
        <v>42</v>
      </c>
      <c r="E22" s="185" t="s">
        <v>135</v>
      </c>
      <c r="F22" s="141" t="s">
        <v>143</v>
      </c>
    </row>
    <row r="23" spans="3:11" ht="15" customHeight="1" x14ac:dyDescent="0.2">
      <c r="C23" s="10"/>
      <c r="D23" s="240"/>
      <c r="E23" s="130">
        <f>'Overall Efficiency - Annual'!E22</f>
        <v>13.6</v>
      </c>
      <c r="F23" s="14" t="s">
        <v>43</v>
      </c>
    </row>
    <row r="24" spans="3:11" ht="15" customHeight="1" thickBot="1" x14ac:dyDescent="0.25">
      <c r="C24" s="10"/>
      <c r="D24" s="240"/>
      <c r="E24" s="138">
        <f>VLOOKUP(E22,Parameters!B12:D16,2)</f>
        <v>1</v>
      </c>
      <c r="F24" s="29" t="s">
        <v>76</v>
      </c>
    </row>
    <row r="25" spans="3:11" ht="15" customHeight="1" thickBot="1" x14ac:dyDescent="0.25">
      <c r="C25" s="10"/>
      <c r="D25" s="240"/>
      <c r="E25" s="186"/>
      <c r="F25" s="142" t="s">
        <v>159</v>
      </c>
      <c r="H25" s="225" t="s">
        <v>67</v>
      </c>
      <c r="I25" s="225"/>
      <c r="J25" s="225"/>
      <c r="K25" s="225"/>
    </row>
    <row r="26" spans="3:11" ht="14.1" customHeight="1" thickBot="1" x14ac:dyDescent="0.25">
      <c r="C26" s="10"/>
      <c r="D26" s="240"/>
      <c r="E26" s="159">
        <f>IF(OR(E25="",E25=0),E23/E24,E23/E25)</f>
        <v>13.6</v>
      </c>
      <c r="F26" s="14" t="s">
        <v>45</v>
      </c>
      <c r="H26" s="225"/>
      <c r="I26" s="225"/>
      <c r="J26" s="225"/>
      <c r="K26" s="225"/>
    </row>
    <row r="27" spans="3:11" ht="14.1" customHeight="1" thickBot="1" x14ac:dyDescent="0.25">
      <c r="C27" s="10"/>
      <c r="D27" s="240"/>
      <c r="E27" s="137">
        <f>VLOOKUP(E22,Parameters!B12:D16,3)</f>
        <v>212.8</v>
      </c>
      <c r="F27" s="14" t="s">
        <v>44</v>
      </c>
      <c r="H27" s="225"/>
      <c r="I27" s="225"/>
      <c r="J27" s="225"/>
      <c r="K27" s="225"/>
    </row>
    <row r="28" spans="3:11" ht="14.1" customHeight="1" thickBot="1" x14ac:dyDescent="0.25">
      <c r="C28" s="10"/>
      <c r="D28" s="241"/>
      <c r="E28" s="159">
        <f>(E27/2000)*E26</f>
        <v>1.4470400000000001</v>
      </c>
      <c r="F28" s="14" t="s">
        <v>33</v>
      </c>
      <c r="H28" s="225"/>
      <c r="I28" s="225"/>
      <c r="J28" s="225"/>
      <c r="K28" s="225"/>
    </row>
    <row r="29" spans="3:11" ht="14.1" customHeight="1" thickBot="1" x14ac:dyDescent="0.25">
      <c r="C29" s="10"/>
      <c r="D29" s="208" t="s">
        <v>160</v>
      </c>
      <c r="E29" s="209"/>
      <c r="F29" s="210"/>
      <c r="H29" s="225"/>
      <c r="I29" s="225"/>
      <c r="J29" s="225"/>
      <c r="K29" s="225"/>
    </row>
    <row r="30" spans="3:11" ht="14.1" customHeight="1" thickBot="1" x14ac:dyDescent="0.25">
      <c r="C30" s="10"/>
      <c r="D30" s="211"/>
      <c r="E30" s="212"/>
      <c r="F30" s="213"/>
      <c r="H30" s="225"/>
      <c r="I30" s="225"/>
      <c r="J30" s="225"/>
      <c r="K30" s="225"/>
    </row>
    <row r="31" spans="3:11" ht="14.1" customHeight="1" thickBot="1" x14ac:dyDescent="0.25">
      <c r="C31" s="10"/>
      <c r="D31" s="219" t="s">
        <v>36</v>
      </c>
      <c r="E31" s="179" t="s">
        <v>38</v>
      </c>
      <c r="F31" s="142" t="s">
        <v>88</v>
      </c>
      <c r="H31" s="225"/>
      <c r="I31" s="225"/>
      <c r="J31" s="225"/>
      <c r="K31" s="225"/>
    </row>
    <row r="32" spans="3:11" ht="14.1" customHeight="1" thickBot="1" x14ac:dyDescent="0.25">
      <c r="C32" s="10"/>
      <c r="D32" s="220"/>
      <c r="E32" s="133">
        <f>'Overall Efficiency - Annual'!E26/(1-0.08)+'Overall Efficiency - Annual'!E27</f>
        <v>0</v>
      </c>
      <c r="F32" s="14" t="s">
        <v>15</v>
      </c>
      <c r="H32" s="225"/>
      <c r="I32" s="225"/>
      <c r="J32" s="225"/>
      <c r="K32" s="225"/>
    </row>
    <row r="33" spans="3:15" ht="14.1" customHeight="1" x14ac:dyDescent="0.2">
      <c r="C33" s="10"/>
      <c r="D33" s="220"/>
      <c r="E33" s="133">
        <f>VLOOKUP(E31,Parameters!B20:C21,2)</f>
        <v>1099.56</v>
      </c>
      <c r="F33" s="14" t="s">
        <v>37</v>
      </c>
    </row>
    <row r="34" spans="3:15" ht="14.1" customHeight="1" thickBot="1" x14ac:dyDescent="0.25">
      <c r="C34" s="12"/>
      <c r="D34" s="221"/>
      <c r="E34" s="134">
        <f>(E33/2000)*E32</f>
        <v>0</v>
      </c>
      <c r="F34" s="16" t="s">
        <v>33</v>
      </c>
    </row>
    <row r="35" spans="3:15" ht="14.1" customHeight="1" thickBot="1" x14ac:dyDescent="0.25">
      <c r="L35" s="11"/>
      <c r="M35" s="11"/>
      <c r="N35" s="11"/>
      <c r="O35" s="11"/>
    </row>
    <row r="36" spans="3:15" ht="14.1" customHeight="1" x14ac:dyDescent="0.2">
      <c r="C36" s="17" t="s">
        <v>53</v>
      </c>
      <c r="D36" s="8"/>
      <c r="E36" s="8"/>
      <c r="F36" s="9"/>
      <c r="M36" s="11"/>
      <c r="N36" s="11"/>
      <c r="O36" s="11"/>
    </row>
    <row r="37" spans="3:15" ht="14.1" customHeight="1" thickBot="1" x14ac:dyDescent="0.25">
      <c r="C37" s="10"/>
      <c r="D37" s="235" t="s">
        <v>2</v>
      </c>
      <c r="E37" s="137">
        <f>E19-E34-E28</f>
        <v>0.29932000000000003</v>
      </c>
      <c r="F37" s="14" t="s">
        <v>33</v>
      </c>
      <c r="G37" s="52"/>
      <c r="M37" s="11"/>
      <c r="N37" s="11"/>
      <c r="O37" s="11"/>
    </row>
    <row r="38" spans="3:15" ht="14.1" customHeight="1" x14ac:dyDescent="0.2">
      <c r="C38" s="10"/>
      <c r="D38" s="236"/>
      <c r="E38" s="139">
        <f>E37/(E19+E34)</f>
        <v>0.17139650472983806</v>
      </c>
      <c r="F38" s="14" t="s">
        <v>46</v>
      </c>
      <c r="G38" s="116"/>
      <c r="H38" s="226" t="s">
        <v>164</v>
      </c>
      <c r="I38" s="227"/>
      <c r="J38" s="227"/>
      <c r="K38" s="228"/>
      <c r="M38" s="11"/>
      <c r="N38" s="11"/>
      <c r="O38" s="11"/>
    </row>
    <row r="39" spans="3:15" ht="14.1" customHeight="1" x14ac:dyDescent="0.2">
      <c r="C39" s="10"/>
      <c r="D39" s="79" t="s">
        <v>93</v>
      </c>
      <c r="E39" s="56">
        <v>0.65</v>
      </c>
      <c r="F39" s="14"/>
      <c r="G39" s="116"/>
      <c r="H39" s="229"/>
      <c r="I39" s="230"/>
      <c r="J39" s="230"/>
      <c r="K39" s="231"/>
      <c r="M39" s="11"/>
      <c r="N39" s="11"/>
      <c r="O39" s="11"/>
    </row>
    <row r="40" spans="3:15" ht="14.1" customHeight="1" x14ac:dyDescent="0.2">
      <c r="C40" s="10"/>
      <c r="D40" s="80" t="s">
        <v>126</v>
      </c>
      <c r="E40" s="187">
        <v>0.55000000000000004</v>
      </c>
      <c r="F40" s="14" t="s">
        <v>118</v>
      </c>
      <c r="G40" s="52"/>
      <c r="H40" s="229"/>
      <c r="I40" s="230"/>
      <c r="J40" s="230"/>
      <c r="K40" s="231"/>
      <c r="M40" s="11"/>
      <c r="N40" s="11"/>
      <c r="O40" s="11"/>
    </row>
    <row r="41" spans="3:15" ht="14.1" customHeight="1" x14ac:dyDescent="0.2">
      <c r="C41" s="10"/>
      <c r="D41" s="109" t="s">
        <v>132</v>
      </c>
      <c r="E41" s="140">
        <f>1-E40</f>
        <v>0.44999999999999996</v>
      </c>
      <c r="F41" s="14" t="s">
        <v>119</v>
      </c>
      <c r="G41" s="52"/>
      <c r="H41" s="229"/>
      <c r="I41" s="230"/>
      <c r="J41" s="230"/>
      <c r="K41" s="231"/>
      <c r="M41" s="11"/>
      <c r="N41" s="11"/>
      <c r="O41" s="11"/>
    </row>
    <row r="42" spans="3:15" ht="14.1" customHeight="1" x14ac:dyDescent="0.2">
      <c r="C42" s="10"/>
      <c r="D42" s="109"/>
      <c r="E42" s="144"/>
      <c r="F42" s="14"/>
      <c r="G42" s="52"/>
      <c r="H42" s="229"/>
      <c r="I42" s="230"/>
      <c r="J42" s="230"/>
      <c r="K42" s="231"/>
      <c r="M42" s="11"/>
      <c r="N42" s="11"/>
      <c r="O42" s="11"/>
    </row>
    <row r="43" spans="3:15" ht="14.1" customHeight="1" x14ac:dyDescent="0.2">
      <c r="C43" s="10"/>
      <c r="D43" s="222" t="s">
        <v>47</v>
      </c>
      <c r="E43" s="223"/>
      <c r="F43" s="224"/>
      <c r="H43" s="229"/>
      <c r="I43" s="230"/>
      <c r="J43" s="230"/>
      <c r="K43" s="231"/>
      <c r="M43" s="11"/>
      <c r="N43" s="11"/>
      <c r="O43" s="11"/>
    </row>
    <row r="44" spans="3:15" ht="12.75" x14ac:dyDescent="0.2">
      <c r="C44" s="10"/>
      <c r="D44" s="146" t="s">
        <v>158</v>
      </c>
      <c r="E44" s="121"/>
      <c r="F44" s="14"/>
      <c r="H44" s="229"/>
      <c r="I44" s="230"/>
      <c r="J44" s="230"/>
      <c r="K44" s="231"/>
      <c r="M44" s="11"/>
      <c r="N44" s="11"/>
      <c r="O44" s="11"/>
    </row>
    <row r="45" spans="3:15" ht="13.5" thickBot="1" x14ac:dyDescent="0.25">
      <c r="C45" s="12"/>
      <c r="D45" s="162" t="s">
        <v>166</v>
      </c>
      <c r="E45" s="160">
        <f>1+('Debt-Dividend Analysis'!E45*$E$40)+('Debt-Dividend Analysis'!K45*'GHG Analysis'!$E$41)</f>
        <v>0.5580377449933136</v>
      </c>
      <c r="F45" s="161" t="s">
        <v>176</v>
      </c>
      <c r="H45" s="232"/>
      <c r="I45" s="233"/>
      <c r="J45" s="233"/>
      <c r="K45" s="234"/>
      <c r="M45" s="11"/>
      <c r="N45" s="11"/>
      <c r="O45" s="11"/>
    </row>
    <row r="46" spans="3:15" ht="14.1" customHeight="1" x14ac:dyDescent="0.2">
      <c r="E46" s="117"/>
      <c r="F46" s="52"/>
    </row>
    <row r="47" spans="3:15" ht="14.1" customHeight="1" x14ac:dyDescent="0.2">
      <c r="E47" s="117"/>
      <c r="F47" s="52"/>
      <c r="H47" s="52"/>
    </row>
    <row r="48" spans="3:15" ht="14.1" customHeight="1" x14ac:dyDescent="0.2">
      <c r="E48" s="117"/>
      <c r="F48" s="52"/>
    </row>
    <row r="49" spans="5:6" ht="14.1" customHeight="1" x14ac:dyDescent="0.2">
      <c r="E49" s="117"/>
      <c r="F49" s="52"/>
    </row>
    <row r="50" spans="5:6" ht="14.1" customHeight="1" x14ac:dyDescent="0.2">
      <c r="E50" s="117"/>
      <c r="F50" s="52"/>
    </row>
    <row r="51" spans="5:6" ht="14.1" customHeight="1" x14ac:dyDescent="0.2">
      <c r="E51" s="118"/>
      <c r="F51" s="52"/>
    </row>
    <row r="52" spans="5:6" ht="14.1" customHeight="1" x14ac:dyDescent="0.2">
      <c r="E52" s="118"/>
      <c r="F52" s="52"/>
    </row>
    <row r="53" spans="5:6" ht="14.1" customHeight="1" x14ac:dyDescent="0.2">
      <c r="E53" s="118"/>
      <c r="F53" s="52"/>
    </row>
    <row r="54" spans="5:6" ht="14.1" customHeight="1" x14ac:dyDescent="0.2">
      <c r="E54" s="118"/>
      <c r="F54" s="52"/>
    </row>
    <row r="56" spans="5:6" ht="14.1" customHeight="1" x14ac:dyDescent="0.2">
      <c r="E56" s="117"/>
      <c r="F56" s="52"/>
    </row>
    <row r="57" spans="5:6" ht="14.1" customHeight="1" x14ac:dyDescent="0.2">
      <c r="E57" s="117"/>
      <c r="F57" s="52"/>
    </row>
    <row r="58" spans="5:6" ht="14.1" customHeight="1" x14ac:dyDescent="0.2">
      <c r="E58" s="117"/>
    </row>
    <row r="59" spans="5:6" ht="14.1" customHeight="1" x14ac:dyDescent="0.2">
      <c r="E59" s="117"/>
    </row>
    <row r="60" spans="5:6" ht="14.1" customHeight="1" x14ac:dyDescent="0.2">
      <c r="E60" s="117"/>
    </row>
    <row r="61" spans="5:6" ht="14.1" customHeight="1" x14ac:dyDescent="0.2">
      <c r="E61" s="117"/>
    </row>
  </sheetData>
  <sheetProtection password="C68F" sheet="1" objects="1" scenarios="1"/>
  <protectedRanges>
    <protectedRange sqref="H25 E40 E31 E22 E25 H38" name="Range1"/>
  </protectedRanges>
  <customSheetViews>
    <customSheetView guid="{C282F3AD-FD8E-4599-82FE-23A64399EB81}" showGridLines="0">
      <pageMargins left="0.75" right="0.75" top="1" bottom="1" header="0.5" footer="0.5"/>
      <pageSetup orientation="portrait" horizontalDpi="300" verticalDpi="300" r:id="rId1"/>
      <headerFooter alignWithMargins="0"/>
    </customSheetView>
  </customSheetViews>
  <mergeCells count="17">
    <mergeCell ref="C2:F2"/>
    <mergeCell ref="C3:F3"/>
    <mergeCell ref="C4:F4"/>
    <mergeCell ref="C5:F5"/>
    <mergeCell ref="H10:K10"/>
    <mergeCell ref="B10:D10"/>
    <mergeCell ref="E10:F10"/>
    <mergeCell ref="D31:D34"/>
    <mergeCell ref="D43:F43"/>
    <mergeCell ref="H25:K32"/>
    <mergeCell ref="H38:K45"/>
    <mergeCell ref="C6:F6"/>
    <mergeCell ref="D37:D38"/>
    <mergeCell ref="D15:D17"/>
    <mergeCell ref="D18:D19"/>
    <mergeCell ref="D22:D28"/>
    <mergeCell ref="D29:F30"/>
  </mergeCells>
  <phoneticPr fontId="10" type="noConversion"/>
  <conditionalFormatting sqref="E45">
    <cfRule type="cellIs" dxfId="1" priority="5" operator="lessThan">
      <formula>0.5</formula>
    </cfRule>
    <cfRule type="cellIs" dxfId="0" priority="6" operator="greaterThanOrEqual">
      <formula>0.5</formula>
    </cfRule>
  </conditionalFormatting>
  <dataValidations count="3">
    <dataValidation type="list" allowBlank="1" showInputMessage="1" showErrorMessage="1" sqref="E22">
      <formula1>ConventionalFuelList</formula1>
    </dataValidation>
    <dataValidation type="list" allowBlank="1" showInputMessage="1" showErrorMessage="1" sqref="E31">
      <formula1>ElectricGeneration</formula1>
    </dataValidation>
    <dataValidation type="decimal" allowBlank="1" showInputMessage="1" showErrorMessage="1" sqref="E40">
      <formula1>0</formula1>
      <formula2>1</formula2>
    </dataValidation>
  </dataValidations>
  <printOptions horizontalCentered="1"/>
  <pageMargins left="0.32" right="0.33" top="1" bottom="1" header="0.5" footer="0.5"/>
  <pageSetup scale="76" orientation="landscape" r:id="rId2"/>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zoomScale="90" zoomScaleNormal="90" workbookViewId="0"/>
  </sheetViews>
  <sheetFormatPr defaultRowHeight="12.75" x14ac:dyDescent="0.2"/>
  <sheetData/>
  <sheetProtection password="C68F" sheet="1" objects="1" scenarios="1"/>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I74"/>
  <sheetViews>
    <sheetView showGridLines="0" workbookViewId="0"/>
  </sheetViews>
  <sheetFormatPr defaultRowHeight="12.75" x14ac:dyDescent="0.2"/>
  <cols>
    <col min="1" max="1" width="3.42578125" customWidth="1"/>
    <col min="2" max="2" width="31.140625" customWidth="1"/>
    <col min="3" max="9" width="17.7109375" customWidth="1"/>
  </cols>
  <sheetData>
    <row r="2" spans="2:5" x14ac:dyDescent="0.2">
      <c r="B2" s="7" t="s">
        <v>55</v>
      </c>
    </row>
    <row r="3" spans="2:5" ht="13.5" thickBot="1" x14ac:dyDescent="0.25"/>
    <row r="4" spans="2:5" ht="41.25" customHeight="1" x14ac:dyDescent="0.2">
      <c r="B4" s="46" t="s">
        <v>72</v>
      </c>
      <c r="C4" s="45" t="s">
        <v>11</v>
      </c>
      <c r="D4" s="253" t="s">
        <v>74</v>
      </c>
      <c r="E4" s="254"/>
    </row>
    <row r="5" spans="2:5" x14ac:dyDescent="0.2">
      <c r="B5" s="163" t="s">
        <v>167</v>
      </c>
      <c r="C5" s="165" t="s">
        <v>79</v>
      </c>
      <c r="D5" s="176" t="e">
        <f>VLOOKUP('Overall Efficiency - Annual'!E16,DryChipMC,2)</f>
        <v>#N/A</v>
      </c>
      <c r="E5" s="166" t="s">
        <v>56</v>
      </c>
    </row>
    <row r="6" spans="2:5" x14ac:dyDescent="0.2">
      <c r="B6" s="163" t="s">
        <v>168</v>
      </c>
      <c r="C6" s="165" t="s">
        <v>79</v>
      </c>
      <c r="D6" s="164">
        <v>4250</v>
      </c>
      <c r="E6" s="166" t="s">
        <v>56</v>
      </c>
    </row>
    <row r="7" spans="2:5" ht="13.5" thickBot="1" x14ac:dyDescent="0.25">
      <c r="B7" s="153" t="s">
        <v>175</v>
      </c>
      <c r="C7" s="168" t="s">
        <v>79</v>
      </c>
      <c r="D7" s="169">
        <v>8000</v>
      </c>
      <c r="E7" s="170" t="s">
        <v>56</v>
      </c>
    </row>
    <row r="9" spans="2:5" ht="13.5" thickBot="1" x14ac:dyDescent="0.25"/>
    <row r="10" spans="2:5" ht="39" thickBot="1" x14ac:dyDescent="0.25">
      <c r="B10" s="26" t="s">
        <v>73</v>
      </c>
      <c r="C10" s="43" t="s">
        <v>68</v>
      </c>
      <c r="D10" s="44" t="s">
        <v>69</v>
      </c>
    </row>
    <row r="11" spans="2:5" x14ac:dyDescent="0.2">
      <c r="B11" s="25" t="s">
        <v>1</v>
      </c>
      <c r="C11" s="41" t="s">
        <v>71</v>
      </c>
      <c r="D11" s="42">
        <f>H26</f>
        <v>218.29500000000002</v>
      </c>
      <c r="E11" s="48" t="s">
        <v>77</v>
      </c>
    </row>
    <row r="12" spans="2:5" x14ac:dyDescent="0.2">
      <c r="B12" s="19" t="s">
        <v>135</v>
      </c>
      <c r="C12" s="28">
        <v>1</v>
      </c>
      <c r="D12" s="40">
        <v>212.8</v>
      </c>
      <c r="E12" s="115" t="s">
        <v>153</v>
      </c>
    </row>
    <row r="13" spans="2:5" x14ac:dyDescent="0.2">
      <c r="B13" s="19" t="s">
        <v>18</v>
      </c>
      <c r="C13" s="28">
        <v>0.75</v>
      </c>
      <c r="D13" s="40">
        <f>H27</f>
        <v>200.50800000000001</v>
      </c>
      <c r="E13" s="48" t="s">
        <v>77</v>
      </c>
    </row>
    <row r="14" spans="2:5" x14ac:dyDescent="0.2">
      <c r="B14" s="19" t="s">
        <v>19</v>
      </c>
      <c r="C14" s="28">
        <v>0.75</v>
      </c>
      <c r="D14" s="40">
        <f>H28</f>
        <v>213.44400000000002</v>
      </c>
      <c r="E14" s="48" t="s">
        <v>77</v>
      </c>
    </row>
    <row r="15" spans="2:5" x14ac:dyDescent="0.2">
      <c r="B15" s="19" t="s">
        <v>17</v>
      </c>
      <c r="C15" s="28">
        <v>0.8</v>
      </c>
      <c r="D15" s="40">
        <f>H29</f>
        <v>158.06175000000002</v>
      </c>
      <c r="E15" s="48" t="s">
        <v>77</v>
      </c>
    </row>
    <row r="16" spans="2:5" ht="13.5" thickBot="1" x14ac:dyDescent="0.25">
      <c r="B16" s="20" t="s">
        <v>20</v>
      </c>
      <c r="C16" s="47">
        <v>0.8</v>
      </c>
      <c r="D16" s="50">
        <f>63.07*2.205*(AVERAGE(C27/F27,C29/F29))</f>
        <v>168.72384375000004</v>
      </c>
      <c r="E16" s="49" t="s">
        <v>82</v>
      </c>
    </row>
    <row r="18" spans="2:9" ht="13.5" thickBot="1" x14ac:dyDescent="0.25"/>
    <row r="19" spans="2:9" ht="39" thickBot="1" x14ac:dyDescent="0.25">
      <c r="B19" s="26" t="s">
        <v>41</v>
      </c>
      <c r="C19" s="24" t="s">
        <v>54</v>
      </c>
    </row>
    <row r="20" spans="2:9" x14ac:dyDescent="0.2">
      <c r="B20" s="25" t="s">
        <v>38</v>
      </c>
      <c r="C20" s="54">
        <f>136*2.205*(44/12)</f>
        <v>1099.56</v>
      </c>
      <c r="D20" s="53" t="s">
        <v>91</v>
      </c>
    </row>
    <row r="21" spans="2:9" ht="13.5" thickBot="1" x14ac:dyDescent="0.25">
      <c r="B21" s="20" t="s">
        <v>39</v>
      </c>
      <c r="C21" s="27" t="s">
        <v>40</v>
      </c>
    </row>
    <row r="22" spans="2:9" x14ac:dyDescent="0.2">
      <c r="B22" s="11"/>
      <c r="C22" s="58"/>
    </row>
    <row r="23" spans="2:9" x14ac:dyDescent="0.2">
      <c r="B23" s="11"/>
      <c r="C23" s="58"/>
    </row>
    <row r="24" spans="2:9" ht="13.5" thickBot="1" x14ac:dyDescent="0.25">
      <c r="B24" s="7" t="s">
        <v>66</v>
      </c>
    </row>
    <row r="25" spans="2:9" ht="13.5" thickBot="1" x14ac:dyDescent="0.25">
      <c r="B25" s="30" t="s">
        <v>57</v>
      </c>
      <c r="C25" s="251" t="s">
        <v>64</v>
      </c>
      <c r="D25" s="251"/>
      <c r="E25" s="31" t="s">
        <v>60</v>
      </c>
      <c r="F25" s="251" t="s">
        <v>65</v>
      </c>
      <c r="G25" s="251"/>
      <c r="H25" s="251" t="s">
        <v>62</v>
      </c>
      <c r="I25" s="252"/>
    </row>
    <row r="26" spans="2:9" x14ac:dyDescent="0.2">
      <c r="B26" s="25" t="s">
        <v>1</v>
      </c>
      <c r="C26" s="147">
        <v>36</v>
      </c>
      <c r="D26" s="148" t="s">
        <v>61</v>
      </c>
      <c r="E26" s="149">
        <v>0.75</v>
      </c>
      <c r="F26" s="150">
        <f>C26*E26</f>
        <v>27</v>
      </c>
      <c r="G26" s="148" t="s">
        <v>61</v>
      </c>
      <c r="H26" s="150">
        <f>F26*2.205*(44/12)</f>
        <v>218.29500000000002</v>
      </c>
      <c r="I26" s="34" t="s">
        <v>63</v>
      </c>
    </row>
    <row r="27" spans="2:9" x14ac:dyDescent="0.2">
      <c r="B27" s="19" t="s">
        <v>59</v>
      </c>
      <c r="C27" s="32">
        <v>31</v>
      </c>
      <c r="D27" s="22" t="s">
        <v>61</v>
      </c>
      <c r="E27" s="38">
        <v>0.8</v>
      </c>
      <c r="F27" s="36">
        <f>C27*E27</f>
        <v>24.8</v>
      </c>
      <c r="G27" s="22" t="s">
        <v>61</v>
      </c>
      <c r="H27" s="36">
        <f>F27*2.205*(44/12)</f>
        <v>200.50800000000001</v>
      </c>
      <c r="I27" s="34" t="s">
        <v>63</v>
      </c>
    </row>
    <row r="28" spans="2:9" x14ac:dyDescent="0.2">
      <c r="B28" s="19" t="s">
        <v>58</v>
      </c>
      <c r="C28" s="32">
        <v>33</v>
      </c>
      <c r="D28" s="22" t="s">
        <v>61</v>
      </c>
      <c r="E28" s="38">
        <v>0.8</v>
      </c>
      <c r="F28" s="36">
        <f>C28*E28</f>
        <v>26.400000000000002</v>
      </c>
      <c r="G28" s="22" t="s">
        <v>61</v>
      </c>
      <c r="H28" s="36">
        <f>F28*2.205*(44/12)</f>
        <v>213.44400000000002</v>
      </c>
      <c r="I28" s="34" t="s">
        <v>63</v>
      </c>
    </row>
    <row r="29" spans="2:9" ht="13.5" thickBot="1" x14ac:dyDescent="0.25">
      <c r="B29" s="20" t="s">
        <v>17</v>
      </c>
      <c r="C29" s="33">
        <v>23</v>
      </c>
      <c r="D29" s="23" t="s">
        <v>61</v>
      </c>
      <c r="E29" s="39">
        <v>0.85</v>
      </c>
      <c r="F29" s="37">
        <f>C29*E29</f>
        <v>19.55</v>
      </c>
      <c r="G29" s="23" t="s">
        <v>61</v>
      </c>
      <c r="H29" s="37">
        <f>F29*2.205*(44/12)</f>
        <v>158.06175000000002</v>
      </c>
      <c r="I29" s="35" t="s">
        <v>63</v>
      </c>
    </row>
    <row r="32" spans="2:9" x14ac:dyDescent="0.2">
      <c r="B32" s="7" t="s">
        <v>128</v>
      </c>
    </row>
    <row r="33" spans="2:9" x14ac:dyDescent="0.2">
      <c r="B33" s="61" t="s">
        <v>129</v>
      </c>
    </row>
    <row r="34" spans="2:9" ht="13.5" thickBot="1" x14ac:dyDescent="0.25"/>
    <row r="35" spans="2:9" ht="39" customHeight="1" thickBot="1" x14ac:dyDescent="0.25">
      <c r="B35" s="246" t="s">
        <v>130</v>
      </c>
      <c r="C35" s="24" t="s">
        <v>81</v>
      </c>
      <c r="D35" s="105"/>
      <c r="E35" s="255" t="s">
        <v>154</v>
      </c>
      <c r="F35" s="255"/>
      <c r="G35" s="255"/>
      <c r="H35" s="255"/>
      <c r="I35" s="55"/>
    </row>
    <row r="36" spans="2:9" ht="13.5" thickBot="1" x14ac:dyDescent="0.25">
      <c r="B36" s="247"/>
      <c r="C36" s="51">
        <v>5.5</v>
      </c>
      <c r="D36" s="105"/>
      <c r="E36" s="255"/>
      <c r="F36" s="255"/>
      <c r="G36" s="255"/>
      <c r="H36" s="255"/>
      <c r="I36" s="55"/>
    </row>
    <row r="37" spans="2:9" ht="13.5" thickBot="1" x14ac:dyDescent="0.25">
      <c r="B37" s="11"/>
      <c r="C37" s="52"/>
      <c r="D37" s="69"/>
      <c r="E37" s="255"/>
      <c r="F37" s="255"/>
      <c r="G37" s="255"/>
      <c r="H37" s="255"/>
      <c r="I37" s="55"/>
    </row>
    <row r="38" spans="2:9" x14ac:dyDescent="0.2">
      <c r="B38" s="246" t="s">
        <v>133</v>
      </c>
      <c r="C38" s="249" t="s">
        <v>131</v>
      </c>
      <c r="D38" s="250"/>
      <c r="E38" s="255"/>
      <c r="F38" s="255"/>
      <c r="G38" s="255"/>
      <c r="H38" s="255"/>
    </row>
    <row r="39" spans="2:9" x14ac:dyDescent="0.2">
      <c r="B39" s="248"/>
      <c r="C39" s="106" t="s">
        <v>123</v>
      </c>
      <c r="D39" s="107" t="s">
        <v>102</v>
      </c>
      <c r="E39" s="255"/>
      <c r="F39" s="255"/>
      <c r="G39" s="255"/>
      <c r="H39" s="255"/>
    </row>
    <row r="40" spans="2:9" ht="13.5" thickBot="1" x14ac:dyDescent="0.25">
      <c r="B40" s="247"/>
      <c r="C40" s="21">
        <v>1.1238999999999999</v>
      </c>
      <c r="D40" s="108">
        <v>-1.2E-2</v>
      </c>
      <c r="E40" s="255"/>
      <c r="F40" s="255"/>
      <c r="G40" s="255"/>
      <c r="H40" s="255"/>
    </row>
    <row r="41" spans="2:9" ht="13.5" thickBot="1" x14ac:dyDescent="0.25">
      <c r="B41" s="11"/>
      <c r="D41" s="70"/>
    </row>
    <row r="42" spans="2:9" x14ac:dyDescent="0.2">
      <c r="B42" s="167" t="s">
        <v>173</v>
      </c>
      <c r="C42" s="171" t="s">
        <v>170</v>
      </c>
    </row>
    <row r="43" spans="2:9" x14ac:dyDescent="0.2">
      <c r="B43" s="174">
        <v>0.05</v>
      </c>
      <c r="C43" s="172">
        <v>8098.75</v>
      </c>
    </row>
    <row r="44" spans="2:9" x14ac:dyDescent="0.2">
      <c r="B44" s="174">
        <v>0.06</v>
      </c>
      <c r="C44" s="172">
        <v>8013.5</v>
      </c>
    </row>
    <row r="45" spans="2:9" x14ac:dyDescent="0.2">
      <c r="B45" s="174">
        <v>7.0000000000000007E-2</v>
      </c>
      <c r="C45" s="172">
        <v>7928.25</v>
      </c>
    </row>
    <row r="46" spans="2:9" x14ac:dyDescent="0.2">
      <c r="B46" s="174">
        <v>0.08</v>
      </c>
      <c r="C46" s="172">
        <v>7843</v>
      </c>
    </row>
    <row r="47" spans="2:9" x14ac:dyDescent="0.2">
      <c r="B47" s="174">
        <v>0.09</v>
      </c>
      <c r="C47" s="172">
        <v>7757.75</v>
      </c>
    </row>
    <row r="48" spans="2:9" x14ac:dyDescent="0.2">
      <c r="B48" s="174">
        <v>0.1</v>
      </c>
      <c r="C48" s="172">
        <v>7672.5</v>
      </c>
    </row>
    <row r="49" spans="2:3" x14ac:dyDescent="0.2">
      <c r="B49" s="174">
        <v>0.11</v>
      </c>
      <c r="C49" s="172">
        <v>7587.25</v>
      </c>
    </row>
    <row r="50" spans="2:3" x14ac:dyDescent="0.2">
      <c r="B50" s="174">
        <v>0.12</v>
      </c>
      <c r="C50" s="172">
        <v>7502</v>
      </c>
    </row>
    <row r="51" spans="2:3" x14ac:dyDescent="0.2">
      <c r="B51" s="174">
        <v>0.13</v>
      </c>
      <c r="C51" s="172">
        <v>7416.75</v>
      </c>
    </row>
    <row r="52" spans="2:3" x14ac:dyDescent="0.2">
      <c r="B52" s="174">
        <v>0.14000000000000001</v>
      </c>
      <c r="C52" s="172">
        <v>7331.5</v>
      </c>
    </row>
    <row r="53" spans="2:3" x14ac:dyDescent="0.2">
      <c r="B53" s="174">
        <v>0.15</v>
      </c>
      <c r="C53" s="172">
        <v>7246.25</v>
      </c>
    </row>
    <row r="54" spans="2:3" x14ac:dyDescent="0.2">
      <c r="B54" s="174">
        <v>0.16</v>
      </c>
      <c r="C54" s="172">
        <v>7161</v>
      </c>
    </row>
    <row r="55" spans="2:3" x14ac:dyDescent="0.2">
      <c r="B55" s="174">
        <v>0.17</v>
      </c>
      <c r="C55" s="172">
        <v>7075.75</v>
      </c>
    </row>
    <row r="56" spans="2:3" x14ac:dyDescent="0.2">
      <c r="B56" s="174">
        <v>0.18</v>
      </c>
      <c r="C56" s="172">
        <v>6990.5</v>
      </c>
    </row>
    <row r="57" spans="2:3" x14ac:dyDescent="0.2">
      <c r="B57" s="174">
        <v>0.19</v>
      </c>
      <c r="C57" s="172">
        <v>6905.25</v>
      </c>
    </row>
    <row r="58" spans="2:3" x14ac:dyDescent="0.2">
      <c r="B58" s="174">
        <v>0.2</v>
      </c>
      <c r="C58" s="172">
        <v>6820</v>
      </c>
    </row>
    <row r="59" spans="2:3" x14ac:dyDescent="0.2">
      <c r="B59" s="174">
        <v>0.21</v>
      </c>
      <c r="C59" s="172">
        <v>6734.75</v>
      </c>
    </row>
    <row r="60" spans="2:3" x14ac:dyDescent="0.2">
      <c r="B60" s="174">
        <v>0.22</v>
      </c>
      <c r="C60" s="172">
        <v>6649.5</v>
      </c>
    </row>
    <row r="61" spans="2:3" x14ac:dyDescent="0.2">
      <c r="B61" s="174">
        <v>0.23</v>
      </c>
      <c r="C61" s="172">
        <v>6564.25</v>
      </c>
    </row>
    <row r="62" spans="2:3" x14ac:dyDescent="0.2">
      <c r="B62" s="174">
        <v>0.24</v>
      </c>
      <c r="C62" s="172">
        <v>6479</v>
      </c>
    </row>
    <row r="63" spans="2:3" x14ac:dyDescent="0.2">
      <c r="B63" s="174">
        <v>0.25</v>
      </c>
      <c r="C63" s="172">
        <v>6393.75</v>
      </c>
    </row>
    <row r="64" spans="2:3" x14ac:dyDescent="0.2">
      <c r="B64" s="174">
        <v>0.26</v>
      </c>
      <c r="C64" s="172">
        <v>6308.5</v>
      </c>
    </row>
    <row r="65" spans="2:3" x14ac:dyDescent="0.2">
      <c r="B65" s="174">
        <v>0.27</v>
      </c>
      <c r="C65" s="172">
        <v>6223.25</v>
      </c>
    </row>
    <row r="66" spans="2:3" x14ac:dyDescent="0.2">
      <c r="B66" s="174">
        <v>0.28000000000000003</v>
      </c>
      <c r="C66" s="172">
        <v>6138</v>
      </c>
    </row>
    <row r="67" spans="2:3" x14ac:dyDescent="0.2">
      <c r="B67" s="174">
        <v>0.28999999999999998</v>
      </c>
      <c r="C67" s="172">
        <v>6052.75</v>
      </c>
    </row>
    <row r="68" spans="2:3" x14ac:dyDescent="0.2">
      <c r="B68" s="174">
        <v>0.3</v>
      </c>
      <c r="C68" s="172">
        <v>5967.5</v>
      </c>
    </row>
    <row r="69" spans="2:3" x14ac:dyDescent="0.2">
      <c r="B69" s="174">
        <v>0.31</v>
      </c>
      <c r="C69" s="172">
        <v>5882.25</v>
      </c>
    </row>
    <row r="70" spans="2:3" x14ac:dyDescent="0.2">
      <c r="B70" s="174">
        <v>0.32</v>
      </c>
      <c r="C70" s="172">
        <v>5797</v>
      </c>
    </row>
    <row r="71" spans="2:3" x14ac:dyDescent="0.2">
      <c r="B71" s="174">
        <v>0.33</v>
      </c>
      <c r="C71" s="172">
        <v>5711.75</v>
      </c>
    </row>
    <row r="72" spans="2:3" x14ac:dyDescent="0.2">
      <c r="B72" s="174">
        <v>0.34</v>
      </c>
      <c r="C72" s="172">
        <v>5626.5</v>
      </c>
    </row>
    <row r="73" spans="2:3" x14ac:dyDescent="0.2">
      <c r="B73" s="177">
        <v>0.35</v>
      </c>
      <c r="C73" s="178">
        <v>5541.25</v>
      </c>
    </row>
    <row r="74" spans="2:3" ht="13.5" thickBot="1" x14ac:dyDescent="0.25">
      <c r="B74" s="175">
        <v>0.5</v>
      </c>
      <c r="C74" s="173">
        <v>4250</v>
      </c>
    </row>
  </sheetData>
  <sheetProtection password="C68F" sheet="1" objects="1" scenarios="1"/>
  <customSheetViews>
    <customSheetView guid="{C282F3AD-FD8E-4599-82FE-23A64399EB81}">
      <pageMargins left="0.75" right="0.75" top="1" bottom="1" header="0.5" footer="0.5"/>
      <pageSetup orientation="portrait" horizontalDpi="200" verticalDpi="200" r:id="rId1"/>
      <headerFooter alignWithMargins="0"/>
    </customSheetView>
  </customSheetViews>
  <mergeCells count="8">
    <mergeCell ref="B35:B36"/>
    <mergeCell ref="B38:B40"/>
    <mergeCell ref="C38:D38"/>
    <mergeCell ref="H25:I25"/>
    <mergeCell ref="D4:E4"/>
    <mergeCell ref="C25:D25"/>
    <mergeCell ref="F25:G25"/>
    <mergeCell ref="E35:H40"/>
  </mergeCells>
  <phoneticPr fontId="10" type="noConversion"/>
  <pageMargins left="0.75" right="0.75" top="1" bottom="1" header="0.5" footer="0.5"/>
  <pageSetup orientation="portrait" horizontalDpi="200" verticalDpi="200" r:id="rId2"/>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U317"/>
  <sheetViews>
    <sheetView topLeftCell="A10" workbookViewId="0">
      <selection activeCell="A10" sqref="A10"/>
    </sheetView>
  </sheetViews>
  <sheetFormatPr defaultRowHeight="12.75" x14ac:dyDescent="0.2"/>
  <cols>
    <col min="1" max="1" width="3.85546875" customWidth="1"/>
  </cols>
  <sheetData>
    <row r="2" spans="2:21" x14ac:dyDescent="0.2">
      <c r="B2" s="7" t="s">
        <v>48</v>
      </c>
    </row>
    <row r="3" spans="2:21" x14ac:dyDescent="0.2">
      <c r="H3" s="7"/>
    </row>
    <row r="4" spans="2:21" ht="15.75" x14ac:dyDescent="0.25">
      <c r="B4" s="124" t="s">
        <v>126</v>
      </c>
      <c r="C4" s="125"/>
      <c r="H4" s="124" t="s">
        <v>115</v>
      </c>
      <c r="N4" s="124" t="s">
        <v>145</v>
      </c>
    </row>
    <row r="5" spans="2:21" x14ac:dyDescent="0.2">
      <c r="N5" s="113" t="s">
        <v>144</v>
      </c>
    </row>
    <row r="6" spans="2:21" x14ac:dyDescent="0.2">
      <c r="B6" s="7" t="s">
        <v>95</v>
      </c>
      <c r="D6" s="59"/>
      <c r="H6" s="7" t="s">
        <v>95</v>
      </c>
    </row>
    <row r="7" spans="2:21" x14ac:dyDescent="0.2">
      <c r="C7" s="1" t="s">
        <v>6</v>
      </c>
      <c r="D7" s="110">
        <f>Parameters!C36</f>
        <v>5.5</v>
      </c>
      <c r="E7" s="3" t="s">
        <v>7</v>
      </c>
    </row>
    <row r="8" spans="2:21" x14ac:dyDescent="0.2">
      <c r="C8" s="1" t="s">
        <v>0</v>
      </c>
      <c r="D8" s="6">
        <f>-LN(0.5)/D7</f>
        <v>0.12602676010180824</v>
      </c>
    </row>
    <row r="9" spans="2:21" x14ac:dyDescent="0.2">
      <c r="C9" s="1" t="s">
        <v>2</v>
      </c>
      <c r="D9" s="111">
        <f>'GHG Analysis'!E38</f>
        <v>0.17139650472983806</v>
      </c>
      <c r="F9" s="59"/>
      <c r="I9" s="1" t="s">
        <v>2</v>
      </c>
      <c r="J9" s="111">
        <f>'GHG Analysis'!E38</f>
        <v>0.17139650472983806</v>
      </c>
    </row>
    <row r="10" spans="2:21" x14ac:dyDescent="0.2">
      <c r="C10" s="62" t="s">
        <v>98</v>
      </c>
      <c r="D10">
        <v>-1</v>
      </c>
      <c r="E10" s="61" t="s">
        <v>96</v>
      </c>
      <c r="I10" s="62" t="s">
        <v>98</v>
      </c>
      <c r="J10">
        <v>-1</v>
      </c>
      <c r="K10" t="s">
        <v>96</v>
      </c>
    </row>
    <row r="11" spans="2:21" x14ac:dyDescent="0.2">
      <c r="C11" s="1" t="s">
        <v>5</v>
      </c>
      <c r="D11" s="4">
        <f>-D10/('Debt-Dividend Analysis'!$D$9-1)</f>
        <v>-1.2068498452012384</v>
      </c>
      <c r="E11" s="61" t="s">
        <v>97</v>
      </c>
      <c r="I11" s="1" t="s">
        <v>5</v>
      </c>
      <c r="J11" s="4">
        <f>-J10/('Debt-Dividend Analysis'!$J$9-1)</f>
        <v>-1.2068498452012384</v>
      </c>
      <c r="K11" t="s">
        <v>97</v>
      </c>
    </row>
    <row r="12" spans="2:21" x14ac:dyDescent="0.2">
      <c r="C12" s="1"/>
      <c r="D12" s="4"/>
    </row>
    <row r="13" spans="2:21" x14ac:dyDescent="0.2">
      <c r="B13" s="7" t="s">
        <v>49</v>
      </c>
      <c r="H13" s="7" t="s">
        <v>49</v>
      </c>
    </row>
    <row r="14" spans="2:21" x14ac:dyDescent="0.2">
      <c r="H14" s="1"/>
      <c r="S14" s="113" t="s">
        <v>151</v>
      </c>
    </row>
    <row r="15" spans="2:21" ht="38.25" x14ac:dyDescent="0.2">
      <c r="B15" s="64" t="s">
        <v>94</v>
      </c>
      <c r="C15" s="64" t="s">
        <v>99</v>
      </c>
      <c r="D15" s="63" t="s">
        <v>4</v>
      </c>
      <c r="E15" s="63" t="s">
        <v>3</v>
      </c>
      <c r="F15" s="63"/>
      <c r="H15" s="64" t="s">
        <v>94</v>
      </c>
      <c r="I15" s="119" t="s">
        <v>137</v>
      </c>
      <c r="J15" s="119" t="s">
        <v>138</v>
      </c>
      <c r="K15" s="63" t="s">
        <v>3</v>
      </c>
      <c r="L15" s="63"/>
      <c r="N15" s="120" t="s">
        <v>94</v>
      </c>
      <c r="O15" s="120" t="s">
        <v>139</v>
      </c>
      <c r="P15" s="120" t="s">
        <v>4</v>
      </c>
      <c r="Q15" s="120" t="s">
        <v>136</v>
      </c>
      <c r="R15" s="120" t="s">
        <v>3</v>
      </c>
      <c r="S15" s="126">
        <v>0.5</v>
      </c>
      <c r="T15" s="127">
        <v>0</v>
      </c>
      <c r="U15" s="127">
        <v>1</v>
      </c>
    </row>
    <row r="16" spans="2:21" x14ac:dyDescent="0.2">
      <c r="B16">
        <v>1</v>
      </c>
      <c r="C16" s="5">
        <f>EXP(-'Debt-Dividend Analysis'!$D$8*(B16-0.5))</f>
        <v>0.93893091066170631</v>
      </c>
      <c r="D16" s="60">
        <f t="shared" ref="D16:D45" si="0">-$D$11*(1-C16)</f>
        <v>7.3701221014500343E-2</v>
      </c>
      <c r="E16" s="60">
        <f t="shared" ref="E16:E45" si="1">$D$11+D16</f>
        <v>-1.1331486241867381</v>
      </c>
      <c r="H16">
        <v>1</v>
      </c>
      <c r="I16" s="57">
        <f>Parameters!$C$40*EXP(Parameters!$D$40*H16)</f>
        <v>1.1104937980855236</v>
      </c>
      <c r="J16" s="5">
        <f t="shared" ref="J16:J79" si="2">-$J$11*(1-I16)</f>
        <v>-0.13334942311521109</v>
      </c>
      <c r="K16" s="5">
        <f t="shared" ref="K16:K79" si="3">$J$11+J16</f>
        <v>-1.3401992683164494</v>
      </c>
      <c r="N16">
        <v>1</v>
      </c>
      <c r="O16" s="57">
        <f>'Debt-Dividend Analysis'!$D$11-'Debt-Dividend Analysis'!$D$10</f>
        <v>-0.20684984520123839</v>
      </c>
      <c r="P16" s="57">
        <f>'Debt-Dividend Analysis'!D16*'GHG Analysis'!$E$40</f>
        <v>4.0535671557975189E-2</v>
      </c>
      <c r="Q16" s="57">
        <f>'Debt-Dividend Analysis'!J16*'GHG Analysis'!$E$41</f>
        <v>-6.0007240401844984E-2</v>
      </c>
      <c r="R16" s="57">
        <f t="shared" ref="R16:R79" si="4">$O$16+P16+Q16</f>
        <v>-0.22632141404510819</v>
      </c>
      <c r="S16" s="57">
        <f>$S$15</f>
        <v>0.5</v>
      </c>
      <c r="T16" s="57">
        <f>$T$15</f>
        <v>0</v>
      </c>
      <c r="U16" s="57">
        <f>$U$15</f>
        <v>1</v>
      </c>
    </row>
    <row r="17" spans="2:21" x14ac:dyDescent="0.2">
      <c r="B17">
        <v>2</v>
      </c>
      <c r="C17" s="5">
        <f>EXP(-'Debt-Dividend Analysis'!$D$8*(B17-0.5))</f>
        <v>0.82775327988481073</v>
      </c>
      <c r="D17" s="60">
        <f t="shared" si="0"/>
        <v>0.20787592750743719</v>
      </c>
      <c r="E17" s="60">
        <f t="shared" si="1"/>
        <v>-0.99897391769380117</v>
      </c>
      <c r="H17">
        <v>2</v>
      </c>
      <c r="I17" s="57">
        <f>Parameters!$C$40*EXP(Parameters!$D$40*H17)</f>
        <v>1.0972475091969141</v>
      </c>
      <c r="J17" s="5">
        <f t="shared" si="2"/>
        <v>-0.11736314142050173</v>
      </c>
      <c r="K17" s="5">
        <f t="shared" si="3"/>
        <v>-1.32421298662174</v>
      </c>
      <c r="N17">
        <v>2</v>
      </c>
      <c r="O17" s="57"/>
      <c r="P17" s="57">
        <f>'Debt-Dividend Analysis'!D17*'GHG Analysis'!$E$40</f>
        <v>0.11433176012909047</v>
      </c>
      <c r="Q17" s="57">
        <f>'Debt-Dividend Analysis'!J17*'GHG Analysis'!$E$41</f>
        <v>-5.2813413639225773E-2</v>
      </c>
      <c r="R17" s="57">
        <f t="shared" si="4"/>
        <v>-0.14533149871137369</v>
      </c>
      <c r="S17" s="57">
        <f t="shared" ref="S17:S80" si="5">$S$15</f>
        <v>0.5</v>
      </c>
      <c r="T17" s="57">
        <f t="shared" ref="T17:T80" si="6">$T$15</f>
        <v>0</v>
      </c>
      <c r="U17" s="57">
        <f t="shared" ref="U17:U80" si="7">$U$15</f>
        <v>1</v>
      </c>
    </row>
    <row r="18" spans="2:21" x14ac:dyDescent="0.2">
      <c r="B18">
        <v>3</v>
      </c>
      <c r="C18" s="5">
        <f>EXP(-'Debt-Dividend Analysis'!$D$8*(B18-0.5))</f>
        <v>0.72974005284072307</v>
      </c>
      <c r="D18" s="60">
        <f t="shared" si="0"/>
        <v>0.32616317539326822</v>
      </c>
      <c r="E18" s="60">
        <f t="shared" si="1"/>
        <v>-0.88068666980797017</v>
      </c>
      <c r="H18">
        <v>3</v>
      </c>
      <c r="I18" s="57">
        <f>Parameters!$C$40*EXP(Parameters!$D$40*H18)</f>
        <v>1.084159225845682</v>
      </c>
      <c r="J18" s="5">
        <f t="shared" si="2"/>
        <v>-0.10156754868411742</v>
      </c>
      <c r="K18" s="5">
        <f t="shared" si="3"/>
        <v>-1.3084173938853558</v>
      </c>
      <c r="N18">
        <v>3</v>
      </c>
      <c r="O18" s="57"/>
      <c r="P18" s="57">
        <f>'Debt-Dividend Analysis'!D18*'GHG Analysis'!$E$40</f>
        <v>0.17938974646629754</v>
      </c>
      <c r="Q18" s="57">
        <f>'Debt-Dividend Analysis'!J18*'GHG Analysis'!$E$41</f>
        <v>-4.5705396907852837E-2</v>
      </c>
      <c r="R18" s="57">
        <f t="shared" si="4"/>
        <v>-7.3165495642793676E-2</v>
      </c>
      <c r="S18" s="57">
        <f t="shared" si="5"/>
        <v>0.5</v>
      </c>
      <c r="T18" s="57">
        <f t="shared" si="6"/>
        <v>0</v>
      </c>
      <c r="U18" s="57">
        <f t="shared" si="7"/>
        <v>1</v>
      </c>
    </row>
    <row r="19" spans="2:21" x14ac:dyDescent="0.2">
      <c r="B19">
        <v>4</v>
      </c>
      <c r="C19" s="5">
        <f>EXP(-'Debt-Dividend Analysis'!$D$8*(B19-0.5))</f>
        <v>0.64333244900471587</v>
      </c>
      <c r="D19" s="60">
        <f t="shared" si="0"/>
        <v>0.43044417870696344</v>
      </c>
      <c r="E19" s="60">
        <f>$D$11+D19</f>
        <v>-0.77640566649427489</v>
      </c>
      <c r="H19">
        <v>4</v>
      </c>
      <c r="I19" s="57">
        <f>Parameters!$C$40*EXP(Parameters!$D$40*H19)</f>
        <v>1.0712270632964074</v>
      </c>
      <c r="J19" s="5">
        <f t="shared" si="2"/>
        <v>-8.5960370313408058E-2</v>
      </c>
      <c r="K19" s="5">
        <f t="shared" si="3"/>
        <v>-1.2928102155146464</v>
      </c>
      <c r="N19">
        <v>4</v>
      </c>
      <c r="O19" s="57"/>
      <c r="P19" s="57">
        <f>'Debt-Dividend Analysis'!D19*'GHG Analysis'!$E$40</f>
        <v>0.23674429828882992</v>
      </c>
      <c r="Q19" s="57">
        <f>'Debt-Dividend Analysis'!J19*'GHG Analysis'!$E$41</f>
        <v>-3.8682166641033619E-2</v>
      </c>
      <c r="R19" s="57">
        <f t="shared" si="4"/>
        <v>-8.7877135534420864E-3</v>
      </c>
      <c r="S19" s="57">
        <f t="shared" si="5"/>
        <v>0.5</v>
      </c>
      <c r="T19" s="57">
        <f t="shared" si="6"/>
        <v>0</v>
      </c>
      <c r="U19" s="57">
        <f t="shared" si="7"/>
        <v>1</v>
      </c>
    </row>
    <row r="20" spans="2:21" x14ac:dyDescent="0.2">
      <c r="B20">
        <v>5</v>
      </c>
      <c r="C20" s="5">
        <f>EXP(-'Debt-Dividend Analysis'!$D$8*(B20-0.5))</f>
        <v>0.56715626109773132</v>
      </c>
      <c r="D20" s="60">
        <f t="shared" si="0"/>
        <v>0.52237739929052818</v>
      </c>
      <c r="E20" s="60">
        <f t="shared" si="1"/>
        <v>-0.68447244591071021</v>
      </c>
      <c r="H20">
        <v>5</v>
      </c>
      <c r="I20" s="57">
        <f>Parameters!$C$40*EXP(Parameters!$D$40*H20)</f>
        <v>1.0584491592953371</v>
      </c>
      <c r="J20" s="5">
        <f t="shared" si="2"/>
        <v>-7.0539358847720127E-2</v>
      </c>
      <c r="K20" s="5">
        <f t="shared" si="3"/>
        <v>-1.2773892040489585</v>
      </c>
      <c r="N20">
        <v>5</v>
      </c>
      <c r="O20" s="57"/>
      <c r="P20" s="57">
        <f>'Debt-Dividend Analysis'!D20*'GHG Analysis'!$E$40</f>
        <v>0.28730756960979054</v>
      </c>
      <c r="Q20" s="57">
        <f>'Debt-Dividend Analysis'!J20*'GHG Analysis'!$E$41</f>
        <v>-3.1742711481474055E-2</v>
      </c>
      <c r="R20" s="57">
        <f t="shared" si="4"/>
        <v>4.871501292707809E-2</v>
      </c>
      <c r="S20" s="57">
        <f t="shared" si="5"/>
        <v>0.5</v>
      </c>
      <c r="T20" s="57">
        <f t="shared" si="6"/>
        <v>0</v>
      </c>
      <c r="U20" s="57">
        <f t="shared" si="7"/>
        <v>1</v>
      </c>
    </row>
    <row r="21" spans="2:21" x14ac:dyDescent="0.2">
      <c r="B21">
        <v>6</v>
      </c>
      <c r="C21" s="5">
        <f>EXP(-'Debt-Dividend Analysis'!$D$8*(B21-0.5))</f>
        <v>0.49999999999999994</v>
      </c>
      <c r="D21" s="60">
        <f t="shared" si="0"/>
        <v>0.6034249226006192</v>
      </c>
      <c r="E21" s="60">
        <f t="shared" si="1"/>
        <v>-0.6034249226006192</v>
      </c>
      <c r="H21">
        <v>6</v>
      </c>
      <c r="I21" s="57">
        <f>Parameters!$C$40*EXP(Parameters!$D$40*H21)</f>
        <v>1.045823673802214</v>
      </c>
      <c r="J21" s="5">
        <f t="shared" si="2"/>
        <v>-5.5302293634753974E-2</v>
      </c>
      <c r="K21" s="5">
        <f t="shared" si="3"/>
        <v>-1.2621521388359924</v>
      </c>
      <c r="N21">
        <v>6</v>
      </c>
      <c r="O21" s="57"/>
      <c r="P21" s="57">
        <f>'Debt-Dividend Analysis'!D21*'GHG Analysis'!$E$40</f>
        <v>0.33188370743034057</v>
      </c>
      <c r="Q21" s="57">
        <f>'Debt-Dividend Analysis'!J21*'GHG Analysis'!$E$41</f>
        <v>-2.4886032135639287E-2</v>
      </c>
      <c r="R21" s="57">
        <f t="shared" si="4"/>
        <v>0.1001478300934629</v>
      </c>
      <c r="S21" s="57">
        <f t="shared" si="5"/>
        <v>0.5</v>
      </c>
      <c r="T21" s="57">
        <f t="shared" si="6"/>
        <v>0</v>
      </c>
      <c r="U21" s="57">
        <f t="shared" si="7"/>
        <v>1</v>
      </c>
    </row>
    <row r="22" spans="2:21" x14ac:dyDescent="0.2">
      <c r="B22">
        <v>7</v>
      </c>
      <c r="C22" s="5">
        <f>EXP(-'Debt-Dividend Analysis'!$D$8*(B22-0.5))</f>
        <v>0.4407956274980106</v>
      </c>
      <c r="D22" s="60">
        <f t="shared" si="0"/>
        <v>0.67487571038988159</v>
      </c>
      <c r="E22" s="60">
        <f t="shared" si="1"/>
        <v>-0.5319741348113568</v>
      </c>
      <c r="H22">
        <v>7</v>
      </c>
      <c r="I22" s="57">
        <f>Parameters!$C$40*EXP(Parameters!$D$40*H22)</f>
        <v>1.0333487887253106</v>
      </c>
      <c r="J22" s="5">
        <f t="shared" si="2"/>
        <v>-4.0246980510789843E-2</v>
      </c>
      <c r="K22" s="5">
        <f t="shared" si="3"/>
        <v>-1.2470968257120283</v>
      </c>
      <c r="N22">
        <v>7</v>
      </c>
      <c r="O22" s="57"/>
      <c r="P22" s="57">
        <f>'Debt-Dividend Analysis'!D22*'GHG Analysis'!$E$40</f>
        <v>0.37118164071443488</v>
      </c>
      <c r="Q22" s="57">
        <f>'Debt-Dividend Analysis'!J22*'GHG Analysis'!$E$41</f>
        <v>-1.8111141229855427E-2</v>
      </c>
      <c r="R22" s="57">
        <f t="shared" si="4"/>
        <v>0.14622065428334105</v>
      </c>
      <c r="S22" s="57">
        <f t="shared" si="5"/>
        <v>0.5</v>
      </c>
      <c r="T22" s="57">
        <f t="shared" si="6"/>
        <v>0</v>
      </c>
      <c r="U22" s="57">
        <f t="shared" si="7"/>
        <v>1</v>
      </c>
    </row>
    <row r="23" spans="2:21" x14ac:dyDescent="0.2">
      <c r="B23">
        <v>8</v>
      </c>
      <c r="C23" s="5">
        <f>EXP(-'Debt-Dividend Analysis'!$D$8*(B23-0.5))</f>
        <v>0.3886015704427298</v>
      </c>
      <c r="D23" s="60">
        <f t="shared" si="0"/>
        <v>0.73786610006747178</v>
      </c>
      <c r="E23" s="60">
        <f t="shared" si="1"/>
        <v>-0.46898374513376662</v>
      </c>
      <c r="H23">
        <v>8</v>
      </c>
      <c r="I23" s="57">
        <f>Parameters!$C$40*EXP(Parameters!$D$40*H23)</f>
        <v>1.0210227076596188</v>
      </c>
      <c r="J23" s="5">
        <f t="shared" si="2"/>
        <v>-2.5371251484721812E-2</v>
      </c>
      <c r="K23" s="5">
        <f t="shared" si="3"/>
        <v>-1.2322210966859601</v>
      </c>
      <c r="N23">
        <v>8</v>
      </c>
      <c r="O23" s="57"/>
      <c r="P23" s="57">
        <f>'Debt-Dividend Analysis'!D23*'GHG Analysis'!$E$40</f>
        <v>0.40582635503710951</v>
      </c>
      <c r="Q23" s="57">
        <f>'Debt-Dividend Analysis'!J23*'GHG Analysis'!$E$41</f>
        <v>-1.1417063168124814E-2</v>
      </c>
      <c r="R23" s="57">
        <f t="shared" si="4"/>
        <v>0.18755944666774629</v>
      </c>
      <c r="S23" s="57">
        <f t="shared" si="5"/>
        <v>0.5</v>
      </c>
      <c r="T23" s="57">
        <f t="shared" si="6"/>
        <v>0</v>
      </c>
      <c r="U23" s="57">
        <f t="shared" si="7"/>
        <v>1</v>
      </c>
    </row>
    <row r="24" spans="2:21" x14ac:dyDescent="0.2">
      <c r="B24">
        <v>9</v>
      </c>
      <c r="C24" s="5">
        <f>EXP(-'Debt-Dividend Analysis'!$D$8*(B24-0.5))</f>
        <v>0.34258774618003091</v>
      </c>
      <c r="D24" s="60">
        <f t="shared" si="0"/>
        <v>0.79339787675602702</v>
      </c>
      <c r="E24" s="60">
        <f t="shared" si="1"/>
        <v>-0.41345196844521137</v>
      </c>
      <c r="H24">
        <v>9</v>
      </c>
      <c r="I24" s="57">
        <f>Parameters!$C$40*EXP(Parameters!$D$40*H24)</f>
        <v>1.0088436556281657</v>
      </c>
      <c r="J24" s="5">
        <f t="shared" si="2"/>
        <v>-1.0672964425864826E-2</v>
      </c>
      <c r="K24" s="5">
        <f t="shared" si="3"/>
        <v>-1.2175228096271031</v>
      </c>
      <c r="N24">
        <v>9</v>
      </c>
      <c r="O24" s="57"/>
      <c r="P24" s="57">
        <f>'Debt-Dividend Analysis'!D24*'GHG Analysis'!$E$40</f>
        <v>0.43636883221581491</v>
      </c>
      <c r="Q24" s="57">
        <f>'Debt-Dividend Analysis'!J24*'GHG Analysis'!$E$41</f>
        <v>-4.8028339916391712E-3</v>
      </c>
      <c r="R24" s="57">
        <f t="shared" si="4"/>
        <v>0.22471615302293735</v>
      </c>
      <c r="S24" s="57">
        <f t="shared" si="5"/>
        <v>0.5</v>
      </c>
      <c r="T24" s="57">
        <f t="shared" si="6"/>
        <v>0</v>
      </c>
      <c r="U24" s="57">
        <f t="shared" si="7"/>
        <v>1</v>
      </c>
    </row>
    <row r="25" spans="2:21" x14ac:dyDescent="0.2">
      <c r="B25">
        <v>10</v>
      </c>
      <c r="C25" s="5">
        <f>EXP(-'Debt-Dividend Analysis'!$D$8*(B25-0.5))</f>
        <v>0.3020223611011118</v>
      </c>
      <c r="D25" s="60">
        <f t="shared" si="0"/>
        <v>0.84235420545904904</v>
      </c>
      <c r="E25" s="60">
        <f t="shared" si="1"/>
        <v>-0.36449563974218935</v>
      </c>
      <c r="H25">
        <v>10</v>
      </c>
      <c r="I25" s="57">
        <f>Parameters!$C$40*EXP(Parameters!$D$40*H25)</f>
        <v>0.99680987882641325</v>
      </c>
      <c r="J25" s="5">
        <f t="shared" si="2"/>
        <v>3.8499972445163577E-3</v>
      </c>
      <c r="K25" s="5">
        <f t="shared" si="3"/>
        <v>-1.2029998479567221</v>
      </c>
      <c r="N25">
        <v>10</v>
      </c>
      <c r="O25" s="57"/>
      <c r="P25" s="57">
        <f>'Debt-Dividend Analysis'!D25*'GHG Analysis'!$E$40</f>
        <v>0.46329481300247699</v>
      </c>
      <c r="Q25" s="57">
        <f>'Debt-Dividend Analysis'!J25*'GHG Analysis'!$E$41</f>
        <v>1.7324987600323607E-3</v>
      </c>
      <c r="R25" s="57">
        <f t="shared" si="4"/>
        <v>0.25817746656127094</v>
      </c>
      <c r="S25" s="57">
        <f t="shared" si="5"/>
        <v>0.5</v>
      </c>
      <c r="T25" s="57">
        <f t="shared" si="6"/>
        <v>0</v>
      </c>
      <c r="U25" s="57">
        <f t="shared" si="7"/>
        <v>1</v>
      </c>
    </row>
    <row r="26" spans="2:21" x14ac:dyDescent="0.2">
      <c r="B26">
        <v>11</v>
      </c>
      <c r="C26" s="5">
        <f>EXP(-'Debt-Dividend Analysis'!$D$8*(B26-0.5))</f>
        <v>0.26626027235999067</v>
      </c>
      <c r="D26" s="60">
        <f t="shared" si="0"/>
        <v>0.88551367672034398</v>
      </c>
      <c r="E26" s="60">
        <f t="shared" si="1"/>
        <v>-0.32133616848089441</v>
      </c>
      <c r="H26">
        <v>11</v>
      </c>
      <c r="I26" s="57">
        <f>Parameters!$C$40*EXP(Parameters!$D$40*H26)</f>
        <v>0.98491964436970747</v>
      </c>
      <c r="J26" s="5">
        <f t="shared" si="2"/>
        <v>1.8199724857998163E-2</v>
      </c>
      <c r="K26" s="5">
        <f t="shared" si="3"/>
        <v>-1.1886501203432402</v>
      </c>
      <c r="N26">
        <v>11</v>
      </c>
      <c r="O26" s="57"/>
      <c r="P26" s="57">
        <f>'Debt-Dividend Analysis'!D26*'GHG Analysis'!$E$40</f>
        <v>0.48703252219618925</v>
      </c>
      <c r="Q26" s="57">
        <f>'Debt-Dividend Analysis'!J26*'GHG Analysis'!$E$41</f>
        <v>8.189876186099173E-3</v>
      </c>
      <c r="R26" s="57">
        <f t="shared" si="4"/>
        <v>0.28837255318105004</v>
      </c>
      <c r="S26" s="57">
        <f t="shared" si="5"/>
        <v>0.5</v>
      </c>
      <c r="T26" s="57">
        <f t="shared" si="6"/>
        <v>0</v>
      </c>
      <c r="U26" s="57">
        <f t="shared" si="7"/>
        <v>1</v>
      </c>
    </row>
    <row r="27" spans="2:21" x14ac:dyDescent="0.2">
      <c r="B27">
        <v>12</v>
      </c>
      <c r="C27" s="5">
        <f>EXP(-'Debt-Dividend Analysis'!$D$8*(B27-0.5))</f>
        <v>0.23473272766542655</v>
      </c>
      <c r="D27" s="60">
        <f t="shared" si="0"/>
        <v>0.92356268915455397</v>
      </c>
      <c r="E27" s="60">
        <f t="shared" si="1"/>
        <v>-0.28328715604668442</v>
      </c>
      <c r="H27">
        <v>12</v>
      </c>
      <c r="I27" s="57">
        <f>Parameters!$C$40*EXP(Parameters!$D$40*H27)</f>
        <v>0.97317124004374045</v>
      </c>
      <c r="J27" s="5">
        <f t="shared" si="2"/>
        <v>3.237828480015302E-2</v>
      </c>
      <c r="K27" s="5">
        <f t="shared" si="3"/>
        <v>-1.1744715604010854</v>
      </c>
      <c r="N27">
        <v>12</v>
      </c>
      <c r="O27" s="57"/>
      <c r="P27" s="57">
        <f>'Debt-Dividend Analysis'!D27*'GHG Analysis'!$E$40</f>
        <v>0.50795947903500471</v>
      </c>
      <c r="Q27" s="57">
        <f>'Debt-Dividend Analysis'!J27*'GHG Analysis'!$E$41</f>
        <v>1.4570228160068859E-2</v>
      </c>
      <c r="R27" s="57">
        <f t="shared" si="4"/>
        <v>0.31567986199383519</v>
      </c>
      <c r="S27" s="57">
        <f t="shared" si="5"/>
        <v>0.5</v>
      </c>
      <c r="T27" s="57">
        <f t="shared" si="6"/>
        <v>0</v>
      </c>
      <c r="U27" s="57">
        <f t="shared" si="7"/>
        <v>1</v>
      </c>
    </row>
    <row r="28" spans="2:21" x14ac:dyDescent="0.2">
      <c r="B28">
        <v>13</v>
      </c>
      <c r="C28" s="5">
        <f>EXP(-'Debt-Dividend Analysis'!$D$8*(B28-0.5))</f>
        <v>0.20693831997120268</v>
      </c>
      <c r="D28" s="60">
        <f t="shared" si="0"/>
        <v>0.95710636577778807</v>
      </c>
      <c r="E28" s="60">
        <f t="shared" si="1"/>
        <v>-0.24974347942345032</v>
      </c>
      <c r="H28">
        <v>13</v>
      </c>
      <c r="I28" s="57">
        <f>Parameters!$C$40*EXP(Parameters!$D$40*H28)</f>
        <v>0.96156297405798752</v>
      </c>
      <c r="J28" s="5">
        <f t="shared" si="2"/>
        <v>4.6387718808113751E-2</v>
      </c>
      <c r="K28" s="5">
        <f t="shared" si="3"/>
        <v>-1.1604621263931247</v>
      </c>
      <c r="N28">
        <v>13</v>
      </c>
      <c r="O28" s="57"/>
      <c r="P28" s="57">
        <f>'Debt-Dividend Analysis'!D28*'GHG Analysis'!$E$40</f>
        <v>0.52640850117778348</v>
      </c>
      <c r="Q28" s="57">
        <f>'Debt-Dividend Analysis'!J28*'GHG Analysis'!$E$41</f>
        <v>2.0874473463651184E-2</v>
      </c>
      <c r="R28" s="57">
        <f t="shared" si="4"/>
        <v>0.34043312944019627</v>
      </c>
      <c r="S28" s="57">
        <f t="shared" si="5"/>
        <v>0.5</v>
      </c>
      <c r="T28" s="57">
        <f t="shared" si="6"/>
        <v>0</v>
      </c>
      <c r="U28" s="57">
        <f t="shared" si="7"/>
        <v>1</v>
      </c>
    </row>
    <row r="29" spans="2:21" x14ac:dyDescent="0.2">
      <c r="B29">
        <v>14</v>
      </c>
      <c r="C29" s="5">
        <f>EXP(-'Debt-Dividend Analysis'!$D$8*(B29-0.5))</f>
        <v>0.18243501321018074</v>
      </c>
      <c r="D29" s="60">
        <f t="shared" si="0"/>
        <v>0.98667817774924593</v>
      </c>
      <c r="E29" s="60">
        <f t="shared" si="1"/>
        <v>-0.22017166745199246</v>
      </c>
      <c r="H29">
        <v>14</v>
      </c>
      <c r="I29" s="57">
        <f>Parameters!$C$40*EXP(Parameters!$D$40*H29)</f>
        <v>0.95009317480208788</v>
      </c>
      <c r="J29" s="5">
        <f t="shared" si="2"/>
        <v>6.0230044264585503E-2</v>
      </c>
      <c r="K29" s="5">
        <f t="shared" si="3"/>
        <v>-1.1466198009366528</v>
      </c>
      <c r="N29">
        <v>14</v>
      </c>
      <c r="O29" s="57"/>
      <c r="P29" s="57">
        <f>'Debt-Dividend Analysis'!D29*'GHG Analysis'!$E$40</f>
        <v>0.54267299776208533</v>
      </c>
      <c r="Q29" s="57">
        <f>'Debt-Dividend Analysis'!J29*'GHG Analysis'!$E$41</f>
        <v>2.7103519919063474E-2</v>
      </c>
      <c r="R29" s="57">
        <f t="shared" si="4"/>
        <v>0.36292667247991039</v>
      </c>
      <c r="S29" s="57">
        <f t="shared" si="5"/>
        <v>0.5</v>
      </c>
      <c r="T29" s="57">
        <f t="shared" si="6"/>
        <v>0</v>
      </c>
      <c r="U29" s="57">
        <f t="shared" si="7"/>
        <v>1</v>
      </c>
    </row>
    <row r="30" spans="2:21" x14ac:dyDescent="0.2">
      <c r="B30">
        <v>15</v>
      </c>
      <c r="C30" s="5">
        <f>EXP(-'Debt-Dividend Analysis'!$D$8*(B30-0.5))</f>
        <v>0.16083311225117897</v>
      </c>
      <c r="D30" s="60">
        <f t="shared" si="0"/>
        <v>1.0127484285776696</v>
      </c>
      <c r="E30" s="60">
        <f t="shared" si="1"/>
        <v>-0.19410141662356883</v>
      </c>
      <c r="H30">
        <v>15</v>
      </c>
      <c r="I30" s="57">
        <f>Parameters!$C$40*EXP(Parameters!$D$40*H30)</f>
        <v>0.9387601906051285</v>
      </c>
      <c r="J30" s="5">
        <f t="shared" si="2"/>
        <v>7.3907254488354016E-2</v>
      </c>
      <c r="K30" s="5">
        <f t="shared" si="3"/>
        <v>-1.1329425907128843</v>
      </c>
      <c r="N30">
        <v>15</v>
      </c>
      <c r="O30" s="57"/>
      <c r="P30" s="57">
        <f>'Debt-Dividend Analysis'!D30*'GHG Analysis'!$E$40</f>
        <v>0.55701163571771828</v>
      </c>
      <c r="Q30" s="57">
        <f>'Debt-Dividend Analysis'!J30*'GHG Analysis'!$E$41</f>
        <v>3.3258264519759301E-2</v>
      </c>
      <c r="R30" s="57">
        <f t="shared" si="4"/>
        <v>0.38342005503623922</v>
      </c>
      <c r="S30" s="57">
        <f t="shared" si="5"/>
        <v>0.5</v>
      </c>
      <c r="T30" s="57">
        <f t="shared" si="6"/>
        <v>0</v>
      </c>
      <c r="U30" s="57">
        <f t="shared" si="7"/>
        <v>1</v>
      </c>
    </row>
    <row r="31" spans="2:21" x14ac:dyDescent="0.2">
      <c r="B31">
        <v>16</v>
      </c>
      <c r="C31" s="5">
        <f>EXP(-'Debt-Dividend Analysis'!$D$8*(B31-0.5))</f>
        <v>0.1417890652744328</v>
      </c>
      <c r="D31" s="60">
        <f t="shared" si="0"/>
        <v>1.035731733723561</v>
      </c>
      <c r="E31" s="60">
        <f t="shared" si="1"/>
        <v>-0.17111811147767741</v>
      </c>
      <c r="H31">
        <v>16</v>
      </c>
      <c r="I31" s="57">
        <f>Parameters!$C$40*EXP(Parameters!$D$40*H31)</f>
        <v>0.92756238949780168</v>
      </c>
      <c r="J31" s="5">
        <f t="shared" si="2"/>
        <v>8.7421319021325647E-2</v>
      </c>
      <c r="K31" s="5">
        <f t="shared" si="3"/>
        <v>-1.1194285261799128</v>
      </c>
      <c r="N31">
        <v>16</v>
      </c>
      <c r="O31" s="57"/>
      <c r="P31" s="57">
        <f>'Debt-Dividend Analysis'!D31*'GHG Analysis'!$E$40</f>
        <v>0.56965245354795857</v>
      </c>
      <c r="Q31" s="57">
        <f>'Debt-Dividend Analysis'!J31*'GHG Analysis'!$E$41</f>
        <v>3.9339593559596535E-2</v>
      </c>
      <c r="R31" s="57">
        <f t="shared" si="4"/>
        <v>0.40214220190631672</v>
      </c>
      <c r="S31" s="57">
        <f t="shared" si="5"/>
        <v>0.5</v>
      </c>
      <c r="T31" s="57">
        <f t="shared" si="6"/>
        <v>0</v>
      </c>
      <c r="U31" s="57">
        <f t="shared" si="7"/>
        <v>1</v>
      </c>
    </row>
    <row r="32" spans="2:21" x14ac:dyDescent="0.2">
      <c r="B32">
        <v>17</v>
      </c>
      <c r="C32" s="5">
        <f>EXP(-'Debt-Dividend Analysis'!$D$8*(B32-0.5))</f>
        <v>0.12499999999999997</v>
      </c>
      <c r="D32" s="60">
        <f t="shared" si="0"/>
        <v>1.0559936145510835</v>
      </c>
      <c r="E32" s="60">
        <f t="shared" si="1"/>
        <v>-0.15085623065015485</v>
      </c>
      <c r="H32">
        <v>17</v>
      </c>
      <c r="I32" s="57">
        <f>Parameters!$C$40*EXP(Parameters!$D$40*H32)</f>
        <v>0.91649815897739817</v>
      </c>
      <c r="J32" s="5">
        <f t="shared" si="2"/>
        <v>0.10077418391214543</v>
      </c>
      <c r="K32" s="5">
        <f t="shared" si="3"/>
        <v>-1.106075661289093</v>
      </c>
      <c r="N32">
        <v>17</v>
      </c>
      <c r="O32" s="57"/>
      <c r="P32" s="57">
        <f>'Debt-Dividend Analysis'!D32*'GHG Analysis'!$E$40</f>
        <v>0.58079648800309602</v>
      </c>
      <c r="Q32" s="57">
        <f>'Debt-Dividend Analysis'!J32*'GHG Analysis'!$E$41</f>
        <v>4.534838276046544E-2</v>
      </c>
      <c r="R32" s="57">
        <f t="shared" si="4"/>
        <v>0.41929502556232306</v>
      </c>
      <c r="S32" s="57">
        <f t="shared" si="5"/>
        <v>0.5</v>
      </c>
      <c r="T32" s="57">
        <f t="shared" si="6"/>
        <v>0</v>
      </c>
      <c r="U32" s="57">
        <f t="shared" si="7"/>
        <v>1</v>
      </c>
    </row>
    <row r="33" spans="2:21" x14ac:dyDescent="0.2">
      <c r="B33">
        <v>18</v>
      </c>
      <c r="C33" s="5">
        <f>EXP(-'Debt-Dividend Analysis'!$D$8*(B33-0.5))</f>
        <v>0.11019890687450264</v>
      </c>
      <c r="D33" s="60">
        <f t="shared" si="0"/>
        <v>1.0738563114983992</v>
      </c>
      <c r="E33" s="60">
        <f t="shared" si="1"/>
        <v>-0.13299353370283917</v>
      </c>
      <c r="H33">
        <v>18</v>
      </c>
      <c r="I33" s="57">
        <f>Parameters!$C$40*EXP(Parameters!$D$40*H33)</f>
        <v>0.9055659057756037</v>
      </c>
      <c r="J33" s="5">
        <f t="shared" si="2"/>
        <v>0.11396777199643184</v>
      </c>
      <c r="K33" s="5">
        <f t="shared" si="3"/>
        <v>-1.0928820732048066</v>
      </c>
      <c r="N33">
        <v>18</v>
      </c>
      <c r="O33" s="57"/>
      <c r="P33" s="57">
        <f>'Debt-Dividend Analysis'!D33*'GHG Analysis'!$E$40</f>
        <v>0.59062097132411961</v>
      </c>
      <c r="Q33" s="57">
        <f>'Debt-Dividend Analysis'!J33*'GHG Analysis'!$E$41</f>
        <v>5.1285497398394324E-2</v>
      </c>
      <c r="R33" s="57">
        <f t="shared" si="4"/>
        <v>0.43505662352127555</v>
      </c>
      <c r="S33" s="57">
        <f t="shared" si="5"/>
        <v>0.5</v>
      </c>
      <c r="T33" s="57">
        <f t="shared" si="6"/>
        <v>0</v>
      </c>
      <c r="U33" s="57">
        <f t="shared" si="7"/>
        <v>1</v>
      </c>
    </row>
    <row r="34" spans="2:21" x14ac:dyDescent="0.2">
      <c r="B34">
        <v>19</v>
      </c>
      <c r="C34" s="5">
        <f>EXP(-'Debt-Dividend Analysis'!$D$8*(B34-0.5))</f>
        <v>9.7150392610682451E-2</v>
      </c>
      <c r="D34" s="60">
        <f t="shared" si="0"/>
        <v>1.0896039089177967</v>
      </c>
      <c r="E34" s="60">
        <f t="shared" si="1"/>
        <v>-0.11724593628344171</v>
      </c>
      <c r="H34">
        <v>19</v>
      </c>
      <c r="I34" s="57">
        <f>Parameters!$C$40*EXP(Parameters!$D$40*H34)</f>
        <v>0.89476405562906636</v>
      </c>
      <c r="J34" s="5">
        <f t="shared" si="2"/>
        <v>0.1270039831736674</v>
      </c>
      <c r="K34" s="5">
        <f t="shared" si="3"/>
        <v>-1.079845862027571</v>
      </c>
      <c r="N34">
        <v>19</v>
      </c>
      <c r="O34" s="57"/>
      <c r="P34" s="57">
        <f>'Debt-Dividend Analysis'!D34*'GHG Analysis'!$E$40</f>
        <v>0.59928214990478823</v>
      </c>
      <c r="Q34" s="57">
        <f>'Debt-Dividend Analysis'!J34*'GHG Analysis'!$E$41</f>
        <v>5.7151792428150328E-2</v>
      </c>
      <c r="R34" s="57">
        <f t="shared" si="4"/>
        <v>0.44958409713170017</v>
      </c>
      <c r="S34" s="57">
        <f t="shared" si="5"/>
        <v>0.5</v>
      </c>
      <c r="T34" s="57">
        <f t="shared" si="6"/>
        <v>0</v>
      </c>
      <c r="U34" s="57">
        <f t="shared" si="7"/>
        <v>1</v>
      </c>
    </row>
    <row r="35" spans="2:21" x14ac:dyDescent="0.2">
      <c r="B35">
        <v>20</v>
      </c>
      <c r="C35" s="5">
        <f>EXP(-'Debt-Dividend Analysis'!$D$8*(B35-0.5))</f>
        <v>8.564693654500774E-2</v>
      </c>
      <c r="D35" s="60">
        <f t="shared" si="0"/>
        <v>1.1034868530899355</v>
      </c>
      <c r="E35" s="60">
        <f t="shared" si="1"/>
        <v>-0.10336299211130284</v>
      </c>
      <c r="H35">
        <v>20</v>
      </c>
      <c r="I35" s="57">
        <f>Parameters!$C$40*EXP(Parameters!$D$40*H35)</f>
        <v>0.88409105305269942</v>
      </c>
      <c r="J35" s="5">
        <f t="shared" si="2"/>
        <v>0.13988469468078826</v>
      </c>
      <c r="K35" s="5">
        <f t="shared" si="3"/>
        <v>-1.06696515052045</v>
      </c>
      <c r="N35">
        <v>20</v>
      </c>
      <c r="O35" s="57"/>
      <c r="P35" s="57">
        <f>'Debt-Dividend Analysis'!D35*'GHG Analysis'!$E$40</f>
        <v>0.60691776919946461</v>
      </c>
      <c r="Q35" s="57">
        <f>'Debt-Dividend Analysis'!J35*'GHG Analysis'!$E$41</f>
        <v>6.2948112606354717E-2</v>
      </c>
      <c r="R35" s="57">
        <f t="shared" si="4"/>
        <v>0.46301603660458091</v>
      </c>
      <c r="S35" s="57">
        <f t="shared" si="5"/>
        <v>0.5</v>
      </c>
      <c r="T35" s="57">
        <f t="shared" si="6"/>
        <v>0</v>
      </c>
      <c r="U35" s="57">
        <f t="shared" si="7"/>
        <v>1</v>
      </c>
    </row>
    <row r="36" spans="2:21" x14ac:dyDescent="0.2">
      <c r="B36">
        <v>21</v>
      </c>
      <c r="C36" s="5">
        <f>EXP(-'Debt-Dividend Analysis'!$D$8*(B36-0.5))</f>
        <v>7.5505590275277937E-2</v>
      </c>
      <c r="D36" s="60">
        <f t="shared" si="0"/>
        <v>1.1157259352656912</v>
      </c>
      <c r="E36" s="60">
        <f t="shared" si="1"/>
        <v>-9.1123909935547198E-2</v>
      </c>
      <c r="H36">
        <v>21</v>
      </c>
      <c r="I36" s="57">
        <f>Parameters!$C$40*EXP(Parameters!$D$40*H36)</f>
        <v>0.87354536111568848</v>
      </c>
      <c r="J36" s="5">
        <f t="shared" si="2"/>
        <v>0.15261176136250987</v>
      </c>
      <c r="K36" s="5">
        <f t="shared" si="3"/>
        <v>-1.0542380838387286</v>
      </c>
      <c r="N36">
        <v>21</v>
      </c>
      <c r="O36" s="57"/>
      <c r="P36" s="57">
        <f>'Debt-Dividend Analysis'!D36*'GHG Analysis'!$E$40</f>
        <v>0.61364926439613021</v>
      </c>
      <c r="Q36" s="57">
        <f>'Debt-Dividend Analysis'!J36*'GHG Analysis'!$E$41</f>
        <v>6.8675292613129435E-2</v>
      </c>
      <c r="R36" s="57">
        <f t="shared" si="4"/>
        <v>0.47547471180802126</v>
      </c>
      <c r="S36" s="57">
        <f t="shared" si="5"/>
        <v>0.5</v>
      </c>
      <c r="T36" s="57">
        <f t="shared" si="6"/>
        <v>0</v>
      </c>
      <c r="U36" s="57">
        <f t="shared" si="7"/>
        <v>1</v>
      </c>
    </row>
    <row r="37" spans="2:21" x14ac:dyDescent="0.2">
      <c r="B37">
        <v>22</v>
      </c>
      <c r="C37" s="5">
        <f>EXP(-'Debt-Dividend Analysis'!$D$8*(B37-0.5))</f>
        <v>6.6565068089997653E-2</v>
      </c>
      <c r="D37" s="60">
        <f t="shared" si="0"/>
        <v>1.126515803081015</v>
      </c>
      <c r="E37" s="60">
        <f t="shared" si="1"/>
        <v>-8.0334042120223437E-2</v>
      </c>
      <c r="H37">
        <v>22</v>
      </c>
      <c r="I37" s="57">
        <f>Parameters!$C$40*EXP(Parameters!$D$40*H37)</f>
        <v>0.86312546122017197</v>
      </c>
      <c r="J37" s="5">
        <f t="shared" si="2"/>
        <v>0.16518701593842636</v>
      </c>
      <c r="K37" s="5">
        <f t="shared" si="3"/>
        <v>-1.0416628292628121</v>
      </c>
      <c r="N37">
        <v>22</v>
      </c>
      <c r="O37" s="57"/>
      <c r="P37" s="57">
        <f>'Debt-Dividend Analysis'!D37*'GHG Analysis'!$E$40</f>
        <v>0.61958369169455829</v>
      </c>
      <c r="Q37" s="57">
        <f>'Debt-Dividend Analysis'!J37*'GHG Analysis'!$E$41</f>
        <v>7.4334157172291859E-2</v>
      </c>
      <c r="R37" s="57">
        <f t="shared" si="4"/>
        <v>0.48706800366561176</v>
      </c>
      <c r="S37" s="57">
        <f t="shared" si="5"/>
        <v>0.5</v>
      </c>
      <c r="T37" s="57">
        <f t="shared" si="6"/>
        <v>0</v>
      </c>
      <c r="U37" s="57">
        <f t="shared" si="7"/>
        <v>1</v>
      </c>
    </row>
    <row r="38" spans="2:21" x14ac:dyDescent="0.2">
      <c r="B38">
        <v>23</v>
      </c>
      <c r="C38" s="5">
        <f>EXP(-'Debt-Dividend Analysis'!$D$8*(B38-0.5))</f>
        <v>5.8683181916356644E-2</v>
      </c>
      <c r="D38" s="60">
        <f t="shared" si="0"/>
        <v>1.1360280561895673</v>
      </c>
      <c r="E38" s="60">
        <f t="shared" si="1"/>
        <v>-7.0821789011671132E-2</v>
      </c>
      <c r="H38">
        <v>23</v>
      </c>
      <c r="I38" s="57">
        <f>Parameters!$C$40*EXP(Parameters!$D$40*H38)</f>
        <v>0.85282985288255908</v>
      </c>
      <c r="J38" s="5">
        <f t="shared" si="2"/>
        <v>0.17761226926692705</v>
      </c>
      <c r="K38" s="5">
        <f t="shared" si="3"/>
        <v>-1.0292375759343113</v>
      </c>
      <c r="N38">
        <v>23</v>
      </c>
      <c r="O38" s="57"/>
      <c r="P38" s="57">
        <f>'Debt-Dividend Analysis'!D38*'GHG Analysis'!$E$40</f>
        <v>0.62481543090426206</v>
      </c>
      <c r="Q38" s="57">
        <f>'Debt-Dividend Analysis'!J38*'GHG Analysis'!$E$41</f>
        <v>7.992552117011717E-2</v>
      </c>
      <c r="R38" s="57">
        <f t="shared" si="4"/>
        <v>0.49789110687314087</v>
      </c>
      <c r="S38" s="57">
        <f t="shared" si="5"/>
        <v>0.5</v>
      </c>
      <c r="T38" s="57">
        <f t="shared" si="6"/>
        <v>0</v>
      </c>
      <c r="U38" s="57">
        <f t="shared" si="7"/>
        <v>1</v>
      </c>
    </row>
    <row r="39" spans="2:21" x14ac:dyDescent="0.2">
      <c r="B39">
        <v>24</v>
      </c>
      <c r="C39" s="5">
        <f>EXP(-'Debt-Dividend Analysis'!$D$8*(B39-0.5))</f>
        <v>5.1734579992800671E-2</v>
      </c>
      <c r="D39" s="60">
        <f t="shared" si="0"/>
        <v>1.1444139753453759</v>
      </c>
      <c r="E39" s="60">
        <f t="shared" si="1"/>
        <v>-6.2435869855862469E-2</v>
      </c>
      <c r="H39">
        <v>24</v>
      </c>
      <c r="I39" s="57">
        <f>Parameters!$C$40*EXP(Parameters!$D$40*H39)</f>
        <v>0.84265705351745845</v>
      </c>
      <c r="J39" s="5">
        <f t="shared" si="2"/>
        <v>0.18988931060596201</v>
      </c>
      <c r="K39" s="5">
        <f t="shared" si="3"/>
        <v>-1.0169605345952764</v>
      </c>
      <c r="N39">
        <v>24</v>
      </c>
      <c r="O39" s="57"/>
      <c r="P39" s="57">
        <f>'Debt-Dividend Analysis'!D39*'GHG Analysis'!$E$40</f>
        <v>0.62942768643995683</v>
      </c>
      <c r="Q39" s="57">
        <f>'Debt-Dividend Analysis'!J39*'GHG Analysis'!$E$41</f>
        <v>8.54501897726829E-2</v>
      </c>
      <c r="R39" s="57">
        <f t="shared" si="4"/>
        <v>0.50802803101140137</v>
      </c>
      <c r="S39" s="57">
        <f t="shared" si="5"/>
        <v>0.5</v>
      </c>
      <c r="T39" s="57">
        <f t="shared" si="6"/>
        <v>0</v>
      </c>
      <c r="U39" s="57">
        <f t="shared" si="7"/>
        <v>1</v>
      </c>
    </row>
    <row r="40" spans="2:21" x14ac:dyDescent="0.2">
      <c r="B40">
        <v>25</v>
      </c>
      <c r="C40" s="5">
        <f>EXP(-'Debt-Dividend Analysis'!$D$8*(B40-0.5))</f>
        <v>4.5608753302545178E-2</v>
      </c>
      <c r="D40" s="60">
        <f t="shared" si="0"/>
        <v>1.1518069283382402</v>
      </c>
      <c r="E40" s="60">
        <f t="shared" si="1"/>
        <v>-5.5042916862998226E-2</v>
      </c>
      <c r="H40">
        <v>25</v>
      </c>
      <c r="I40" s="57">
        <f>Parameters!$C$40*EXP(Parameters!$D$40*H40)</f>
        <v>0.83260559822418267</v>
      </c>
      <c r="J40" s="5">
        <f t="shared" si="2"/>
        <v>0.20201990787069904</v>
      </c>
      <c r="K40" s="5">
        <f t="shared" si="3"/>
        <v>-1.0048299373305394</v>
      </c>
      <c r="N40">
        <v>25</v>
      </c>
      <c r="O40" s="57"/>
      <c r="P40" s="57">
        <f>'Debt-Dividend Analysis'!D40*'GHG Analysis'!$E$40</f>
        <v>0.63349381058603216</v>
      </c>
      <c r="Q40" s="57">
        <f>'Debt-Dividend Analysis'!J40*'GHG Analysis'!$E$41</f>
        <v>9.0908958541814563E-2</v>
      </c>
      <c r="R40" s="57">
        <f t="shared" si="4"/>
        <v>0.51755292392660834</v>
      </c>
      <c r="S40" s="57">
        <f t="shared" si="5"/>
        <v>0.5</v>
      </c>
      <c r="T40" s="57">
        <f t="shared" si="6"/>
        <v>0</v>
      </c>
      <c r="U40" s="57">
        <f t="shared" si="7"/>
        <v>1</v>
      </c>
    </row>
    <row r="41" spans="2:21" x14ac:dyDescent="0.2">
      <c r="B41">
        <v>26</v>
      </c>
      <c r="C41" s="5">
        <f>EXP(-'Debt-Dividend Analysis'!$D$8*(B41-0.5))</f>
        <v>4.0208278062794735E-2</v>
      </c>
      <c r="D41" s="60">
        <f t="shared" si="0"/>
        <v>1.1583244910453463</v>
      </c>
      <c r="E41" s="60">
        <f t="shared" si="1"/>
        <v>-4.8525354155892098E-2</v>
      </c>
      <c r="H41">
        <v>26</v>
      </c>
      <c r="I41" s="57">
        <f>Parameters!$C$40*EXP(Parameters!$D$40*H41)</f>
        <v>0.82267403957580054</v>
      </c>
      <c r="J41" s="5">
        <f t="shared" si="2"/>
        <v>0.21400580788810605</v>
      </c>
      <c r="K41" s="5">
        <f t="shared" si="3"/>
        <v>-0.99284403731313231</v>
      </c>
      <c r="N41">
        <v>26</v>
      </c>
      <c r="O41" s="57"/>
      <c r="P41" s="57">
        <f>'Debt-Dividend Analysis'!D41*'GHG Analysis'!$E$40</f>
        <v>0.63707847007494056</v>
      </c>
      <c r="Q41" s="57">
        <f>'Debt-Dividend Analysis'!J41*'GHG Analysis'!$E$41</f>
        <v>9.6302613549647711E-2</v>
      </c>
      <c r="R41" s="57">
        <f t="shared" si="4"/>
        <v>0.52653123842334992</v>
      </c>
      <c r="S41" s="57">
        <f t="shared" si="5"/>
        <v>0.5</v>
      </c>
      <c r="T41" s="57">
        <f t="shared" si="6"/>
        <v>0</v>
      </c>
      <c r="U41" s="57">
        <f t="shared" si="7"/>
        <v>1</v>
      </c>
    </row>
    <row r="42" spans="2:21" x14ac:dyDescent="0.2">
      <c r="B42">
        <v>27</v>
      </c>
      <c r="C42" s="5">
        <f>EXP(-'Debt-Dividend Analysis'!$D$8*(B42-0.5))</f>
        <v>3.54472663186082E-2</v>
      </c>
      <c r="D42" s="60">
        <f t="shared" si="0"/>
        <v>1.164070317331819</v>
      </c>
      <c r="E42" s="60">
        <f t="shared" si="1"/>
        <v>-4.2779527869419409E-2</v>
      </c>
      <c r="H42">
        <v>27</v>
      </c>
      <c r="I42" s="57">
        <f>Parameters!$C$40*EXP(Parameters!$D$40*H42)</f>
        <v>0.8128609474107048</v>
      </c>
      <c r="J42" s="5">
        <f t="shared" si="2"/>
        <v>0.22584873664849731</v>
      </c>
      <c r="K42" s="5">
        <f t="shared" si="3"/>
        <v>-0.98100110855274103</v>
      </c>
      <c r="N42">
        <v>27</v>
      </c>
      <c r="O42" s="57"/>
      <c r="P42" s="57">
        <f>'Debt-Dividend Analysis'!D42*'GHG Analysis'!$E$40</f>
        <v>0.6402386745325005</v>
      </c>
      <c r="Q42" s="57">
        <f>'Debt-Dividend Analysis'!J42*'GHG Analysis'!$E$41</f>
        <v>0.10163193149182377</v>
      </c>
      <c r="R42" s="57">
        <f t="shared" si="4"/>
        <v>0.53502076082308592</v>
      </c>
      <c r="S42" s="57">
        <f t="shared" si="5"/>
        <v>0.5</v>
      </c>
      <c r="T42" s="57">
        <f t="shared" si="6"/>
        <v>0</v>
      </c>
      <c r="U42" s="57">
        <f t="shared" si="7"/>
        <v>1</v>
      </c>
    </row>
    <row r="43" spans="2:21" x14ac:dyDescent="0.2">
      <c r="B43">
        <v>28</v>
      </c>
      <c r="C43" s="5">
        <f>EXP(-'Debt-Dividend Analysis'!$D$8*(B43-0.5))</f>
        <v>3.125E-2</v>
      </c>
      <c r="D43" s="60">
        <f t="shared" si="0"/>
        <v>1.1691357875386996</v>
      </c>
      <c r="E43" s="60">
        <f t="shared" si="1"/>
        <v>-3.7714057662538769E-2</v>
      </c>
      <c r="H43">
        <v>28</v>
      </c>
      <c r="I43" s="57">
        <f>Parameters!$C$40*EXP(Parameters!$D$40*H43)</f>
        <v>0.80316490862666667</v>
      </c>
      <c r="J43" s="5">
        <f t="shared" si="2"/>
        <v>0.23755039955407894</v>
      </c>
      <c r="K43" s="5">
        <f t="shared" si="3"/>
        <v>-0.96929944564715942</v>
      </c>
      <c r="N43">
        <v>28</v>
      </c>
      <c r="O43" s="57"/>
      <c r="P43" s="57">
        <f>'Debt-Dividend Analysis'!D43*'GHG Analysis'!$E$40</f>
        <v>0.6430246831462848</v>
      </c>
      <c r="Q43" s="57">
        <f>'Debt-Dividend Analysis'!J43*'GHG Analysis'!$E$41</f>
        <v>0.10689767979933551</v>
      </c>
      <c r="R43" s="57">
        <f t="shared" si="4"/>
        <v>0.54307251774438192</v>
      </c>
      <c r="S43" s="57">
        <f t="shared" si="5"/>
        <v>0.5</v>
      </c>
      <c r="T43" s="57">
        <f t="shared" si="6"/>
        <v>0</v>
      </c>
      <c r="U43" s="57">
        <f t="shared" si="7"/>
        <v>1</v>
      </c>
    </row>
    <row r="44" spans="2:21" x14ac:dyDescent="0.2">
      <c r="B44">
        <v>29</v>
      </c>
      <c r="C44" s="5">
        <f>EXP(-'Debt-Dividend Analysis'!$D$8*(B44-0.5))</f>
        <v>2.7549726718625652E-2</v>
      </c>
      <c r="D44" s="60">
        <f t="shared" si="0"/>
        <v>1.1736014617755286</v>
      </c>
      <c r="E44" s="60">
        <f t="shared" si="1"/>
        <v>-3.3248383425709793E-2</v>
      </c>
      <c r="H44">
        <v>29</v>
      </c>
      <c r="I44" s="57">
        <f>Parameters!$C$40*EXP(Parameters!$D$40*H44)</f>
        <v>0.79358452697734649</v>
      </c>
      <c r="J44" s="5">
        <f t="shared" si="2"/>
        <v>0.24911248166452979</v>
      </c>
      <c r="K44" s="5">
        <f t="shared" si="3"/>
        <v>-0.95773736353670857</v>
      </c>
      <c r="N44">
        <v>29</v>
      </c>
      <c r="O44" s="57"/>
      <c r="P44" s="57">
        <f>'Debt-Dividend Analysis'!D44*'GHG Analysis'!$E$40</f>
        <v>0.64548080397654073</v>
      </c>
      <c r="Q44" s="57">
        <f>'Debt-Dividend Analysis'!J44*'GHG Analysis'!$E$41</f>
        <v>0.1121006167490384</v>
      </c>
      <c r="R44" s="57">
        <f t="shared" si="4"/>
        <v>0.55073157552434071</v>
      </c>
      <c r="S44" s="57">
        <f t="shared" si="5"/>
        <v>0.5</v>
      </c>
      <c r="T44" s="57">
        <f t="shared" si="6"/>
        <v>0</v>
      </c>
      <c r="U44" s="57">
        <f t="shared" si="7"/>
        <v>1</v>
      </c>
    </row>
    <row r="45" spans="2:21" x14ac:dyDescent="0.2">
      <c r="B45">
        <v>30</v>
      </c>
      <c r="C45" s="5">
        <f>EXP(-'Debt-Dividend Analysis'!$D$8*(B45-0.5))</f>
        <v>2.4287598152670609E-2</v>
      </c>
      <c r="D45" s="60">
        <f t="shared" si="0"/>
        <v>1.177538361130378</v>
      </c>
      <c r="E45" s="60">
        <f t="shared" si="1"/>
        <v>-2.9311484070860372E-2</v>
      </c>
      <c r="H45">
        <v>30</v>
      </c>
      <c r="I45" s="57">
        <f>Parameters!$C$40*EXP(Parameters!$D$40*H45)</f>
        <v>0.78411842287123168</v>
      </c>
      <c r="J45" s="5">
        <f t="shared" si="2"/>
        <v>0.26053664793965325</v>
      </c>
      <c r="K45" s="5">
        <f t="shared" si="3"/>
        <v>-0.94631319726158514</v>
      </c>
      <c r="N45">
        <v>30</v>
      </c>
      <c r="O45" s="57"/>
      <c r="P45" s="57">
        <f>'Debt-Dividend Analysis'!D45*'GHG Analysis'!$E$40</f>
        <v>0.64764609862170797</v>
      </c>
      <c r="Q45" s="57">
        <f>'Debt-Dividend Analysis'!J45*'GHG Analysis'!$E$41</f>
        <v>0.11724149157284396</v>
      </c>
      <c r="R45" s="57">
        <f t="shared" si="4"/>
        <v>0.55803774499331349</v>
      </c>
      <c r="S45" s="57">
        <f t="shared" si="5"/>
        <v>0.5</v>
      </c>
      <c r="T45" s="57">
        <f t="shared" si="6"/>
        <v>0</v>
      </c>
      <c r="U45" s="57">
        <f t="shared" si="7"/>
        <v>1</v>
      </c>
    </row>
    <row r="46" spans="2:21" x14ac:dyDescent="0.2">
      <c r="B46">
        <v>31</v>
      </c>
      <c r="C46" s="5">
        <f>EXP(-'Debt-Dividend Analysis'!$D$8*(B46-0.5))</f>
        <v>2.1411734136251932E-2</v>
      </c>
      <c r="D46" s="60">
        <f t="shared" ref="D46:D65" si="8">-$D$11*(1-C46)</f>
        <v>1.1810090971734126</v>
      </c>
      <c r="E46" s="60">
        <f t="shared" ref="E46:E65" si="9">$D$11+D46</f>
        <v>-2.5840748027825766E-2</v>
      </c>
      <c r="H46">
        <v>31</v>
      </c>
      <c r="I46" s="57">
        <f>Parameters!$C$40*EXP(Parameters!$D$40*H46)</f>
        <v>0.77476523317297352</v>
      </c>
      <c r="J46" s="5">
        <f t="shared" si="2"/>
        <v>0.27182454347913393</v>
      </c>
      <c r="K46" s="5">
        <f t="shared" si="3"/>
        <v>-0.93502530172210441</v>
      </c>
      <c r="N46">
        <v>31</v>
      </c>
      <c r="O46" s="57"/>
      <c r="P46" s="57">
        <f>'Debt-Dividend Analysis'!D46*'GHG Analysis'!$E$40</f>
        <v>0.64955500344537698</v>
      </c>
      <c r="Q46" s="57">
        <f>'Debt-Dividend Analysis'!J46*'GHG Analysis'!$E$41</f>
        <v>0.12232104456561026</v>
      </c>
      <c r="R46" s="57">
        <f t="shared" si="4"/>
        <v>0.5650262028097488</v>
      </c>
      <c r="S46" s="57">
        <f t="shared" si="5"/>
        <v>0.5</v>
      </c>
      <c r="T46" s="57">
        <f t="shared" si="6"/>
        <v>0</v>
      </c>
      <c r="U46" s="57">
        <f t="shared" si="7"/>
        <v>1</v>
      </c>
    </row>
    <row r="47" spans="2:21" x14ac:dyDescent="0.2">
      <c r="B47">
        <v>32</v>
      </c>
      <c r="C47" s="5">
        <f>EXP(-'Debt-Dividend Analysis'!$D$8*(B47-0.5))</f>
        <v>1.8876397568819488E-2</v>
      </c>
      <c r="D47" s="60">
        <f t="shared" si="8"/>
        <v>1.1840688677173514</v>
      </c>
      <c r="E47" s="60">
        <f t="shared" si="9"/>
        <v>-2.2780977483886966E-2</v>
      </c>
      <c r="H47">
        <v>32</v>
      </c>
      <c r="I47" s="57">
        <f>Parameters!$C$40*EXP(Parameters!$D$40*H47)</f>
        <v>0.76552361100709287</v>
      </c>
      <c r="J47" s="5">
        <f t="shared" si="2"/>
        <v>0.28297779375943533</v>
      </c>
      <c r="K47" s="5">
        <f t="shared" si="3"/>
        <v>-0.92387205144180307</v>
      </c>
      <c r="N47">
        <v>32</v>
      </c>
      <c r="O47" s="57"/>
      <c r="P47" s="57">
        <f>'Debt-Dividend Analysis'!D47*'GHG Analysis'!$E$40</f>
        <v>0.6512378772445433</v>
      </c>
      <c r="Q47" s="57">
        <f>'Debt-Dividend Analysis'!J47*'GHG Analysis'!$E$41</f>
        <v>0.12734000719174587</v>
      </c>
      <c r="R47" s="57">
        <f t="shared" si="4"/>
        <v>0.57172803923505078</v>
      </c>
      <c r="S47" s="57">
        <f t="shared" si="5"/>
        <v>0.5</v>
      </c>
      <c r="T47" s="57">
        <f t="shared" si="6"/>
        <v>0</v>
      </c>
      <c r="U47" s="57">
        <f t="shared" si="7"/>
        <v>1</v>
      </c>
    </row>
    <row r="48" spans="2:21" x14ac:dyDescent="0.2">
      <c r="B48">
        <v>33</v>
      </c>
      <c r="C48" s="5">
        <f>EXP(-'Debt-Dividend Analysis'!$D$8*(B48-0.5))</f>
        <v>1.664126702249941E-2</v>
      </c>
      <c r="D48" s="60">
        <f t="shared" si="8"/>
        <v>1.1867663346711825</v>
      </c>
      <c r="E48" s="60">
        <f t="shared" si="9"/>
        <v>-2.0083510530055859E-2</v>
      </c>
      <c r="H48">
        <v>33</v>
      </c>
      <c r="I48" s="57">
        <f>Parameters!$C$40*EXP(Parameters!$D$40*H48)</f>
        <v>0.75639222556402852</v>
      </c>
      <c r="J48" s="5">
        <f t="shared" si="2"/>
        <v>0.29399800486787037</v>
      </c>
      <c r="K48" s="5">
        <f t="shared" si="3"/>
        <v>-0.91285184033336808</v>
      </c>
      <c r="N48">
        <v>33</v>
      </c>
      <c r="O48" s="57"/>
      <c r="P48" s="57">
        <f>'Debt-Dividend Analysis'!D48*'GHG Analysis'!$E$40</f>
        <v>0.65272148406915043</v>
      </c>
      <c r="Q48" s="57">
        <f>'Debt-Dividend Analysis'!J48*'GHG Analysis'!$E$41</f>
        <v>0.13229910219054164</v>
      </c>
      <c r="R48" s="57">
        <f t="shared" si="4"/>
        <v>0.57817074105845367</v>
      </c>
      <c r="S48" s="57">
        <f t="shared" si="5"/>
        <v>0.5</v>
      </c>
      <c r="T48" s="57">
        <f t="shared" si="6"/>
        <v>0</v>
      </c>
      <c r="U48" s="57">
        <f t="shared" si="7"/>
        <v>1</v>
      </c>
    </row>
    <row r="49" spans="2:21" x14ac:dyDescent="0.2">
      <c r="B49">
        <v>34</v>
      </c>
      <c r="C49" s="5">
        <f>EXP(-'Debt-Dividend Analysis'!$D$8*(B49-0.5))</f>
        <v>1.4670795479089165E-2</v>
      </c>
      <c r="D49" s="60">
        <f t="shared" si="8"/>
        <v>1.1891443979483207</v>
      </c>
      <c r="E49" s="60">
        <f t="shared" si="9"/>
        <v>-1.7705447252917672E-2</v>
      </c>
      <c r="H49">
        <v>34</v>
      </c>
      <c r="I49" s="57">
        <f>Parameters!$C$40*EXP(Parameters!$D$40*H49)</f>
        <v>0.74736976190849747</v>
      </c>
      <c r="J49" s="5">
        <f t="shared" si="2"/>
        <v>0.30488676373388185</v>
      </c>
      <c r="K49" s="5">
        <f t="shared" si="3"/>
        <v>-0.90196308146735649</v>
      </c>
      <c r="N49">
        <v>34</v>
      </c>
      <c r="O49" s="57"/>
      <c r="P49" s="57">
        <f>'Debt-Dividend Analysis'!D49*'GHG Analysis'!$E$40</f>
        <v>0.6540294188715764</v>
      </c>
      <c r="Q49" s="57">
        <f>'Debt-Dividend Analysis'!J49*'GHG Analysis'!$E$41</f>
        <v>0.13719904368024682</v>
      </c>
      <c r="R49" s="57">
        <f t="shared" si="4"/>
        <v>0.58437861735058483</v>
      </c>
      <c r="S49" s="57">
        <f t="shared" si="5"/>
        <v>0.5</v>
      </c>
      <c r="T49" s="57">
        <f t="shared" si="6"/>
        <v>0</v>
      </c>
      <c r="U49" s="57">
        <f t="shared" si="7"/>
        <v>1</v>
      </c>
    </row>
    <row r="50" spans="2:21" x14ac:dyDescent="0.2">
      <c r="B50">
        <v>35</v>
      </c>
      <c r="C50" s="5">
        <f>EXP(-'Debt-Dividend Analysis'!$D$8*(B50-0.5))</f>
        <v>1.2933644998200166E-2</v>
      </c>
      <c r="D50" s="60">
        <f t="shared" si="8"/>
        <v>1.1912408777372727</v>
      </c>
      <c r="E50" s="60">
        <f t="shared" si="9"/>
        <v>-1.5608967463965673E-2</v>
      </c>
      <c r="H50">
        <v>35</v>
      </c>
      <c r="I50" s="57">
        <f>Parameters!$C$40*EXP(Parameters!$D$40*H50)</f>
        <v>0.73845492079014219</v>
      </c>
      <c r="J50" s="5">
        <f t="shared" si="2"/>
        <v>0.31564563835756254</v>
      </c>
      <c r="K50" s="5">
        <f t="shared" si="3"/>
        <v>-0.89120420684367585</v>
      </c>
      <c r="N50">
        <v>35</v>
      </c>
      <c r="O50" s="57"/>
      <c r="P50" s="57">
        <f>'Debt-Dividend Analysis'!D50*'GHG Analysis'!$E$40</f>
        <v>0.65518248275550006</v>
      </c>
      <c r="Q50" s="57">
        <f>'Debt-Dividend Analysis'!J50*'GHG Analysis'!$E$41</f>
        <v>0.14204053726090313</v>
      </c>
      <c r="R50" s="57">
        <f t="shared" si="4"/>
        <v>0.59037317481516483</v>
      </c>
      <c r="S50" s="57">
        <f t="shared" si="5"/>
        <v>0.5</v>
      </c>
      <c r="T50" s="57">
        <f t="shared" si="6"/>
        <v>0</v>
      </c>
      <c r="U50" s="57">
        <f t="shared" si="7"/>
        <v>1</v>
      </c>
    </row>
    <row r="51" spans="2:21" x14ac:dyDescent="0.2">
      <c r="B51">
        <v>36</v>
      </c>
      <c r="C51" s="5">
        <f>EXP(-'Debt-Dividend Analysis'!$D$8*(B51-0.5))</f>
        <v>1.1402188325636293E-2</v>
      </c>
      <c r="D51" s="60">
        <f t="shared" si="8"/>
        <v>1.1930891159854888</v>
      </c>
      <c r="E51" s="60">
        <f t="shared" si="9"/>
        <v>-1.3760729215749556E-2</v>
      </c>
      <c r="H51">
        <v>36</v>
      </c>
      <c r="I51" s="57">
        <f>Parameters!$C$40*EXP(Parameters!$D$40*H51)</f>
        <v>0.72964641845643718</v>
      </c>
      <c r="J51" s="5">
        <f t="shared" si="2"/>
        <v>0.32627617803544917</v>
      </c>
      <c r="K51" s="5">
        <f t="shared" si="3"/>
        <v>-0.88057366716578922</v>
      </c>
      <c r="N51">
        <v>36</v>
      </c>
      <c r="O51" s="57"/>
      <c r="P51" s="57">
        <f>'Debt-Dividend Analysis'!D51*'GHG Analysis'!$E$40</f>
        <v>0.65619901379201895</v>
      </c>
      <c r="Q51" s="57">
        <f>'Debt-Dividend Analysis'!J51*'GHG Analysis'!$E$41</f>
        <v>0.14682428011595211</v>
      </c>
      <c r="R51" s="57">
        <f t="shared" si="4"/>
        <v>0.59617344870673272</v>
      </c>
      <c r="S51" s="57">
        <f t="shared" si="5"/>
        <v>0.5</v>
      </c>
      <c r="T51" s="57">
        <f t="shared" si="6"/>
        <v>0</v>
      </c>
      <c r="U51" s="57">
        <f t="shared" si="7"/>
        <v>1</v>
      </c>
    </row>
    <row r="52" spans="2:21" x14ac:dyDescent="0.2">
      <c r="B52">
        <v>37</v>
      </c>
      <c r="C52" s="5">
        <f>EXP(-'Debt-Dividend Analysis'!$D$8*(B52-0.5))</f>
        <v>1.0052069515698687E-2</v>
      </c>
      <c r="D52" s="60">
        <f t="shared" si="8"/>
        <v>1.1947185066622654</v>
      </c>
      <c r="E52" s="60">
        <f t="shared" si="9"/>
        <v>-1.2131338538972969E-2</v>
      </c>
      <c r="H52">
        <v>37</v>
      </c>
      <c r="I52" s="57">
        <f>Parameters!$C$40*EXP(Parameters!$D$40*H52)</f>
        <v>0.72094298646782473</v>
      </c>
      <c r="J52" s="5">
        <f t="shared" si="2"/>
        <v>0.33677991358362563</v>
      </c>
      <c r="K52" s="5">
        <f t="shared" si="3"/>
        <v>-0.87006993161761281</v>
      </c>
      <c r="N52">
        <v>37</v>
      </c>
      <c r="O52" s="57"/>
      <c r="P52" s="57">
        <f>'Debt-Dividend Analysis'!D52*'GHG Analysis'!$E$40</f>
        <v>0.65709517866424605</v>
      </c>
      <c r="Q52" s="57">
        <f>'Debt-Dividend Analysis'!J52*'GHG Analysis'!$E$41</f>
        <v>0.15155096111263153</v>
      </c>
      <c r="R52" s="57">
        <f t="shared" si="4"/>
        <v>0.60179629457563921</v>
      </c>
      <c r="S52" s="57">
        <f t="shared" si="5"/>
        <v>0.5</v>
      </c>
      <c r="T52" s="57">
        <f t="shared" si="6"/>
        <v>0</v>
      </c>
      <c r="U52" s="57">
        <f t="shared" si="7"/>
        <v>1</v>
      </c>
    </row>
    <row r="53" spans="2:21" x14ac:dyDescent="0.2">
      <c r="B53">
        <v>38</v>
      </c>
      <c r="C53" s="5">
        <f>EXP(-'Debt-Dividend Analysis'!$D$8*(B53-0.5))</f>
        <v>8.8618165796520484E-3</v>
      </c>
      <c r="D53" s="60">
        <f t="shared" si="8"/>
        <v>1.1961549632338835</v>
      </c>
      <c r="E53" s="60">
        <f t="shared" si="9"/>
        <v>-1.0694881967354908E-2</v>
      </c>
      <c r="H53">
        <v>38</v>
      </c>
      <c r="I53" s="57">
        <f>Parameters!$C$40*EXP(Parameters!$D$40*H53)</f>
        <v>0.71234337151505911</v>
      </c>
      <c r="J53" s="5">
        <f t="shared" si="2"/>
        <v>0.34715835755816105</v>
      </c>
      <c r="K53" s="5">
        <f t="shared" si="3"/>
        <v>-0.85969148764307735</v>
      </c>
      <c r="N53">
        <v>38</v>
      </c>
      <c r="O53" s="57"/>
      <c r="P53" s="57">
        <f>'Debt-Dividend Analysis'!D53*'GHG Analysis'!$E$40</f>
        <v>0.65788522977863595</v>
      </c>
      <c r="Q53" s="57">
        <f>'Debt-Dividend Analysis'!J53*'GHG Analysis'!$E$41</f>
        <v>0.15622126090117244</v>
      </c>
      <c r="R53" s="57">
        <f t="shared" si="4"/>
        <v>0.60725664547856995</v>
      </c>
      <c r="S53" s="57">
        <f t="shared" si="5"/>
        <v>0.5</v>
      </c>
      <c r="T53" s="57">
        <f t="shared" si="6"/>
        <v>0</v>
      </c>
      <c r="U53" s="57">
        <f t="shared" si="7"/>
        <v>1</v>
      </c>
    </row>
    <row r="54" spans="2:21" x14ac:dyDescent="0.2">
      <c r="B54">
        <v>39</v>
      </c>
      <c r="C54" s="5">
        <f>EXP(-'Debt-Dividend Analysis'!$D$8*(B54-0.5))</f>
        <v>7.8124999999999948E-3</v>
      </c>
      <c r="D54" s="60">
        <f t="shared" si="8"/>
        <v>1.1974213307856036</v>
      </c>
      <c r="E54" s="60">
        <f t="shared" si="9"/>
        <v>-9.4285144156347478E-3</v>
      </c>
      <c r="H54">
        <v>39</v>
      </c>
      <c r="I54" s="57">
        <f>Parameters!$C$40*EXP(Parameters!$D$40*H54)</f>
        <v>0.70384633523872708</v>
      </c>
      <c r="J54" s="5">
        <f t="shared" si="2"/>
        <v>0.35741300447292168</v>
      </c>
      <c r="K54" s="5">
        <f t="shared" si="3"/>
        <v>-0.84943684072831671</v>
      </c>
      <c r="N54">
        <v>39</v>
      </c>
      <c r="O54" s="57"/>
      <c r="P54" s="57">
        <f>'Debt-Dividend Analysis'!D54*'GHG Analysis'!$E$40</f>
        <v>0.65858173193208203</v>
      </c>
      <c r="Q54" s="57">
        <f>'Debt-Dividend Analysis'!J54*'GHG Analysis'!$E$41</f>
        <v>0.16083585201281475</v>
      </c>
      <c r="R54" s="57">
        <f t="shared" si="4"/>
        <v>0.61256773874365833</v>
      </c>
      <c r="S54" s="57">
        <f t="shared" si="5"/>
        <v>0.5</v>
      </c>
      <c r="T54" s="57">
        <f t="shared" si="6"/>
        <v>0</v>
      </c>
      <c r="U54" s="57">
        <f t="shared" si="7"/>
        <v>1</v>
      </c>
    </row>
    <row r="55" spans="2:21" x14ac:dyDescent="0.2">
      <c r="B55">
        <v>40</v>
      </c>
      <c r="C55" s="5">
        <f>EXP(-'Debt-Dividend Analysis'!$D$8*(B55-0.5))</f>
        <v>6.8874316796564148E-3</v>
      </c>
      <c r="D55" s="60">
        <f t="shared" si="8"/>
        <v>1.1985377493448108</v>
      </c>
      <c r="E55" s="60">
        <f t="shared" si="9"/>
        <v>-8.3120958564275593E-3</v>
      </c>
      <c r="H55">
        <v>40</v>
      </c>
      <c r="I55" s="57">
        <f>Parameters!$C$40*EXP(Parameters!$D$40*H55)</f>
        <v>0.69545065405092166</v>
      </c>
      <c r="J55" s="5">
        <f t="shared" si="2"/>
        <v>0.36754533101478359</v>
      </c>
      <c r="K55" s="5">
        <f t="shared" si="3"/>
        <v>-0.8393045141864548</v>
      </c>
      <c r="N55">
        <v>40</v>
      </c>
      <c r="O55" s="57"/>
      <c r="P55" s="57">
        <f>'Debt-Dividend Analysis'!D55*'GHG Analysis'!$E$40</f>
        <v>0.65919576213964604</v>
      </c>
      <c r="Q55" s="57">
        <f>'Debt-Dividend Analysis'!J55*'GHG Analysis'!$E$41</f>
        <v>0.16539539895665259</v>
      </c>
      <c r="R55" s="57">
        <f t="shared" si="4"/>
        <v>0.61774131589506021</v>
      </c>
      <c r="S55" s="57">
        <f t="shared" si="5"/>
        <v>0.5</v>
      </c>
      <c r="T55" s="57">
        <f t="shared" si="6"/>
        <v>0</v>
      </c>
      <c r="U55" s="57">
        <f t="shared" si="7"/>
        <v>1</v>
      </c>
    </row>
    <row r="56" spans="2:21" x14ac:dyDescent="0.2">
      <c r="B56">
        <v>41</v>
      </c>
      <c r="C56" s="5">
        <f>EXP(-'Debt-Dividend Analysis'!$D$8*(B56-0.5))</f>
        <v>6.0718995381676515E-3</v>
      </c>
      <c r="D56" s="60">
        <f t="shared" si="8"/>
        <v>1.1995219741835232</v>
      </c>
      <c r="E56" s="60">
        <f t="shared" si="9"/>
        <v>-7.3278710177151485E-3</v>
      </c>
      <c r="H56">
        <v>41</v>
      </c>
      <c r="I56" s="57">
        <f>Parameters!$C$40*EXP(Parameters!$D$40*H56)</f>
        <v>0.68715511895904413</v>
      </c>
      <c r="J56" s="5">
        <f t="shared" si="2"/>
        <v>0.37755679625627742</v>
      </c>
      <c r="K56" s="5">
        <f t="shared" si="3"/>
        <v>-0.82929304894496103</v>
      </c>
      <c r="N56">
        <v>41</v>
      </c>
      <c r="O56" s="57"/>
      <c r="P56" s="57">
        <f>'Debt-Dividend Analysis'!D56*'GHG Analysis'!$E$40</f>
        <v>0.65973708580093782</v>
      </c>
      <c r="Q56" s="57">
        <f>'Debt-Dividend Analysis'!J56*'GHG Analysis'!$E$41</f>
        <v>0.16990055831532483</v>
      </c>
      <c r="R56" s="57">
        <f t="shared" si="4"/>
        <v>0.62278779891502423</v>
      </c>
      <c r="S56" s="57">
        <f t="shared" si="5"/>
        <v>0.5</v>
      </c>
      <c r="T56" s="57">
        <f t="shared" si="6"/>
        <v>0</v>
      </c>
      <c r="U56" s="57">
        <f t="shared" si="7"/>
        <v>1</v>
      </c>
    </row>
    <row r="57" spans="2:21" x14ac:dyDescent="0.2">
      <c r="B57">
        <v>42</v>
      </c>
      <c r="C57" s="5">
        <f>EXP(-'Debt-Dividend Analysis'!$D$8*(B57-0.5))</f>
        <v>5.3529335340629838E-3</v>
      </c>
      <c r="D57" s="60">
        <f t="shared" si="8"/>
        <v>1.2003896581942819</v>
      </c>
      <c r="E57" s="60">
        <f t="shared" si="9"/>
        <v>-6.4601870069564971E-3</v>
      </c>
      <c r="H57">
        <v>42</v>
      </c>
      <c r="I57" s="57">
        <f>Parameters!$C$40*EXP(Parameters!$D$40*H57)</f>
        <v>0.67895853539170625</v>
      </c>
      <c r="J57" s="5">
        <f t="shared" si="2"/>
        <v>0.38744884186569817</v>
      </c>
      <c r="K57" s="5">
        <f t="shared" si="3"/>
        <v>-0.81940100333554022</v>
      </c>
      <c r="N57">
        <v>42</v>
      </c>
      <c r="O57" s="57"/>
      <c r="P57" s="57">
        <f>'Debt-Dividend Analysis'!D57*'GHG Analysis'!$E$40</f>
        <v>0.6602143120068551</v>
      </c>
      <c r="Q57" s="57">
        <f>'Debt-Dividend Analysis'!J57*'GHG Analysis'!$E$41</f>
        <v>0.17435197883956416</v>
      </c>
      <c r="R57" s="57">
        <f t="shared" si="4"/>
        <v>0.62771644564518092</v>
      </c>
      <c r="S57" s="57">
        <f t="shared" si="5"/>
        <v>0.5</v>
      </c>
      <c r="T57" s="57">
        <f t="shared" si="6"/>
        <v>0</v>
      </c>
      <c r="U57" s="57">
        <f t="shared" si="7"/>
        <v>1</v>
      </c>
    </row>
    <row r="58" spans="2:21" x14ac:dyDescent="0.2">
      <c r="B58">
        <v>43</v>
      </c>
      <c r="C58" s="5">
        <f>EXP(-'Debt-Dividend Analysis'!$D$8*(B58-0.5))</f>
        <v>4.719099392204871E-3</v>
      </c>
      <c r="D58" s="60">
        <f t="shared" si="8"/>
        <v>1.2011546008302667</v>
      </c>
      <c r="E58" s="60">
        <f t="shared" si="9"/>
        <v>-5.695244370971686E-3</v>
      </c>
      <c r="H58">
        <v>43</v>
      </c>
      <c r="I58" s="57">
        <f>Parameters!$C$40*EXP(Parameters!$D$40*H58)</f>
        <v>0.67085972302671093</v>
      </c>
      <c r="J58" s="5">
        <f t="shared" si="2"/>
        <v>0.39722289231470664</v>
      </c>
      <c r="K58" s="5">
        <f t="shared" si="3"/>
        <v>-0.80962695288653175</v>
      </c>
      <c r="N58">
        <v>43</v>
      </c>
      <c r="O58" s="57"/>
      <c r="P58" s="57">
        <f>'Debt-Dividend Analysis'!D58*'GHG Analysis'!$E$40</f>
        <v>0.66063503045664673</v>
      </c>
      <c r="Q58" s="57">
        <f>'Debt-Dividend Analysis'!J58*'GHG Analysis'!$E$41</f>
        <v>0.17875030154161797</v>
      </c>
      <c r="R58" s="57">
        <f t="shared" si="4"/>
        <v>0.63253548679702631</v>
      </c>
      <c r="S58" s="57">
        <f t="shared" si="5"/>
        <v>0.5</v>
      </c>
      <c r="T58" s="57">
        <f t="shared" si="6"/>
        <v>0</v>
      </c>
      <c r="U58" s="57">
        <f t="shared" si="7"/>
        <v>1</v>
      </c>
    </row>
    <row r="59" spans="2:21" x14ac:dyDescent="0.2">
      <c r="B59">
        <v>44</v>
      </c>
      <c r="C59" s="5">
        <f>EXP(-'Debt-Dividend Analysis'!$D$8*(B59-0.5))</f>
        <v>4.1603167556248516E-3</v>
      </c>
      <c r="D59" s="60">
        <f t="shared" si="8"/>
        <v>1.2018289675687244</v>
      </c>
      <c r="E59" s="60">
        <f t="shared" si="9"/>
        <v>-5.0208776325140203E-3</v>
      </c>
      <c r="H59">
        <v>44</v>
      </c>
      <c r="I59" s="57">
        <f>Parameters!$C$40*EXP(Parameters!$D$40*H59)</f>
        <v>0.66285751562108253</v>
      </c>
      <c r="J59" s="5">
        <f t="shared" si="2"/>
        <v>0.40688035508345749</v>
      </c>
      <c r="K59" s="5">
        <f t="shared" si="3"/>
        <v>-0.79996949011778096</v>
      </c>
      <c r="N59">
        <v>44</v>
      </c>
      <c r="O59" s="57"/>
      <c r="P59" s="57">
        <f>'Debt-Dividend Analysis'!D59*'GHG Analysis'!$E$40</f>
        <v>0.66100593216279846</v>
      </c>
      <c r="Q59" s="57">
        <f>'Debt-Dividend Analysis'!J59*'GHG Analysis'!$E$41</f>
        <v>0.18309615978755586</v>
      </c>
      <c r="R59" s="57">
        <f t="shared" si="4"/>
        <v>0.63725224674911596</v>
      </c>
      <c r="S59" s="57">
        <f t="shared" si="5"/>
        <v>0.5</v>
      </c>
      <c r="T59" s="57">
        <f t="shared" si="6"/>
        <v>0</v>
      </c>
      <c r="U59" s="57">
        <f t="shared" si="7"/>
        <v>1</v>
      </c>
    </row>
    <row r="60" spans="2:21" x14ac:dyDescent="0.2">
      <c r="B60">
        <v>45</v>
      </c>
      <c r="C60" s="5">
        <f>EXP(-'Debt-Dividend Analysis'!$D$8*(B60-0.5))</f>
        <v>3.6676988697722907E-3</v>
      </c>
      <c r="D60" s="60">
        <f t="shared" si="8"/>
        <v>1.202423483388009</v>
      </c>
      <c r="E60" s="60">
        <f t="shared" si="9"/>
        <v>-4.426361813229418E-3</v>
      </c>
      <c r="H60">
        <v>45</v>
      </c>
      <c r="I60" s="57">
        <f>Parameters!$C$40*EXP(Parameters!$D$40*H60)</f>
        <v>0.65495076084312687</v>
      </c>
      <c r="J60" s="5">
        <f t="shared" si="2"/>
        <v>0.41642262086327742</v>
      </c>
      <c r="K60" s="5">
        <f t="shared" si="3"/>
        <v>-0.79042722433796098</v>
      </c>
      <c r="N60">
        <v>45</v>
      </c>
      <c r="O60" s="57"/>
      <c r="P60" s="57">
        <f>'Debt-Dividend Analysis'!D60*'GHG Analysis'!$E$40</f>
        <v>0.66133291586340504</v>
      </c>
      <c r="Q60" s="57">
        <f>'Debt-Dividend Analysis'!J60*'GHG Analysis'!$E$41</f>
        <v>0.18739017938847483</v>
      </c>
      <c r="R60" s="57">
        <f t="shared" si="4"/>
        <v>0.64187325005064144</v>
      </c>
      <c r="S60" s="57">
        <f t="shared" si="5"/>
        <v>0.5</v>
      </c>
      <c r="T60" s="57">
        <f t="shared" si="6"/>
        <v>0</v>
      </c>
      <c r="U60" s="57">
        <f t="shared" si="7"/>
        <v>1</v>
      </c>
    </row>
    <row r="61" spans="2:21" x14ac:dyDescent="0.2">
      <c r="B61">
        <v>46</v>
      </c>
      <c r="C61" s="5">
        <f>EXP(-'Debt-Dividend Analysis'!$D$8*(B61-0.5))</f>
        <v>3.2334112495500411E-3</v>
      </c>
      <c r="D61" s="60">
        <f t="shared" si="8"/>
        <v>1.2029476033352471</v>
      </c>
      <c r="E61" s="60">
        <f t="shared" si="9"/>
        <v>-3.9022418659913072E-3</v>
      </c>
      <c r="H61">
        <v>46</v>
      </c>
      <c r="I61" s="57">
        <f>Parameters!$C$40*EXP(Parameters!$D$40*H61)</f>
        <v>0.64713832010649297</v>
      </c>
      <c r="J61" s="5">
        <f t="shared" si="2"/>
        <v>0.42585106375692788</v>
      </c>
      <c r="K61" s="5">
        <f t="shared" si="3"/>
        <v>-0.78099878144431045</v>
      </c>
      <c r="N61">
        <v>46</v>
      </c>
      <c r="O61" s="57"/>
      <c r="P61" s="57">
        <f>'Debt-Dividend Analysis'!D61*'GHG Analysis'!$E$40</f>
        <v>0.6616211818343859</v>
      </c>
      <c r="Q61" s="57">
        <f>'Debt-Dividend Analysis'!J61*'GHG Analysis'!$E$41</f>
        <v>0.19163297869061752</v>
      </c>
      <c r="R61" s="57">
        <f t="shared" si="4"/>
        <v>0.64640431532376508</v>
      </c>
      <c r="S61" s="57">
        <f t="shared" si="5"/>
        <v>0.5</v>
      </c>
      <c r="T61" s="57">
        <f t="shared" si="6"/>
        <v>0</v>
      </c>
      <c r="U61" s="57">
        <f t="shared" si="7"/>
        <v>1</v>
      </c>
    </row>
    <row r="62" spans="2:21" x14ac:dyDescent="0.2">
      <c r="B62">
        <v>47</v>
      </c>
      <c r="C62" s="5">
        <f>EXP(-'Debt-Dividend Analysis'!$D$8*(B62-0.5))</f>
        <v>2.8505470814090728E-3</v>
      </c>
      <c r="D62" s="60">
        <f t="shared" si="8"/>
        <v>1.203409662897301</v>
      </c>
      <c r="E62" s="60">
        <f t="shared" si="9"/>
        <v>-3.4401823039373891E-3</v>
      </c>
      <c r="H62">
        <v>47</v>
      </c>
      <c r="I62" s="57">
        <f>Parameters!$C$40*EXP(Parameters!$D$40*H62)</f>
        <v>0.63941906840621487</v>
      </c>
      <c r="J62" s="5">
        <f t="shared" si="2"/>
        <v>0.43516704147647789</v>
      </c>
      <c r="K62" s="5">
        <f t="shared" si="3"/>
        <v>-0.7716828037247605</v>
      </c>
      <c r="N62">
        <v>47</v>
      </c>
      <c r="O62" s="57"/>
      <c r="P62" s="57">
        <f>'Debt-Dividend Analysis'!D62*'GHG Analysis'!$E$40</f>
        <v>0.66187531459351556</v>
      </c>
      <c r="Q62" s="57">
        <f>'Debt-Dividend Analysis'!J62*'GHG Analysis'!$E$41</f>
        <v>0.19582516866441504</v>
      </c>
      <c r="R62" s="57">
        <f t="shared" si="4"/>
        <v>0.65085063805669219</v>
      </c>
      <c r="S62" s="57">
        <f t="shared" si="5"/>
        <v>0.5</v>
      </c>
      <c r="T62" s="57">
        <f t="shared" si="6"/>
        <v>0</v>
      </c>
      <c r="U62" s="57">
        <f t="shared" si="7"/>
        <v>1</v>
      </c>
    </row>
    <row r="63" spans="2:21" x14ac:dyDescent="0.2">
      <c r="B63">
        <v>48</v>
      </c>
      <c r="C63" s="5">
        <f>EXP(-'Debt-Dividend Analysis'!$D$8*(B63-0.5))</f>
        <v>2.5130173789246714E-3</v>
      </c>
      <c r="D63" s="60">
        <f t="shared" si="8"/>
        <v>1.2038170105664951</v>
      </c>
      <c r="E63" s="60">
        <f t="shared" si="9"/>
        <v>-3.0328346347432422E-3</v>
      </c>
      <c r="H63">
        <v>48</v>
      </c>
      <c r="I63" s="57">
        <f>Parameters!$C$40*EXP(Parameters!$D$40*H63)</f>
        <v>0.63179189415670867</v>
      </c>
      <c r="J63" s="5">
        <f t="shared" si="2"/>
        <v>0.44437189553881734</v>
      </c>
      <c r="K63" s="5">
        <f t="shared" si="3"/>
        <v>-0.762477949662421</v>
      </c>
      <c r="N63">
        <v>48</v>
      </c>
      <c r="O63" s="57"/>
      <c r="P63" s="57">
        <f>'Debt-Dividend Analysis'!D63*'GHG Analysis'!$E$40</f>
        <v>0.66209935581157242</v>
      </c>
      <c r="Q63" s="57">
        <f>'Debt-Dividend Analysis'!J63*'GHG Analysis'!$E$41</f>
        <v>0.19996735299246779</v>
      </c>
      <c r="R63" s="57">
        <f t="shared" si="4"/>
        <v>0.65521686360280185</v>
      </c>
      <c r="S63" s="57">
        <f t="shared" si="5"/>
        <v>0.5</v>
      </c>
      <c r="T63" s="57">
        <f t="shared" si="6"/>
        <v>0</v>
      </c>
      <c r="U63" s="57">
        <f t="shared" si="7"/>
        <v>1</v>
      </c>
    </row>
    <row r="64" spans="2:21" x14ac:dyDescent="0.2">
      <c r="B64">
        <v>49</v>
      </c>
      <c r="C64" s="5">
        <f>EXP(-'Debt-Dividend Analysis'!$D$8*(B64-0.5))</f>
        <v>2.2154541449130117E-3</v>
      </c>
      <c r="D64" s="60">
        <f t="shared" si="8"/>
        <v>1.2041761247093998</v>
      </c>
      <c r="E64" s="60">
        <f t="shared" si="9"/>
        <v>-2.6737204918385604E-3</v>
      </c>
      <c r="H64">
        <v>49</v>
      </c>
      <c r="I64" s="57">
        <f>Parameters!$C$40*EXP(Parameters!$D$40*H64)</f>
        <v>0.62425569903170264</v>
      </c>
      <c r="J64" s="5">
        <f t="shared" si="2"/>
        <v>0.4534669514588372</v>
      </c>
      <c r="K64" s="5">
        <f t="shared" si="3"/>
        <v>-0.75338289374240119</v>
      </c>
      <c r="N64">
        <v>49</v>
      </c>
      <c r="O64" s="57"/>
      <c r="P64" s="57">
        <f>'Debt-Dividend Analysis'!D64*'GHG Analysis'!$E$40</f>
        <v>0.66229686859017001</v>
      </c>
      <c r="Q64" s="57">
        <f>'Debt-Dividend Analysis'!J64*'GHG Analysis'!$E$41</f>
        <v>0.20406012815647673</v>
      </c>
      <c r="R64" s="57">
        <f t="shared" si="4"/>
        <v>0.65950715154540829</v>
      </c>
      <c r="S64" s="57">
        <f t="shared" si="5"/>
        <v>0.5</v>
      </c>
      <c r="T64" s="57">
        <f t="shared" si="6"/>
        <v>0</v>
      </c>
      <c r="U64" s="57">
        <f t="shared" si="7"/>
        <v>1</v>
      </c>
    </row>
    <row r="65" spans="2:21" x14ac:dyDescent="0.2">
      <c r="B65">
        <v>50</v>
      </c>
      <c r="C65" s="5">
        <f>EXP(-'Debt-Dividend Analysis'!$D$8*(B65-0.5))</f>
        <v>1.953125E-3</v>
      </c>
      <c r="D65" s="60">
        <f t="shared" si="8"/>
        <v>1.2044927165973298</v>
      </c>
      <c r="E65" s="60">
        <f t="shared" si="9"/>
        <v>-2.3571286039085759E-3</v>
      </c>
      <c r="H65">
        <v>50</v>
      </c>
      <c r="I65" s="57">
        <f>Parameters!$C$40*EXP(Parameters!$D$40*H65)</f>
        <v>0.61680939780607624</v>
      </c>
      <c r="J65" s="5">
        <f t="shared" si="2"/>
        <v>0.46245351894030623</v>
      </c>
      <c r="K65" s="5">
        <f t="shared" si="3"/>
        <v>-0.74439632626093211</v>
      </c>
      <c r="N65">
        <v>50</v>
      </c>
      <c r="O65" s="57"/>
      <c r="P65" s="57">
        <f>'Debt-Dividend Analysis'!D65*'GHG Analysis'!$E$40</f>
        <v>0.6624709941285315</v>
      </c>
      <c r="Q65" s="57">
        <f>'Debt-Dividend Analysis'!J65*'GHG Analysis'!$E$41</f>
        <v>0.20810408352313778</v>
      </c>
      <c r="R65" s="57">
        <f t="shared" si="4"/>
        <v>0.66372523245043091</v>
      </c>
      <c r="S65" s="57">
        <f t="shared" si="5"/>
        <v>0.5</v>
      </c>
      <c r="T65" s="57">
        <f t="shared" si="6"/>
        <v>0</v>
      </c>
      <c r="U65" s="57">
        <f t="shared" si="7"/>
        <v>1</v>
      </c>
    </row>
    <row r="66" spans="2:21" x14ac:dyDescent="0.2">
      <c r="B66">
        <v>51</v>
      </c>
      <c r="C66" s="5">
        <f>EXP(-'Debt-Dividend Analysis'!$D$8*(B66-0.5))</f>
        <v>1.7218579199141035E-3</v>
      </c>
      <c r="D66" s="60">
        <f t="shared" ref="D66:D129" si="10">-$D$11*(1-C66)</f>
        <v>1.2047718212371314</v>
      </c>
      <c r="E66" s="60">
        <f t="shared" ref="E66:E129" si="11">$D$11+D66</f>
        <v>-2.0780239641069453E-3</v>
      </c>
      <c r="H66">
        <v>51</v>
      </c>
      <c r="I66" s="57">
        <f>Parameters!$C$40*EXP(Parameters!$D$40*H66)</f>
        <v>0.60945191819958566</v>
      </c>
      <c r="J66" s="5">
        <f t="shared" si="2"/>
        <v>0.47133289206447065</v>
      </c>
      <c r="K66" s="5">
        <f t="shared" si="3"/>
        <v>-0.73551695313676779</v>
      </c>
      <c r="N66">
        <v>51</v>
      </c>
      <c r="O66" s="57"/>
      <c r="P66" s="57">
        <f>'Debt-Dividend Analysis'!D66*'GHG Analysis'!$E$40</f>
        <v>0.66262450168042231</v>
      </c>
      <c r="Q66" s="57">
        <f>'Debt-Dividend Analysis'!J66*'GHG Analysis'!$E$41</f>
        <v>0.21209980142901178</v>
      </c>
      <c r="R66" s="57">
        <f t="shared" si="4"/>
        <v>0.66787445790819566</v>
      </c>
      <c r="S66" s="57">
        <f t="shared" si="5"/>
        <v>0.5</v>
      </c>
      <c r="T66" s="57">
        <f t="shared" si="6"/>
        <v>0</v>
      </c>
      <c r="U66" s="57">
        <f t="shared" si="7"/>
        <v>1</v>
      </c>
    </row>
    <row r="67" spans="2:21" x14ac:dyDescent="0.2">
      <c r="B67">
        <v>52</v>
      </c>
      <c r="C67" s="5">
        <f>EXP(-'Debt-Dividend Analysis'!$D$8*(B67-0.5))</f>
        <v>1.5179748845419124E-3</v>
      </c>
      <c r="D67" s="60">
        <f t="shared" si="10"/>
        <v>1.2050178774468097</v>
      </c>
      <c r="E67" s="60">
        <f t="shared" si="11"/>
        <v>-1.8319677544287316E-3</v>
      </c>
      <c r="H67">
        <v>52</v>
      </c>
      <c r="I67" s="57">
        <f>Parameters!$C$40*EXP(Parameters!$D$40*H67)</f>
        <v>0.60218220072245376</v>
      </c>
      <c r="J67" s="5">
        <f t="shared" si="2"/>
        <v>0.48010634947640402</v>
      </c>
      <c r="K67" s="5">
        <f t="shared" si="3"/>
        <v>-0.72674349572483443</v>
      </c>
      <c r="N67">
        <v>52</v>
      </c>
      <c r="O67" s="57"/>
      <c r="P67" s="57">
        <f>'Debt-Dividend Analysis'!D67*'GHG Analysis'!$E$40</f>
        <v>0.66275983259574534</v>
      </c>
      <c r="Q67" s="57">
        <f>'Debt-Dividend Analysis'!J67*'GHG Analysis'!$E$41</f>
        <v>0.21604785726438178</v>
      </c>
      <c r="R67" s="57">
        <f t="shared" si="4"/>
        <v>0.67195784465888875</v>
      </c>
      <c r="S67" s="57">
        <f t="shared" si="5"/>
        <v>0.5</v>
      </c>
      <c r="T67" s="57">
        <f t="shared" si="6"/>
        <v>0</v>
      </c>
      <c r="U67" s="57">
        <f t="shared" si="7"/>
        <v>1</v>
      </c>
    </row>
    <row r="68" spans="2:21" x14ac:dyDescent="0.2">
      <c r="B68">
        <v>53</v>
      </c>
      <c r="C68" s="5">
        <f>EXP(-'Debt-Dividend Analysis'!$D$8*(B68-0.5))</f>
        <v>1.3382333835157457E-3</v>
      </c>
      <c r="D68" s="60">
        <f t="shared" si="10"/>
        <v>1.2052347984494993</v>
      </c>
      <c r="E68" s="60">
        <f t="shared" si="11"/>
        <v>-1.6150467517390688E-3</v>
      </c>
      <c r="H68">
        <v>53</v>
      </c>
      <c r="I68" s="57">
        <f>Parameters!$C$40*EXP(Parameters!$D$40*H68)</f>
        <v>0.5949991985228017</v>
      </c>
      <c r="J68" s="5">
        <f t="shared" si="2"/>
        <v>0.48877515456913423</v>
      </c>
      <c r="K68" s="5">
        <f t="shared" si="3"/>
        <v>-0.71807469063210416</v>
      </c>
      <c r="N68">
        <v>53</v>
      </c>
      <c r="O68" s="57"/>
      <c r="P68" s="57">
        <f>'Debt-Dividend Analysis'!D68*'GHG Analysis'!$E$40</f>
        <v>0.66287913914722463</v>
      </c>
      <c r="Q68" s="57">
        <f>'Debt-Dividend Analysis'!J68*'GHG Analysis'!$E$41</f>
        <v>0.21994881955611037</v>
      </c>
      <c r="R68" s="57">
        <f t="shared" si="4"/>
        <v>0.67597811350209658</v>
      </c>
      <c r="S68" s="57">
        <f t="shared" si="5"/>
        <v>0.5</v>
      </c>
      <c r="T68" s="57">
        <f t="shared" si="6"/>
        <v>0</v>
      </c>
      <c r="U68" s="57">
        <f t="shared" si="7"/>
        <v>1</v>
      </c>
    </row>
    <row r="69" spans="2:21" x14ac:dyDescent="0.2">
      <c r="B69">
        <v>54</v>
      </c>
      <c r="C69" s="5">
        <f>EXP(-'Debt-Dividend Analysis'!$D$8*(B69-0.5))</f>
        <v>1.1797748480512175E-3</v>
      </c>
      <c r="D69" s="60">
        <f t="shared" si="10"/>
        <v>1.2054260341084955</v>
      </c>
      <c r="E69" s="60">
        <f t="shared" si="11"/>
        <v>-1.4238110927429215E-3</v>
      </c>
      <c r="H69">
        <v>54</v>
      </c>
      <c r="I69" s="57">
        <f>Parameters!$C$40*EXP(Parameters!$D$40*H69)</f>
        <v>0.58790187723590059</v>
      </c>
      <c r="J69" s="5">
        <f t="shared" si="2"/>
        <v>0.49734055566557428</v>
      </c>
      <c r="K69" s="5">
        <f t="shared" si="3"/>
        <v>-0.70950928953566406</v>
      </c>
      <c r="N69">
        <v>54</v>
      </c>
      <c r="O69" s="57"/>
      <c r="P69" s="57">
        <f>'Debt-Dividend Analysis'!D69*'GHG Analysis'!$E$40</f>
        <v>0.66298431875967256</v>
      </c>
      <c r="Q69" s="57">
        <f>'Debt-Dividend Analysis'!J69*'GHG Analysis'!$E$41</f>
        <v>0.22380325004950841</v>
      </c>
      <c r="R69" s="57">
        <f t="shared" si="4"/>
        <v>0.67993772360794258</v>
      </c>
      <c r="S69" s="57">
        <f t="shared" si="5"/>
        <v>0.5</v>
      </c>
      <c r="T69" s="57">
        <f t="shared" si="6"/>
        <v>0</v>
      </c>
      <c r="U69" s="57">
        <f t="shared" si="7"/>
        <v>1</v>
      </c>
    </row>
    <row r="70" spans="2:21" x14ac:dyDescent="0.2">
      <c r="B70">
        <v>55</v>
      </c>
      <c r="C70" s="5">
        <f>EXP(-'Debt-Dividend Analysis'!$D$8*(B70-0.5))</f>
        <v>1.0400791889062129E-3</v>
      </c>
      <c r="D70" s="60">
        <f t="shared" si="10"/>
        <v>1.2055946257931098</v>
      </c>
      <c r="E70" s="60">
        <f t="shared" si="11"/>
        <v>-1.2552194081285606E-3</v>
      </c>
      <c r="H70">
        <v>55</v>
      </c>
      <c r="I70" s="57">
        <f>Parameters!$C$40*EXP(Parameters!$D$40*H70)</f>
        <v>0.5808892148352206</v>
      </c>
      <c r="J70" s="5">
        <f t="shared" si="2"/>
        <v>0.50580378619828348</v>
      </c>
      <c r="K70" s="5">
        <f t="shared" si="3"/>
        <v>-0.70104605900295491</v>
      </c>
      <c r="N70">
        <v>55</v>
      </c>
      <c r="O70" s="57"/>
      <c r="P70" s="57">
        <f>'Debt-Dividend Analysis'!D70*'GHG Analysis'!$E$40</f>
        <v>0.6630770441862105</v>
      </c>
      <c r="Q70" s="57">
        <f>'Debt-Dividend Analysis'!J70*'GHG Analysis'!$E$41</f>
        <v>0.22761170378922754</v>
      </c>
      <c r="R70" s="57">
        <f t="shared" si="4"/>
        <v>0.68383890277419968</v>
      </c>
      <c r="S70" s="57">
        <f t="shared" si="5"/>
        <v>0.5</v>
      </c>
      <c r="T70" s="57">
        <f t="shared" si="6"/>
        <v>0</v>
      </c>
      <c r="U70" s="57">
        <f t="shared" si="7"/>
        <v>1</v>
      </c>
    </row>
    <row r="71" spans="2:21" x14ac:dyDescent="0.2">
      <c r="B71">
        <v>56</v>
      </c>
      <c r="C71" s="5">
        <f>EXP(-'Debt-Dividend Analysis'!$D$8*(B71-0.5))</f>
        <v>9.1692471744307246E-4</v>
      </c>
      <c r="D71" s="60">
        <f t="shared" si="10"/>
        <v>1.205743254747931</v>
      </c>
      <c r="E71" s="60">
        <f t="shared" si="11"/>
        <v>-1.10659045330741E-3</v>
      </c>
      <c r="H71">
        <v>56</v>
      </c>
      <c r="I71" s="57">
        <f>Parameters!$C$40*EXP(Parameters!$D$40*H71)</f>
        <v>0.5739602014852585</v>
      </c>
      <c r="J71" s="5">
        <f t="shared" si="2"/>
        <v>0.51416606488708261</v>
      </c>
      <c r="K71" s="5">
        <f t="shared" si="3"/>
        <v>-0.69268378031415578</v>
      </c>
      <c r="N71">
        <v>56</v>
      </c>
      <c r="O71" s="57"/>
      <c r="P71" s="57">
        <f>'Debt-Dividend Analysis'!D71*'GHG Analysis'!$E$40</f>
        <v>0.66315879011136214</v>
      </c>
      <c r="Q71" s="57">
        <f>'Debt-Dividend Analysis'!J71*'GHG Analysis'!$E$41</f>
        <v>0.23137472919918714</v>
      </c>
      <c r="R71" s="57">
        <f t="shared" si="4"/>
        <v>0.68768367410931086</v>
      </c>
      <c r="S71" s="57">
        <f t="shared" si="5"/>
        <v>0.5</v>
      </c>
      <c r="T71" s="57">
        <f t="shared" si="6"/>
        <v>0</v>
      </c>
      <c r="U71" s="57">
        <f t="shared" si="7"/>
        <v>1</v>
      </c>
    </row>
    <row r="72" spans="2:21" x14ac:dyDescent="0.2">
      <c r="B72">
        <v>57</v>
      </c>
      <c r="C72" s="5">
        <f>EXP(-'Debt-Dividend Analysis'!$D$8*(B72-0.5))</f>
        <v>8.0835281238751005E-4</v>
      </c>
      <c r="D72" s="60">
        <f t="shared" si="10"/>
        <v>1.2058742847347406</v>
      </c>
      <c r="E72" s="60">
        <f t="shared" si="11"/>
        <v>-9.7556046649782679E-4</v>
      </c>
      <c r="H72">
        <v>57</v>
      </c>
      <c r="I72" s="57">
        <f>Parameters!$C$40*EXP(Parameters!$D$40*H72)</f>
        <v>0.56711383939611815</v>
      </c>
      <c r="J72" s="5">
        <f t="shared" si="2"/>
        <v>0.52242859591455326</v>
      </c>
      <c r="K72" s="5">
        <f t="shared" si="3"/>
        <v>-0.68442124928668513</v>
      </c>
      <c r="N72">
        <v>57</v>
      </c>
      <c r="O72" s="57"/>
      <c r="P72" s="57">
        <f>'Debt-Dividend Analysis'!D72*'GHG Analysis'!$E$40</f>
        <v>0.66323085660410741</v>
      </c>
      <c r="Q72" s="57">
        <f>'Debt-Dividend Analysis'!J72*'GHG Analysis'!$E$41</f>
        <v>0.23509286816154895</v>
      </c>
      <c r="R72" s="57">
        <f t="shared" si="4"/>
        <v>0.69147387956441797</v>
      </c>
      <c r="S72" s="57">
        <f t="shared" si="5"/>
        <v>0.5</v>
      </c>
      <c r="T72" s="57">
        <f t="shared" si="6"/>
        <v>0</v>
      </c>
      <c r="U72" s="57">
        <f t="shared" si="7"/>
        <v>1</v>
      </c>
    </row>
    <row r="73" spans="2:21" x14ac:dyDescent="0.2">
      <c r="B73">
        <v>58</v>
      </c>
      <c r="C73" s="5">
        <f>EXP(-'Debt-Dividend Analysis'!$D$8*(B73-0.5))</f>
        <v>7.1263677035226874E-4</v>
      </c>
      <c r="D73" s="60">
        <f t="shared" si="10"/>
        <v>1.205989799625254</v>
      </c>
      <c r="E73" s="60">
        <f t="shared" si="11"/>
        <v>-8.6004557598440279E-4</v>
      </c>
      <c r="H73">
        <v>58</v>
      </c>
      <c r="I73" s="57">
        <f>Parameters!$C$40*EXP(Parameters!$D$40*H73)</f>
        <v>0.56034914267982816</v>
      </c>
      <c r="J73" s="5">
        <f t="shared" si="2"/>
        <v>0.53059256909944108</v>
      </c>
      <c r="K73" s="5">
        <f t="shared" si="3"/>
        <v>-0.67625727610179731</v>
      </c>
      <c r="N73">
        <v>58</v>
      </c>
      <c r="O73" s="57"/>
      <c r="P73" s="57">
        <f>'Debt-Dividend Analysis'!D73*'GHG Analysis'!$E$40</f>
        <v>0.66329438979388977</v>
      </c>
      <c r="Q73" s="57">
        <f>'Debt-Dividend Analysis'!J73*'GHG Analysis'!$E$41</f>
        <v>0.23876665609474845</v>
      </c>
      <c r="R73" s="57">
        <f t="shared" si="4"/>
        <v>0.69521120068739983</v>
      </c>
      <c r="S73" s="57">
        <f t="shared" si="5"/>
        <v>0.5</v>
      </c>
      <c r="T73" s="57">
        <f t="shared" si="6"/>
        <v>0</v>
      </c>
      <c r="U73" s="57">
        <f t="shared" si="7"/>
        <v>1</v>
      </c>
    </row>
    <row r="74" spans="2:21" x14ac:dyDescent="0.2">
      <c r="B74">
        <v>59</v>
      </c>
      <c r="C74" s="5">
        <f>EXP(-'Debt-Dividend Analysis'!$D$8*(B74-0.5))</f>
        <v>6.2825434473116773E-4</v>
      </c>
      <c r="D74" s="60">
        <f t="shared" si="10"/>
        <v>1.2060916365425527</v>
      </c>
      <c r="E74" s="60">
        <f t="shared" si="11"/>
        <v>-7.5820865868569953E-4</v>
      </c>
      <c r="H74">
        <v>59</v>
      </c>
      <c r="I74" s="57">
        <f>Parameters!$C$40*EXP(Parameters!$D$40*H74)</f>
        <v>0.55366513720837218</v>
      </c>
      <c r="J74" s="5">
        <f t="shared" si="2"/>
        <v>0.53865916006799197</v>
      </c>
      <c r="K74" s="5">
        <f t="shared" si="3"/>
        <v>-0.66819068513324642</v>
      </c>
      <c r="N74">
        <v>59</v>
      </c>
      <c r="O74" s="57"/>
      <c r="P74" s="57">
        <f>'Debt-Dividend Analysis'!D74*'GHG Analysis'!$E$40</f>
        <v>0.66335040009840407</v>
      </c>
      <c r="Q74" s="57">
        <f>'Debt-Dividend Analysis'!J74*'GHG Analysis'!$E$41</f>
        <v>0.24239662203059636</v>
      </c>
      <c r="R74" s="57">
        <f t="shared" si="4"/>
        <v>0.6988971769277621</v>
      </c>
      <c r="S74" s="57">
        <f t="shared" si="5"/>
        <v>0.5</v>
      </c>
      <c r="T74" s="57">
        <f t="shared" si="6"/>
        <v>0</v>
      </c>
      <c r="U74" s="57">
        <f t="shared" si="7"/>
        <v>1</v>
      </c>
    </row>
    <row r="75" spans="2:21" x14ac:dyDescent="0.2">
      <c r="B75">
        <v>60</v>
      </c>
      <c r="C75" s="5">
        <f>EXP(-'Debt-Dividend Analysis'!$D$8*(B75-0.5))</f>
        <v>5.5386353622825291E-4</v>
      </c>
      <c r="D75" s="60">
        <f t="shared" si="10"/>
        <v>1.2061814150782788</v>
      </c>
      <c r="E75" s="60">
        <f t="shared" si="11"/>
        <v>-6.6843012295958459E-4</v>
      </c>
      <c r="H75">
        <v>60</v>
      </c>
      <c r="I75" s="57">
        <f>Parameters!$C$40*EXP(Parameters!$D$40*H75)</f>
        <v>0.54706086047341207</v>
      </c>
      <c r="J75" s="5">
        <f t="shared" si="2"/>
        <v>0.5466295304232448</v>
      </c>
      <c r="K75" s="5">
        <f t="shared" si="3"/>
        <v>-0.66022031477799359</v>
      </c>
      <c r="N75">
        <v>60</v>
      </c>
      <c r="O75" s="57"/>
      <c r="P75" s="57">
        <f>'Debt-Dividend Analysis'!D75*'GHG Analysis'!$E$40</f>
        <v>0.66339977829305341</v>
      </c>
      <c r="Q75" s="57">
        <f>'Debt-Dividend Analysis'!J75*'GHG Analysis'!$E$41</f>
        <v>0.24598328869046013</v>
      </c>
      <c r="R75" s="57">
        <f t="shared" si="4"/>
        <v>0.70253322178227517</v>
      </c>
      <c r="S75" s="57">
        <f t="shared" si="5"/>
        <v>0.5</v>
      </c>
      <c r="T75" s="57">
        <f t="shared" si="6"/>
        <v>0</v>
      </c>
      <c r="U75" s="57">
        <f t="shared" si="7"/>
        <v>1</v>
      </c>
    </row>
    <row r="76" spans="2:21" x14ac:dyDescent="0.2">
      <c r="B76">
        <v>61</v>
      </c>
      <c r="C76" s="5">
        <f>EXP(-'Debt-Dividend Analysis'!$D$8*(B76-0.5))</f>
        <v>4.8828124999999995E-4</v>
      </c>
      <c r="D76" s="60">
        <f t="shared" si="10"/>
        <v>1.2062605630502612</v>
      </c>
      <c r="E76" s="60">
        <f t="shared" si="11"/>
        <v>-5.8928215097719949E-4</v>
      </c>
      <c r="H76">
        <v>61</v>
      </c>
      <c r="I76" s="57">
        <f>Parameters!$C$40*EXP(Parameters!$D$40*H76)</f>
        <v>0.54053536144768588</v>
      </c>
      <c r="J76" s="5">
        <f t="shared" si="2"/>
        <v>0.55450482791230327</v>
      </c>
      <c r="K76" s="5">
        <f t="shared" si="3"/>
        <v>-0.65234501728893513</v>
      </c>
      <c r="N76">
        <v>61</v>
      </c>
      <c r="O76" s="57"/>
      <c r="P76" s="57">
        <f>'Debt-Dividend Analysis'!D76*'GHG Analysis'!$E$40</f>
        <v>0.66344330967764376</v>
      </c>
      <c r="Q76" s="57">
        <f>'Debt-Dividend Analysis'!J76*'GHG Analysis'!$E$41</f>
        <v>0.24952717256053644</v>
      </c>
      <c r="R76" s="57">
        <f t="shared" si="4"/>
        <v>0.70612063703694183</v>
      </c>
      <c r="S76" s="57">
        <f t="shared" si="5"/>
        <v>0.5</v>
      </c>
      <c r="T76" s="57">
        <f t="shared" si="6"/>
        <v>0</v>
      </c>
      <c r="U76" s="57">
        <f t="shared" si="7"/>
        <v>1</v>
      </c>
    </row>
    <row r="77" spans="2:21" x14ac:dyDescent="0.2">
      <c r="B77">
        <v>62</v>
      </c>
      <c r="C77" s="5">
        <f>EXP(-'Debt-Dividend Analysis'!$D$8*(B77-0.5))</f>
        <v>4.3046447997852581E-4</v>
      </c>
      <c r="D77" s="60">
        <f t="shared" si="10"/>
        <v>1.2063303392102116</v>
      </c>
      <c r="E77" s="60">
        <f t="shared" si="11"/>
        <v>-5.1950599102679185E-4</v>
      </c>
      <c r="H77">
        <v>62</v>
      </c>
      <c r="I77" s="57">
        <f>Parameters!$C$40*EXP(Parameters!$D$40*H77)</f>
        <v>0.53408770044805776</v>
      </c>
      <c r="J77" s="5">
        <f t="shared" si="2"/>
        <v>0.56228618659161456</v>
      </c>
      <c r="K77" s="5">
        <f t="shared" si="3"/>
        <v>-0.64456365860962384</v>
      </c>
      <c r="N77">
        <v>62</v>
      </c>
      <c r="O77" s="57"/>
      <c r="P77" s="57">
        <f>'Debt-Dividend Analysis'!D77*'GHG Analysis'!$E$40</f>
        <v>0.66348168656561646</v>
      </c>
      <c r="Q77" s="57">
        <f>'Debt-Dividend Analysis'!J77*'GHG Analysis'!$E$41</f>
        <v>0.25302878396622652</v>
      </c>
      <c r="R77" s="57">
        <f t="shared" si="4"/>
        <v>0.70966062533060459</v>
      </c>
      <c r="S77" s="57">
        <f t="shared" si="5"/>
        <v>0.5</v>
      </c>
      <c r="T77" s="57">
        <f t="shared" si="6"/>
        <v>0</v>
      </c>
      <c r="U77" s="57">
        <f t="shared" si="7"/>
        <v>1</v>
      </c>
    </row>
    <row r="78" spans="2:21" x14ac:dyDescent="0.2">
      <c r="B78">
        <v>63</v>
      </c>
      <c r="C78" s="5">
        <f>EXP(-'Debt-Dividend Analysis'!$D$8*(B78-0.5))</f>
        <v>3.7949372113547805E-4</v>
      </c>
      <c r="D78" s="60">
        <f t="shared" si="10"/>
        <v>1.2063918532626312</v>
      </c>
      <c r="E78" s="60">
        <f t="shared" si="11"/>
        <v>-4.579919386071829E-4</v>
      </c>
      <c r="H78">
        <v>63</v>
      </c>
      <c r="I78" s="57">
        <f>Parameters!$C$40*EXP(Parameters!$D$40*H78)</f>
        <v>0.52771694900020205</v>
      </c>
      <c r="J78" s="5">
        <f t="shared" si="2"/>
        <v>0.56997472699027474</v>
      </c>
      <c r="K78" s="5">
        <f t="shared" si="3"/>
        <v>-0.63687511821096365</v>
      </c>
      <c r="N78">
        <v>63</v>
      </c>
      <c r="O78" s="57"/>
      <c r="P78" s="57">
        <f>'Debt-Dividend Analysis'!D78*'GHG Analysis'!$E$40</f>
        <v>0.66351551929444719</v>
      </c>
      <c r="Q78" s="57">
        <f>'Debt-Dividend Analysis'!J78*'GHG Analysis'!$E$41</f>
        <v>0.25648862714562359</v>
      </c>
      <c r="R78" s="57">
        <f t="shared" si="4"/>
        <v>0.71315430123883239</v>
      </c>
      <c r="S78" s="57">
        <f t="shared" si="5"/>
        <v>0.5</v>
      </c>
      <c r="T78" s="57">
        <f t="shared" si="6"/>
        <v>0</v>
      </c>
      <c r="U78" s="57">
        <f t="shared" si="7"/>
        <v>1</v>
      </c>
    </row>
    <row r="79" spans="2:21" x14ac:dyDescent="0.2">
      <c r="B79">
        <v>64</v>
      </c>
      <c r="C79" s="5">
        <f>EXP(-'Debt-Dividend Analysis'!$D$8*(B79-0.5))</f>
        <v>3.3455834587893638E-4</v>
      </c>
      <c r="D79" s="60">
        <f t="shared" si="10"/>
        <v>1.2064460835133037</v>
      </c>
      <c r="E79" s="60">
        <f t="shared" si="11"/>
        <v>-4.0376168793465617E-4</v>
      </c>
      <c r="H79">
        <v>64</v>
      </c>
      <c r="I79" s="57">
        <f>Parameters!$C$40*EXP(Parameters!$D$40*H79)</f>
        <v>0.52142218970490173</v>
      </c>
      <c r="J79" s="5">
        <f t="shared" si="2"/>
        <v>0.57757155627138701</v>
      </c>
      <c r="K79" s="5">
        <f t="shared" si="3"/>
        <v>-0.62927828892985138</v>
      </c>
      <c r="N79">
        <v>64</v>
      </c>
      <c r="O79" s="57"/>
      <c r="P79" s="57">
        <f>'Debt-Dividend Analysis'!D79*'GHG Analysis'!$E$40</f>
        <v>0.66354534593231707</v>
      </c>
      <c r="Q79" s="57">
        <f>'Debt-Dividend Analysis'!J79*'GHG Analysis'!$E$41</f>
        <v>0.25990720032212411</v>
      </c>
      <c r="R79" s="57">
        <f t="shared" si="4"/>
        <v>0.71660270105320278</v>
      </c>
      <c r="S79" s="57">
        <f t="shared" si="5"/>
        <v>0.5</v>
      </c>
      <c r="T79" s="57">
        <f t="shared" si="6"/>
        <v>0</v>
      </c>
      <c r="U79" s="57">
        <f t="shared" si="7"/>
        <v>1</v>
      </c>
    </row>
    <row r="80" spans="2:21" x14ac:dyDescent="0.2">
      <c r="B80">
        <v>65</v>
      </c>
      <c r="C80" s="5">
        <f>EXP(-'Debt-Dividend Analysis'!$D$8*(B80-0.5))</f>
        <v>2.9494371201280433E-4</v>
      </c>
      <c r="D80" s="60">
        <f t="shared" si="10"/>
        <v>1.2064938924280526</v>
      </c>
      <c r="E80" s="60">
        <f t="shared" si="11"/>
        <v>-3.5595277318578589E-4</v>
      </c>
      <c r="H80">
        <v>65</v>
      </c>
      <c r="I80" s="57">
        <f>Parameters!$C$40*EXP(Parameters!$D$40*H80)</f>
        <v>0.5152025161059407</v>
      </c>
      <c r="J80" s="5">
        <f t="shared" ref="J80:J143" si="12">-$J$11*(1-I80)</f>
        <v>0.58507776839149528</v>
      </c>
      <c r="K80" s="5">
        <f t="shared" ref="K80:K143" si="13">$J$11+J80</f>
        <v>-0.62177207680974311</v>
      </c>
      <c r="N80">
        <v>65</v>
      </c>
      <c r="O80" s="57"/>
      <c r="P80" s="57">
        <f>'Debt-Dividend Analysis'!D80*'GHG Analysis'!$E$40</f>
        <v>0.66357164083542897</v>
      </c>
      <c r="Q80" s="57">
        <f>'Debt-Dividend Analysis'!J80*'GHG Analysis'!$E$41</f>
        <v>0.26328499577617287</v>
      </c>
      <c r="R80" s="57">
        <f t="shared" ref="R80:R143" si="14">$O$16+P80+Q80</f>
        <v>0.72000679141036339</v>
      </c>
      <c r="S80" s="57">
        <f t="shared" si="5"/>
        <v>0.5</v>
      </c>
      <c r="T80" s="57">
        <f t="shared" si="6"/>
        <v>0</v>
      </c>
      <c r="U80" s="57">
        <f t="shared" si="7"/>
        <v>1</v>
      </c>
    </row>
    <row r="81" spans="2:21" x14ac:dyDescent="0.2">
      <c r="B81">
        <v>66</v>
      </c>
      <c r="C81" s="5">
        <f>EXP(-'Debt-Dividend Analysis'!$D$8*(B81-0.5))</f>
        <v>2.6001979722655317E-4</v>
      </c>
      <c r="D81" s="60">
        <f t="shared" si="10"/>
        <v>1.2065360403492063</v>
      </c>
      <c r="E81" s="60">
        <f t="shared" si="11"/>
        <v>-3.1380485203214015E-4</v>
      </c>
      <c r="H81">
        <v>66</v>
      </c>
      <c r="I81" s="57">
        <f>Parameters!$C$40*EXP(Parameters!$D$40*H81)</f>
        <v>0.50905703255957313</v>
      </c>
      <c r="J81" s="5">
        <f t="shared" si="12"/>
        <v>0.59249444425811582</v>
      </c>
      <c r="K81" s="5">
        <f t="shared" si="13"/>
        <v>-0.61435540094312258</v>
      </c>
      <c r="N81">
        <v>66</v>
      </c>
      <c r="O81" s="57"/>
      <c r="P81" s="57">
        <f>'Debt-Dividend Analysis'!D81*'GHG Analysis'!$E$40</f>
        <v>0.66359482219206345</v>
      </c>
      <c r="Q81" s="57">
        <f>'Debt-Dividend Analysis'!J81*'GHG Analysis'!$E$41</f>
        <v>0.26662249991615211</v>
      </c>
      <c r="R81" s="57">
        <f t="shared" si="14"/>
        <v>0.72336747690697711</v>
      </c>
      <c r="S81" s="57">
        <f t="shared" ref="S81:S144" si="15">$S$15</f>
        <v>0.5</v>
      </c>
      <c r="T81" s="57">
        <f t="shared" ref="T81:T144" si="16">$T$15</f>
        <v>0</v>
      </c>
      <c r="U81" s="57">
        <f t="shared" ref="U81:U144" si="17">$U$15</f>
        <v>1</v>
      </c>
    </row>
    <row r="82" spans="2:21" x14ac:dyDescent="0.2">
      <c r="B82">
        <v>67</v>
      </c>
      <c r="C82" s="5">
        <f>EXP(-'Debt-Dividend Analysis'!$D$8*(B82-0.5))</f>
        <v>2.2923117936076787E-4</v>
      </c>
      <c r="D82" s="60">
        <f t="shared" si="10"/>
        <v>1.2065731975879115</v>
      </c>
      <c r="E82" s="60">
        <f t="shared" si="11"/>
        <v>-2.7664761332690802E-4</v>
      </c>
      <c r="H82">
        <v>67</v>
      </c>
      <c r="I82" s="57">
        <f>Parameters!$C$40*EXP(Parameters!$D$40*H82)</f>
        <v>0.50298485410554905</v>
      </c>
      <c r="J82" s="5">
        <f t="shared" si="12"/>
        <v>0.59982265188538908</v>
      </c>
      <c r="K82" s="5">
        <f t="shared" si="13"/>
        <v>-0.60702719331584931</v>
      </c>
      <c r="N82">
        <v>67</v>
      </c>
      <c r="O82" s="57"/>
      <c r="P82" s="57">
        <f>'Debt-Dividend Analysis'!D82*'GHG Analysis'!$E$40</f>
        <v>0.66361525867335136</v>
      </c>
      <c r="Q82" s="57">
        <f>'Debt-Dividend Analysis'!J82*'GHG Analysis'!$E$41</f>
        <v>0.26992019334842504</v>
      </c>
      <c r="R82" s="57">
        <f t="shared" si="14"/>
        <v>0.72668560682053807</v>
      </c>
      <c r="S82" s="57">
        <f t="shared" si="15"/>
        <v>0.5</v>
      </c>
      <c r="T82" s="57">
        <f t="shared" si="16"/>
        <v>0</v>
      </c>
      <c r="U82" s="57">
        <f t="shared" si="17"/>
        <v>1</v>
      </c>
    </row>
    <row r="83" spans="2:21" x14ac:dyDescent="0.2">
      <c r="B83">
        <v>68</v>
      </c>
      <c r="C83" s="5">
        <f>EXP(-'Debt-Dividend Analysis'!$D$8*(B83-0.5))</f>
        <v>2.0208820309687767E-4</v>
      </c>
      <c r="D83" s="60">
        <f t="shared" si="10"/>
        <v>1.206605955084614</v>
      </c>
      <c r="E83" s="60">
        <f t="shared" si="11"/>
        <v>-2.4389011662440119E-4</v>
      </c>
      <c r="H83">
        <v>68</v>
      </c>
      <c r="I83" s="57">
        <f>Parameters!$C$40*EXP(Parameters!$D$40*H83)</f>
        <v>0.49698510633967802</v>
      </c>
      <c r="J83" s="5">
        <f t="shared" si="12"/>
        <v>0.60706344654787703</v>
      </c>
      <c r="K83" s="5">
        <f t="shared" si="13"/>
        <v>-0.59978639865336136</v>
      </c>
      <c r="N83">
        <v>68</v>
      </c>
      <c r="O83" s="57"/>
      <c r="P83" s="57">
        <f>'Debt-Dividend Analysis'!D83*'GHG Analysis'!$E$40</f>
        <v>0.66363327529653771</v>
      </c>
      <c r="Q83" s="57">
        <f>'Debt-Dividend Analysis'!J83*'GHG Analysis'!$E$41</f>
        <v>0.27317855094654464</v>
      </c>
      <c r="R83" s="57">
        <f t="shared" si="14"/>
        <v>0.72996198104184395</v>
      </c>
      <c r="S83" s="57">
        <f t="shared" si="15"/>
        <v>0.5</v>
      </c>
      <c r="T83" s="57">
        <f t="shared" si="16"/>
        <v>0</v>
      </c>
      <c r="U83" s="57">
        <f t="shared" si="17"/>
        <v>1</v>
      </c>
    </row>
    <row r="84" spans="2:21" x14ac:dyDescent="0.2">
      <c r="B84">
        <v>69</v>
      </c>
      <c r="C84" s="5">
        <f>EXP(-'Debt-Dividend Analysis'!$D$8*(B84-0.5))</f>
        <v>1.7815919258806713E-4</v>
      </c>
      <c r="D84" s="60">
        <f t="shared" si="10"/>
        <v>1.2066348338072423</v>
      </c>
      <c r="E84" s="60">
        <f t="shared" si="11"/>
        <v>-2.1501139399604519E-4</v>
      </c>
      <c r="H84">
        <v>69</v>
      </c>
      <c r="I84" s="57">
        <f>Parameters!$C$40*EXP(Parameters!$D$40*H84)</f>
        <v>0.49105692528791434</v>
      </c>
      <c r="J84" s="5">
        <f t="shared" si="12"/>
        <v>0.61421787093252289</v>
      </c>
      <c r="K84" s="5">
        <f t="shared" si="13"/>
        <v>-0.5926319742687155</v>
      </c>
      <c r="N84">
        <v>69</v>
      </c>
      <c r="O84" s="57"/>
      <c r="P84" s="57">
        <f>'Debt-Dividend Analysis'!D84*'GHG Analysis'!$E$40</f>
        <v>0.66364915859398332</v>
      </c>
      <c r="Q84" s="57">
        <f>'Debt-Dividend Analysis'!J84*'GHG Analysis'!$E$41</f>
        <v>0.2763980419196353</v>
      </c>
      <c r="R84" s="57">
        <f t="shared" si="14"/>
        <v>0.73319735531238028</v>
      </c>
      <c r="S84" s="57">
        <f t="shared" si="15"/>
        <v>0.5</v>
      </c>
      <c r="T84" s="57">
        <f t="shared" si="16"/>
        <v>0</v>
      </c>
      <c r="U84" s="57">
        <f t="shared" si="17"/>
        <v>1</v>
      </c>
    </row>
    <row r="85" spans="2:21" x14ac:dyDescent="0.2">
      <c r="B85">
        <v>70</v>
      </c>
      <c r="C85" s="5">
        <f>EXP(-'Debt-Dividend Analysis'!$D$8*(B85-0.5))</f>
        <v>1.5706358618279191E-4</v>
      </c>
      <c r="D85" s="60">
        <f t="shared" si="10"/>
        <v>1.2066602930365669</v>
      </c>
      <c r="E85" s="60">
        <f t="shared" si="11"/>
        <v>-1.8955216467153591E-4</v>
      </c>
      <c r="H85">
        <v>70</v>
      </c>
      <c r="I85" s="57">
        <f>Parameters!$C$40*EXP(Parameters!$D$40*H85)</f>
        <v>0.48519945728194264</v>
      </c>
      <c r="J85" s="5">
        <f t="shared" si="12"/>
        <v>0.62128695528880096</v>
      </c>
      <c r="K85" s="5">
        <f t="shared" si="13"/>
        <v>-0.58556288991243743</v>
      </c>
      <c r="N85">
        <v>70</v>
      </c>
      <c r="O85" s="57"/>
      <c r="P85" s="57">
        <f>'Debt-Dividend Analysis'!D85*'GHG Analysis'!$E$40</f>
        <v>0.66366316117011181</v>
      </c>
      <c r="Q85" s="57">
        <f>'Debt-Dividend Analysis'!J85*'GHG Analysis'!$E$41</f>
        <v>0.27957912987996042</v>
      </c>
      <c r="R85" s="57">
        <f t="shared" si="14"/>
        <v>0.73639244584883379</v>
      </c>
      <c r="S85" s="57">
        <f t="shared" si="15"/>
        <v>0.5</v>
      </c>
      <c r="T85" s="57">
        <f t="shared" si="16"/>
        <v>0</v>
      </c>
      <c r="U85" s="57">
        <f t="shared" si="17"/>
        <v>1</v>
      </c>
    </row>
    <row r="86" spans="2:21" x14ac:dyDescent="0.2">
      <c r="B86">
        <v>71</v>
      </c>
      <c r="C86" s="5">
        <f>EXP(-'Debt-Dividend Analysis'!$D$8*(B86-0.5))</f>
        <v>1.384658840570632E-4</v>
      </c>
      <c r="D86" s="60">
        <f t="shared" si="10"/>
        <v>1.2066827376704985</v>
      </c>
      <c r="E86" s="60">
        <f t="shared" si="11"/>
        <v>-1.6710753073989615E-4</v>
      </c>
      <c r="H86">
        <v>71</v>
      </c>
      <c r="I86" s="57">
        <f>Parameters!$C$40*EXP(Parameters!$D$40*H86)</f>
        <v>0.47941185883624815</v>
      </c>
      <c r="J86" s="5">
        <f t="shared" si="12"/>
        <v>0.62827171757707434</v>
      </c>
      <c r="K86" s="5">
        <f t="shared" si="13"/>
        <v>-0.57857812762416405</v>
      </c>
      <c r="N86">
        <v>71</v>
      </c>
      <c r="O86" s="57"/>
      <c r="P86" s="57">
        <f>'Debt-Dividend Analysis'!D86*'GHG Analysis'!$E$40</f>
        <v>0.66367550571877421</v>
      </c>
      <c r="Q86" s="57">
        <f>'Debt-Dividend Analysis'!J86*'GHG Analysis'!$E$41</f>
        <v>0.28272227290968344</v>
      </c>
      <c r="R86" s="57">
        <f t="shared" si="14"/>
        <v>0.73954793342721925</v>
      </c>
      <c r="S86" s="57">
        <f t="shared" si="15"/>
        <v>0.5</v>
      </c>
      <c r="T86" s="57">
        <f t="shared" si="16"/>
        <v>0</v>
      </c>
      <c r="U86" s="57">
        <f t="shared" si="17"/>
        <v>1</v>
      </c>
    </row>
    <row r="87" spans="2:21" x14ac:dyDescent="0.2">
      <c r="B87">
        <v>72</v>
      </c>
      <c r="C87" s="5">
        <f>EXP(-'Debt-Dividend Analysis'!$D$8*(B87-0.5))</f>
        <v>1.2207031249999986E-4</v>
      </c>
      <c r="D87" s="60">
        <f t="shared" si="10"/>
        <v>1.2067025246634941</v>
      </c>
      <c r="E87" s="60">
        <f t="shared" si="11"/>
        <v>-1.4732053774424436E-4</v>
      </c>
      <c r="H87">
        <v>72</v>
      </c>
      <c r="I87" s="57">
        <f>Parameters!$C$40*EXP(Parameters!$D$40*H87)</f>
        <v>0.47369329652665376</v>
      </c>
      <c r="J87" s="5">
        <f t="shared" si="12"/>
        <v>0.63517316361518195</v>
      </c>
      <c r="K87" s="5">
        <f t="shared" si="13"/>
        <v>-0.57167668158605645</v>
      </c>
      <c r="N87">
        <v>72</v>
      </c>
      <c r="O87" s="57"/>
      <c r="P87" s="57">
        <f>'Debt-Dividend Analysis'!D87*'GHG Analysis'!$E$40</f>
        <v>0.66368638856492179</v>
      </c>
      <c r="Q87" s="57">
        <f>'Debt-Dividend Analysis'!J87*'GHG Analysis'!$E$41</f>
        <v>0.28582792362683185</v>
      </c>
      <c r="R87" s="57">
        <f t="shared" si="14"/>
        <v>0.74266446699051525</v>
      </c>
      <c r="S87" s="57">
        <f t="shared" si="15"/>
        <v>0.5</v>
      </c>
      <c r="T87" s="57">
        <f t="shared" si="16"/>
        <v>0</v>
      </c>
      <c r="U87" s="57">
        <f t="shared" si="17"/>
        <v>1</v>
      </c>
    </row>
    <row r="88" spans="2:21" x14ac:dyDescent="0.2">
      <c r="B88">
        <v>73</v>
      </c>
      <c r="C88" s="5">
        <f>EXP(-'Debt-Dividend Analysis'!$D$8*(B88-0.5))</f>
        <v>1.0761611999463152E-4</v>
      </c>
      <c r="D88" s="60">
        <f t="shared" si="10"/>
        <v>1.2067199687034817</v>
      </c>
      <c r="E88" s="60">
        <f t="shared" si="11"/>
        <v>-1.2987649775664245E-4</v>
      </c>
      <c r="H88">
        <v>73</v>
      </c>
      <c r="I88" s="57">
        <f>Parameters!$C$40*EXP(Parameters!$D$40*H88)</f>
        <v>0.46804294687030512</v>
      </c>
      <c r="J88" s="5">
        <f t="shared" si="12"/>
        <v>0.64199228722327917</v>
      </c>
      <c r="K88" s="5">
        <f t="shared" si="13"/>
        <v>-0.56485755797795922</v>
      </c>
      <c r="N88">
        <v>73</v>
      </c>
      <c r="O88" s="57"/>
      <c r="P88" s="57">
        <f>'Debt-Dividend Analysis'!D88*'GHG Analysis'!$E$40</f>
        <v>0.663695982786915</v>
      </c>
      <c r="Q88" s="57">
        <f>'Debt-Dividend Analysis'!J88*'GHG Analysis'!$E$41</f>
        <v>0.2888965292504756</v>
      </c>
      <c r="R88" s="57">
        <f t="shared" si="14"/>
        <v>0.7457426668361522</v>
      </c>
      <c r="S88" s="57">
        <f t="shared" si="15"/>
        <v>0.5</v>
      </c>
      <c r="T88" s="57">
        <f t="shared" si="16"/>
        <v>0</v>
      </c>
      <c r="U88" s="57">
        <f t="shared" si="17"/>
        <v>1</v>
      </c>
    </row>
    <row r="89" spans="2:21" x14ac:dyDescent="0.2">
      <c r="B89">
        <v>74</v>
      </c>
      <c r="C89" s="5">
        <f>EXP(-'Debt-Dividend Analysis'!$D$8*(B89-0.5))</f>
        <v>9.4873430283869581E-5</v>
      </c>
      <c r="D89" s="60">
        <f t="shared" si="10"/>
        <v>1.2067353472165865</v>
      </c>
      <c r="E89" s="60">
        <f t="shared" si="11"/>
        <v>-1.1449798465190675E-4</v>
      </c>
      <c r="H89">
        <v>74</v>
      </c>
      <c r="I89" s="57">
        <f>Parameters!$C$40*EXP(Parameters!$D$40*H89)</f>
        <v>0.46245999620708794</v>
      </c>
      <c r="J89" s="5">
        <f t="shared" si="12"/>
        <v>0.64873007036694907</v>
      </c>
      <c r="K89" s="5">
        <f t="shared" si="13"/>
        <v>-0.55811977483428932</v>
      </c>
      <c r="N89">
        <v>74</v>
      </c>
      <c r="O89" s="57"/>
      <c r="P89" s="57">
        <f>'Debt-Dividend Analysis'!D89*'GHG Analysis'!$E$40</f>
        <v>0.66370444096912262</v>
      </c>
      <c r="Q89" s="57">
        <f>'Debt-Dividend Analysis'!J89*'GHG Analysis'!$E$41</f>
        <v>0.29192853166512706</v>
      </c>
      <c r="R89" s="57">
        <f t="shared" si="14"/>
        <v>0.74878312743301123</v>
      </c>
      <c r="S89" s="57">
        <f t="shared" si="15"/>
        <v>0.5</v>
      </c>
      <c r="T89" s="57">
        <f t="shared" si="16"/>
        <v>0</v>
      </c>
      <c r="U89" s="57">
        <f t="shared" si="17"/>
        <v>1</v>
      </c>
    </row>
    <row r="90" spans="2:21" x14ac:dyDescent="0.2">
      <c r="B90">
        <v>75</v>
      </c>
      <c r="C90" s="5">
        <f>EXP(-'Debt-Dividend Analysis'!$D$8*(B90-0.5))</f>
        <v>8.3639586469734081E-5</v>
      </c>
      <c r="D90" s="60">
        <f t="shared" si="10"/>
        <v>1.2067489047792548</v>
      </c>
      <c r="E90" s="60">
        <f t="shared" si="11"/>
        <v>-1.0094042198360853E-4</v>
      </c>
      <c r="H90">
        <v>75</v>
      </c>
      <c r="I90" s="57">
        <f>Parameters!$C$40*EXP(Parameters!$D$40*H90)</f>
        <v>0.45694364058245929</v>
      </c>
      <c r="J90" s="5">
        <f t="shared" si="12"/>
        <v>0.65538748329860708</v>
      </c>
      <c r="K90" s="5">
        <f t="shared" si="13"/>
        <v>-0.55146236190263132</v>
      </c>
      <c r="N90">
        <v>75</v>
      </c>
      <c r="O90" s="57"/>
      <c r="P90" s="57">
        <f>'Debt-Dividend Analysis'!D90*'GHG Analysis'!$E$40</f>
        <v>0.66371189762859018</v>
      </c>
      <c r="Q90" s="57">
        <f>'Debt-Dividend Analysis'!J90*'GHG Analysis'!$E$41</f>
        <v>0.29492436748437317</v>
      </c>
      <c r="R90" s="57">
        <f t="shared" si="14"/>
        <v>0.75178641991172501</v>
      </c>
      <c r="S90" s="57">
        <f t="shared" si="15"/>
        <v>0.5</v>
      </c>
      <c r="T90" s="57">
        <f t="shared" si="16"/>
        <v>0</v>
      </c>
      <c r="U90" s="57">
        <f t="shared" si="17"/>
        <v>1</v>
      </c>
    </row>
    <row r="91" spans="2:21" x14ac:dyDescent="0.2">
      <c r="B91">
        <v>76</v>
      </c>
      <c r="C91" s="5">
        <f>EXP(-'Debt-Dividend Analysis'!$D$8*(B91-0.5))</f>
        <v>7.3735928003201083E-5</v>
      </c>
      <c r="D91" s="60">
        <f t="shared" si="10"/>
        <v>1.206760857007942</v>
      </c>
      <c r="E91" s="60">
        <f t="shared" si="11"/>
        <v>-8.8988193296390961E-5</v>
      </c>
      <c r="H91">
        <v>76</v>
      </c>
      <c r="I91" s="57">
        <f>Parameters!$C$40*EXP(Parameters!$D$40*H91)</f>
        <v>0.45149308563167689</v>
      </c>
      <c r="J91" s="5">
        <f t="shared" si="12"/>
        <v>0.66196548469721961</v>
      </c>
      <c r="K91" s="5">
        <f t="shared" si="13"/>
        <v>-0.54488436050401878</v>
      </c>
      <c r="N91">
        <v>76</v>
      </c>
      <c r="O91" s="57"/>
      <c r="P91" s="57">
        <f>'Debt-Dividend Analysis'!D91*'GHG Analysis'!$E$40</f>
        <v>0.66371847135436812</v>
      </c>
      <c r="Q91" s="57">
        <f>'Debt-Dividend Analysis'!J91*'GHG Analysis'!$E$41</f>
        <v>0.2978844681137488</v>
      </c>
      <c r="R91" s="57">
        <f t="shared" si="14"/>
        <v>0.75475309426687853</v>
      </c>
      <c r="S91" s="57">
        <f t="shared" si="15"/>
        <v>0.5</v>
      </c>
      <c r="T91" s="57">
        <f t="shared" si="16"/>
        <v>0</v>
      </c>
      <c r="U91" s="57">
        <f t="shared" si="17"/>
        <v>1</v>
      </c>
    </row>
    <row r="92" spans="2:21" x14ac:dyDescent="0.2">
      <c r="B92">
        <v>77</v>
      </c>
      <c r="C92" s="5">
        <f>EXP(-'Debt-Dividend Analysis'!$D$8*(B92-0.5))</f>
        <v>6.5004949306638279E-5</v>
      </c>
      <c r="D92" s="60">
        <f t="shared" si="10"/>
        <v>1.2067713939882303</v>
      </c>
      <c r="E92" s="60">
        <f t="shared" si="11"/>
        <v>-7.8451213008090548E-5</v>
      </c>
      <c r="H92">
        <v>77</v>
      </c>
      <c r="I92" s="57">
        <f>Parameters!$C$40*EXP(Parameters!$D$40*H92)</f>
        <v>0.44610754646540923</v>
      </c>
      <c r="J92" s="5">
        <f t="shared" si="12"/>
        <v>0.66846502180635503</v>
      </c>
      <c r="K92" s="5">
        <f t="shared" si="13"/>
        <v>-0.53838482339488336</v>
      </c>
      <c r="N92">
        <v>77</v>
      </c>
      <c r="O92" s="57"/>
      <c r="P92" s="57">
        <f>'Debt-Dividend Analysis'!D92*'GHG Analysis'!$E$40</f>
        <v>0.66372426669352669</v>
      </c>
      <c r="Q92" s="57">
        <f>'Debt-Dividend Analysis'!J92*'GHG Analysis'!$E$41</f>
        <v>0.30080925981285972</v>
      </c>
      <c r="R92" s="57">
        <f t="shared" si="14"/>
        <v>0.75768368130514796</v>
      </c>
      <c r="S92" s="57">
        <f t="shared" si="15"/>
        <v>0.5</v>
      </c>
      <c r="T92" s="57">
        <f t="shared" si="16"/>
        <v>0</v>
      </c>
      <c r="U92" s="57">
        <f t="shared" si="17"/>
        <v>1</v>
      </c>
    </row>
    <row r="93" spans="2:21" x14ac:dyDescent="0.2">
      <c r="B93">
        <v>78</v>
      </c>
      <c r="C93" s="5">
        <f>EXP(-'Debt-Dividend Analysis'!$D$8*(B93-0.5))</f>
        <v>5.7307794840192063E-5</v>
      </c>
      <c r="D93" s="60">
        <f t="shared" si="10"/>
        <v>1.2067806832979067</v>
      </c>
      <c r="E93" s="60">
        <f t="shared" si="11"/>
        <v>-6.9161903331727004E-5</v>
      </c>
      <c r="H93">
        <v>78</v>
      </c>
      <c r="I93" s="57">
        <f>Parameters!$C$40*EXP(Parameters!$D$40*H93)</f>
        <v>0.4407862475567102</v>
      </c>
      <c r="J93" s="5">
        <f t="shared" si="12"/>
        <v>0.67488703057058796</v>
      </c>
      <c r="K93" s="5">
        <f t="shared" si="13"/>
        <v>-0.53196281463065043</v>
      </c>
      <c r="N93">
        <v>78</v>
      </c>
      <c r="O93" s="57"/>
      <c r="P93" s="57">
        <f>'Debt-Dividend Analysis'!D93*'GHG Analysis'!$E$40</f>
        <v>0.66372937581384872</v>
      </c>
      <c r="Q93" s="57">
        <f>'Debt-Dividend Analysis'!J93*'GHG Analysis'!$E$41</f>
        <v>0.30369916375676453</v>
      </c>
      <c r="R93" s="57">
        <f t="shared" si="14"/>
        <v>0.76057869436937486</v>
      </c>
      <c r="S93" s="57">
        <f t="shared" si="15"/>
        <v>0.5</v>
      </c>
      <c r="T93" s="57">
        <f t="shared" si="16"/>
        <v>0</v>
      </c>
      <c r="U93" s="57">
        <f t="shared" si="17"/>
        <v>1</v>
      </c>
    </row>
    <row r="94" spans="2:21" x14ac:dyDescent="0.2">
      <c r="B94">
        <v>79</v>
      </c>
      <c r="C94" s="5">
        <f>EXP(-'Debt-Dividend Analysis'!$D$8*(B94-0.5))</f>
        <v>5.0522050774219405E-5</v>
      </c>
      <c r="D94" s="60">
        <f t="shared" si="10"/>
        <v>1.2067888726720821</v>
      </c>
      <c r="E94" s="60">
        <f t="shared" si="11"/>
        <v>-6.097252915626683E-5</v>
      </c>
      <c r="H94">
        <v>79</v>
      </c>
      <c r="I94" s="57">
        <f>Parameters!$C$40*EXP(Parameters!$D$40*H94)</f>
        <v>0.43552842262934155</v>
      </c>
      <c r="J94" s="5">
        <f t="shared" si="12"/>
        <v>0.68123243577027803</v>
      </c>
      <c r="K94" s="5">
        <f t="shared" si="13"/>
        <v>-0.52561740943096036</v>
      </c>
      <c r="N94">
        <v>79</v>
      </c>
      <c r="O94" s="57"/>
      <c r="P94" s="57">
        <f>'Debt-Dividend Analysis'!D94*'GHG Analysis'!$E$40</f>
        <v>0.66373387996964517</v>
      </c>
      <c r="Q94" s="57">
        <f>'Debt-Dividend Analysis'!J94*'GHG Analysis'!$E$41</f>
        <v>0.30655459609662511</v>
      </c>
      <c r="R94" s="57">
        <f t="shared" si="14"/>
        <v>0.76343863086503183</v>
      </c>
      <c r="S94" s="57">
        <f t="shared" si="15"/>
        <v>0.5</v>
      </c>
      <c r="T94" s="57">
        <f t="shared" si="16"/>
        <v>0</v>
      </c>
      <c r="U94" s="57">
        <f t="shared" si="17"/>
        <v>1</v>
      </c>
    </row>
    <row r="95" spans="2:21" x14ac:dyDescent="0.2">
      <c r="B95">
        <v>80</v>
      </c>
      <c r="C95" s="5">
        <f>EXP(-'Debt-Dividend Analysis'!$D$8*(B95-0.5))</f>
        <v>4.4539798147016776E-5</v>
      </c>
      <c r="D95" s="60">
        <f t="shared" si="10"/>
        <v>1.2067960923527394</v>
      </c>
      <c r="E95" s="60">
        <f t="shared" si="11"/>
        <v>-5.3752848498955785E-5</v>
      </c>
      <c r="H95">
        <v>80</v>
      </c>
      <c r="I95" s="57">
        <f>Parameters!$C$40*EXP(Parameters!$D$40*H95)</f>
        <v>0.4303333145474284</v>
      </c>
      <c r="J95" s="5">
        <f t="shared" si="12"/>
        <v>0.68750215115473856</v>
      </c>
      <c r="K95" s="5">
        <f t="shared" si="13"/>
        <v>-0.51934769404649983</v>
      </c>
      <c r="N95">
        <v>80</v>
      </c>
      <c r="O95" s="57"/>
      <c r="P95" s="57">
        <f>'Debt-Dividend Analysis'!D95*'GHG Analysis'!$E$40</f>
        <v>0.66373785079400671</v>
      </c>
      <c r="Q95" s="57">
        <f>'Debt-Dividend Analysis'!J95*'GHG Analysis'!$E$41</f>
        <v>0.3093759680196323</v>
      </c>
      <c r="R95" s="57">
        <f t="shared" si="14"/>
        <v>0.76626397361240062</v>
      </c>
      <c r="S95" s="57">
        <f t="shared" si="15"/>
        <v>0.5</v>
      </c>
      <c r="T95" s="57">
        <f t="shared" si="16"/>
        <v>0</v>
      </c>
      <c r="U95" s="57">
        <f t="shared" si="17"/>
        <v>1</v>
      </c>
    </row>
    <row r="96" spans="2:21" x14ac:dyDescent="0.2">
      <c r="B96">
        <v>81</v>
      </c>
      <c r="C96" s="5">
        <f>EXP(-'Debt-Dividend Analysis'!$D$8*(B96-0.5))</f>
        <v>3.926589654569797E-5</v>
      </c>
      <c r="D96" s="60">
        <f t="shared" si="10"/>
        <v>1.2068024571600706</v>
      </c>
      <c r="E96" s="60">
        <f t="shared" si="11"/>
        <v>-4.7388041167772954E-5</v>
      </c>
      <c r="H96">
        <v>81</v>
      </c>
      <c r="I96" s="57">
        <f>Parameters!$C$40*EXP(Parameters!$D$40*H96)</f>
        <v>0.4252001752064295</v>
      </c>
      <c r="J96" s="5">
        <f t="shared" si="12"/>
        <v>0.69369707957381954</v>
      </c>
      <c r="K96" s="5">
        <f t="shared" si="13"/>
        <v>-0.51315276562741885</v>
      </c>
      <c r="N96">
        <v>81</v>
      </c>
      <c r="O96" s="57"/>
      <c r="P96" s="57">
        <f>'Debt-Dividend Analysis'!D96*'GHG Analysis'!$E$40</f>
        <v>0.66374135143803892</v>
      </c>
      <c r="Q96" s="57">
        <f>'Debt-Dividend Analysis'!J96*'GHG Analysis'!$E$41</f>
        <v>0.31216368580821874</v>
      </c>
      <c r="R96" s="57">
        <f t="shared" si="14"/>
        <v>0.76905519204501926</v>
      </c>
      <c r="S96" s="57">
        <f t="shared" si="15"/>
        <v>0.5</v>
      </c>
      <c r="T96" s="57">
        <f t="shared" si="16"/>
        <v>0</v>
      </c>
      <c r="U96" s="57">
        <f t="shared" si="17"/>
        <v>1</v>
      </c>
    </row>
    <row r="97" spans="2:21" x14ac:dyDescent="0.2">
      <c r="B97">
        <v>82</v>
      </c>
      <c r="C97" s="5">
        <f>EXP(-'Debt-Dividend Analysis'!$D$8*(B97-0.5))</f>
        <v>3.4616471014265794E-5</v>
      </c>
      <c r="D97" s="60">
        <f t="shared" si="10"/>
        <v>1.2068080683185536</v>
      </c>
      <c r="E97" s="60">
        <f t="shared" si="11"/>
        <v>-4.1776882684807504E-5</v>
      </c>
      <c r="H97">
        <v>82</v>
      </c>
      <c r="I97" s="57">
        <f>Parameters!$C$40*EXP(Parameters!$D$40*H97)</f>
        <v>0.42012826542540976</v>
      </c>
      <c r="J97" s="5">
        <f t="shared" si="12"/>
        <v>0.69981811310791786</v>
      </c>
      <c r="K97" s="5">
        <f t="shared" si="13"/>
        <v>-0.50703173209332053</v>
      </c>
      <c r="N97">
        <v>82</v>
      </c>
      <c r="O97" s="57"/>
      <c r="P97" s="57">
        <f>'Debt-Dividend Analysis'!D97*'GHG Analysis'!$E$40</f>
        <v>0.66374443757520452</v>
      </c>
      <c r="Q97" s="57">
        <f>'Debt-Dividend Analysis'!J97*'GHG Analysis'!$E$41</f>
        <v>0.31491815089856301</v>
      </c>
      <c r="R97" s="57">
        <f t="shared" si="14"/>
        <v>0.77181274327252913</v>
      </c>
      <c r="S97" s="57">
        <f t="shared" si="15"/>
        <v>0.5</v>
      </c>
      <c r="T97" s="57">
        <f t="shared" si="16"/>
        <v>0</v>
      </c>
      <c r="U97" s="57">
        <f t="shared" si="17"/>
        <v>1</v>
      </c>
    </row>
    <row r="98" spans="2:21" x14ac:dyDescent="0.2">
      <c r="B98">
        <v>83</v>
      </c>
      <c r="C98" s="5">
        <f>EXP(-'Debt-Dividend Analysis'!$D$8*(B98-0.5))</f>
        <v>3.0517578124999959E-5</v>
      </c>
      <c r="D98" s="60">
        <f t="shared" si="10"/>
        <v>1.2068130150668024</v>
      </c>
      <c r="E98" s="60">
        <f t="shared" si="11"/>
        <v>-3.6830134436005579E-5</v>
      </c>
      <c r="H98">
        <v>83</v>
      </c>
      <c r="I98" s="57">
        <f>Parameters!$C$40*EXP(Parameters!$D$40*H98)</f>
        <v>0.41511685484059641</v>
      </c>
      <c r="J98" s="5">
        <f t="shared" si="12"/>
        <v>0.70586613319643976</v>
      </c>
      <c r="K98" s="5">
        <f t="shared" si="13"/>
        <v>-0.50098371200479863</v>
      </c>
      <c r="N98">
        <v>83</v>
      </c>
      <c r="O98" s="57"/>
      <c r="P98" s="57">
        <f>'Debt-Dividend Analysis'!D98*'GHG Analysis'!$E$40</f>
        <v>0.66374715828674136</v>
      </c>
      <c r="Q98" s="57">
        <f>'Debt-Dividend Analysis'!J98*'GHG Analysis'!$E$41</f>
        <v>0.31763975993839788</v>
      </c>
      <c r="R98" s="57">
        <f t="shared" si="14"/>
        <v>0.77453707302390085</v>
      </c>
      <c r="S98" s="57">
        <f t="shared" si="15"/>
        <v>0.5</v>
      </c>
      <c r="T98" s="57">
        <f t="shared" si="16"/>
        <v>0</v>
      </c>
      <c r="U98" s="57">
        <f t="shared" si="17"/>
        <v>1</v>
      </c>
    </row>
    <row r="99" spans="2:21" x14ac:dyDescent="0.2">
      <c r="B99">
        <v>84</v>
      </c>
      <c r="C99" s="5">
        <f>EXP(-'Debt-Dividend Analysis'!$D$8*(B99-0.5))</f>
        <v>2.6904029998657877E-5</v>
      </c>
      <c r="D99" s="60">
        <f t="shared" si="10"/>
        <v>1.2068173760767993</v>
      </c>
      <c r="E99" s="60">
        <f t="shared" si="11"/>
        <v>-3.2469124439105101E-5</v>
      </c>
      <c r="H99">
        <v>84</v>
      </c>
      <c r="I99" s="57">
        <f>Parameters!$C$40*EXP(Parameters!$D$40*H99)</f>
        <v>0.41016522180020548</v>
      </c>
      <c r="J99" s="5">
        <f t="shared" si="12"/>
        <v>0.71184201076472886</v>
      </c>
      <c r="K99" s="5">
        <f t="shared" si="13"/>
        <v>-0.49500783443650953</v>
      </c>
      <c r="N99">
        <v>84</v>
      </c>
      <c r="O99" s="57"/>
      <c r="P99" s="57">
        <f>'Debt-Dividend Analysis'!D99*'GHG Analysis'!$E$40</f>
        <v>0.66374955684223969</v>
      </c>
      <c r="Q99" s="57">
        <f>'Debt-Dividend Analysis'!J99*'GHG Analysis'!$E$41</f>
        <v>0.32032890484412796</v>
      </c>
      <c r="R99" s="57">
        <f t="shared" si="14"/>
        <v>0.7772286164851292</v>
      </c>
      <c r="S99" s="57">
        <f t="shared" si="15"/>
        <v>0.5</v>
      </c>
      <c r="T99" s="57">
        <f t="shared" si="16"/>
        <v>0</v>
      </c>
      <c r="U99" s="57">
        <f t="shared" si="17"/>
        <v>1</v>
      </c>
    </row>
    <row r="100" spans="2:21" x14ac:dyDescent="0.2">
      <c r="B100">
        <v>85</v>
      </c>
      <c r="C100" s="5">
        <f>EXP(-'Debt-Dividend Analysis'!$D$8*(B100-0.5))</f>
        <v>2.3718357570967392E-5</v>
      </c>
      <c r="D100" s="60">
        <f t="shared" si="10"/>
        <v>1.2068212207050755</v>
      </c>
      <c r="E100" s="60">
        <f t="shared" si="11"/>
        <v>-2.8624496162921176E-5</v>
      </c>
      <c r="H100">
        <v>85</v>
      </c>
      <c r="I100" s="57">
        <f>Parameters!$C$40*EXP(Parameters!$D$40*H100)</f>
        <v>0.4052726532605227</v>
      </c>
      <c r="J100" s="5">
        <f t="shared" si="12"/>
        <v>0.71774660634948151</v>
      </c>
      <c r="K100" s="5">
        <f t="shared" si="13"/>
        <v>-0.48910323885175688</v>
      </c>
      <c r="N100">
        <v>85</v>
      </c>
      <c r="O100" s="57"/>
      <c r="P100" s="57">
        <f>'Debt-Dividend Analysis'!D100*'GHG Analysis'!$E$40</f>
        <v>0.66375167138779156</v>
      </c>
      <c r="Q100" s="57">
        <f>'Debt-Dividend Analysis'!J100*'GHG Analysis'!$E$41</f>
        <v>0.32298597285726666</v>
      </c>
      <c r="R100" s="57">
        <f t="shared" si="14"/>
        <v>0.77988779904381977</v>
      </c>
      <c r="S100" s="57">
        <f t="shared" si="15"/>
        <v>0.5</v>
      </c>
      <c r="T100" s="57">
        <f t="shared" si="16"/>
        <v>0</v>
      </c>
      <c r="U100" s="57">
        <f t="shared" si="17"/>
        <v>1</v>
      </c>
    </row>
    <row r="101" spans="2:21" x14ac:dyDescent="0.2">
      <c r="B101">
        <v>86</v>
      </c>
      <c r="C101" s="5">
        <f>EXP(-'Debt-Dividend Analysis'!$D$8*(B101-0.5))</f>
        <v>2.0909896617433517E-5</v>
      </c>
      <c r="D101" s="60">
        <f t="shared" si="10"/>
        <v>1.2068246100957425</v>
      </c>
      <c r="E101" s="60">
        <f t="shared" si="11"/>
        <v>-2.5235105495902133E-5</v>
      </c>
      <c r="H101">
        <v>86</v>
      </c>
      <c r="I101" s="57">
        <f>Parameters!$C$40*EXP(Parameters!$D$40*H101)</f>
        <v>0.40043844468322387</v>
      </c>
      <c r="J101" s="5">
        <f t="shared" si="12"/>
        <v>0.72358077022266498</v>
      </c>
      <c r="K101" s="5">
        <f t="shared" si="13"/>
        <v>-0.48326907497857341</v>
      </c>
      <c r="N101">
        <v>86</v>
      </c>
      <c r="O101" s="57"/>
      <c r="P101" s="57">
        <f>'Debt-Dividend Analysis'!D101*'GHG Analysis'!$E$40</f>
        <v>0.66375353555265837</v>
      </c>
      <c r="Q101" s="57">
        <f>'Debt-Dividend Analysis'!J101*'GHG Analysis'!$E$41</f>
        <v>0.32561134660019919</v>
      </c>
      <c r="R101" s="57">
        <f t="shared" si="14"/>
        <v>0.78251503695161917</v>
      </c>
      <c r="S101" s="57">
        <f t="shared" si="15"/>
        <v>0.5</v>
      </c>
      <c r="T101" s="57">
        <f t="shared" si="16"/>
        <v>0</v>
      </c>
      <c r="U101" s="57">
        <f t="shared" si="17"/>
        <v>1</v>
      </c>
    </row>
    <row r="102" spans="2:21" x14ac:dyDescent="0.2">
      <c r="B102">
        <v>87</v>
      </c>
      <c r="C102" s="5">
        <f>EXP(-'Debt-Dividend Analysis'!$D$8*(B102-0.5))</f>
        <v>1.8433982000800267E-5</v>
      </c>
      <c r="D102" s="60">
        <f t="shared" si="10"/>
        <v>1.2068275981529142</v>
      </c>
      <c r="E102" s="60">
        <f t="shared" si="11"/>
        <v>-2.2247048324208762E-5</v>
      </c>
      <c r="H102">
        <v>87</v>
      </c>
      <c r="I102" s="57">
        <f>Parameters!$C$40*EXP(Parameters!$D$40*H102)</f>
        <v>0.39566189993392042</v>
      </c>
      <c r="J102" s="5">
        <f t="shared" si="12"/>
        <v>0.72934534251395866</v>
      </c>
      <c r="K102" s="5">
        <f t="shared" si="13"/>
        <v>-0.47750450268727973</v>
      </c>
      <c r="N102">
        <v>87</v>
      </c>
      <c r="O102" s="57"/>
      <c r="P102" s="57">
        <f>'Debt-Dividend Analysis'!D102*'GHG Analysis'!$E$40</f>
        <v>0.66375517898410286</v>
      </c>
      <c r="Q102" s="57">
        <f>'Debt-Dividend Analysis'!J102*'GHG Analysis'!$E$41</f>
        <v>0.32820540413128135</v>
      </c>
      <c r="R102" s="57">
        <f t="shared" si="14"/>
        <v>0.78511073791414576</v>
      </c>
      <c r="S102" s="57">
        <f t="shared" si="15"/>
        <v>0.5</v>
      </c>
      <c r="T102" s="57">
        <f t="shared" si="16"/>
        <v>0</v>
      </c>
      <c r="U102" s="57">
        <f t="shared" si="17"/>
        <v>1</v>
      </c>
    </row>
    <row r="103" spans="2:21" x14ac:dyDescent="0.2">
      <c r="B103">
        <v>88</v>
      </c>
      <c r="C103" s="5">
        <f>EXP(-'Debt-Dividend Analysis'!$D$8*(B103-0.5))</f>
        <v>1.6251237326659566E-5</v>
      </c>
      <c r="D103" s="60">
        <f t="shared" si="10"/>
        <v>1.2068302323979865</v>
      </c>
      <c r="E103" s="60">
        <f t="shared" si="11"/>
        <v>-1.9612803251911615E-5</v>
      </c>
      <c r="H103">
        <v>88</v>
      </c>
      <c r="I103" s="57">
        <f>Parameters!$C$40*EXP(Parameters!$D$40*H103)</f>
        <v>0.39094233118191452</v>
      </c>
      <c r="J103" s="5">
        <f t="shared" si="12"/>
        <v>0.7350411533317337</v>
      </c>
      <c r="K103" s="5">
        <f t="shared" si="13"/>
        <v>-0.47180869186950469</v>
      </c>
      <c r="N103">
        <v>88</v>
      </c>
      <c r="O103" s="57"/>
      <c r="P103" s="57">
        <f>'Debt-Dividend Analysis'!D103*'GHG Analysis'!$E$40</f>
        <v>0.66375662781889266</v>
      </c>
      <c r="Q103" s="57">
        <f>'Debt-Dividend Analysis'!J103*'GHG Analysis'!$E$41</f>
        <v>0.33076851899928011</v>
      </c>
      <c r="R103" s="57">
        <f t="shared" si="14"/>
        <v>0.78767530161693444</v>
      </c>
      <c r="S103" s="57">
        <f t="shared" si="15"/>
        <v>0.5</v>
      </c>
      <c r="T103" s="57">
        <f t="shared" si="16"/>
        <v>0</v>
      </c>
      <c r="U103" s="57">
        <f t="shared" si="17"/>
        <v>1</v>
      </c>
    </row>
    <row r="104" spans="2:21" x14ac:dyDescent="0.2">
      <c r="B104">
        <v>89</v>
      </c>
      <c r="C104" s="5">
        <f>EXP(-'Debt-Dividend Analysis'!$D$8*(B104-0.5))</f>
        <v>1.4326948710048012E-5</v>
      </c>
      <c r="D104" s="60">
        <f t="shared" si="10"/>
        <v>1.2068325547254055</v>
      </c>
      <c r="E104" s="60">
        <f t="shared" si="11"/>
        <v>-1.729047583287624E-5</v>
      </c>
      <c r="H104">
        <v>89</v>
      </c>
      <c r="I104" s="57">
        <f>Parameters!$C$40*EXP(Parameters!$D$40*H104)</f>
        <v>0.38627905880115038</v>
      </c>
      <c r="J104" s="5">
        <f t="shared" si="12"/>
        <v>0.74066902288258996</v>
      </c>
      <c r="K104" s="5">
        <f t="shared" si="13"/>
        <v>-0.46618082231864844</v>
      </c>
      <c r="N104">
        <v>89</v>
      </c>
      <c r="O104" s="57"/>
      <c r="P104" s="57">
        <f>'Debt-Dividend Analysis'!D104*'GHG Analysis'!$E$40</f>
        <v>0.66375790509897303</v>
      </c>
      <c r="Q104" s="57">
        <f>'Debt-Dividend Analysis'!J104*'GHG Analysis'!$E$41</f>
        <v>0.33330106029716544</v>
      </c>
      <c r="R104" s="57">
        <f t="shared" si="14"/>
        <v>0.79020912019490008</v>
      </c>
      <c r="S104" s="57">
        <f t="shared" si="15"/>
        <v>0.5</v>
      </c>
      <c r="T104" s="57">
        <f t="shared" si="16"/>
        <v>0</v>
      </c>
      <c r="U104" s="57">
        <f t="shared" si="17"/>
        <v>1</v>
      </c>
    </row>
    <row r="105" spans="2:21" x14ac:dyDescent="0.2">
      <c r="B105">
        <v>90</v>
      </c>
      <c r="C105" s="5">
        <f>EXP(-'Debt-Dividend Analysis'!$D$8*(B105-0.5))</f>
        <v>1.263051269355485E-5</v>
      </c>
      <c r="D105" s="60">
        <f t="shared" si="10"/>
        <v>1.2068346020689493</v>
      </c>
      <c r="E105" s="60">
        <f t="shared" si="11"/>
        <v>-1.5243132289066708E-5</v>
      </c>
      <c r="H105">
        <v>90</v>
      </c>
      <c r="I105" s="57">
        <f>Parameters!$C$40*EXP(Parameters!$D$40*H105)</f>
        <v>0.38167141127234705</v>
      </c>
      <c r="J105" s="5">
        <f t="shared" si="12"/>
        <v>0.74622976158946819</v>
      </c>
      <c r="K105" s="5">
        <f t="shared" si="13"/>
        <v>-0.4606200836117702</v>
      </c>
      <c r="N105">
        <v>90</v>
      </c>
      <c r="O105" s="57"/>
      <c r="P105" s="57">
        <f>'Debt-Dividend Analysis'!D105*'GHG Analysis'!$E$40</f>
        <v>0.66375903113792223</v>
      </c>
      <c r="Q105" s="57">
        <f>'Debt-Dividend Analysis'!J105*'GHG Analysis'!$E$41</f>
        <v>0.33580339271526066</v>
      </c>
      <c r="R105" s="57">
        <f t="shared" si="14"/>
        <v>0.79271257865194444</v>
      </c>
      <c r="S105" s="57">
        <f t="shared" si="15"/>
        <v>0.5</v>
      </c>
      <c r="T105" s="57">
        <f t="shared" si="16"/>
        <v>0</v>
      </c>
      <c r="U105" s="57">
        <f t="shared" si="17"/>
        <v>1</v>
      </c>
    </row>
    <row r="106" spans="2:21" x14ac:dyDescent="0.2">
      <c r="B106">
        <v>91</v>
      </c>
      <c r="C106" s="5">
        <f>EXP(-'Debt-Dividend Analysis'!$D$8*(B106-0.5))</f>
        <v>1.1134949536754192E-5</v>
      </c>
      <c r="D106" s="60">
        <f t="shared" si="10"/>
        <v>1.2068364069891135</v>
      </c>
      <c r="E106" s="60">
        <f t="shared" si="11"/>
        <v>-1.3438212124849969E-5</v>
      </c>
      <c r="H106">
        <v>91</v>
      </c>
      <c r="I106" s="57">
        <f>Parameters!$C$40*EXP(Parameters!$D$40*H106)</f>
        <v>0.37711872508629829</v>
      </c>
      <c r="J106" s="5">
        <f t="shared" si="12"/>
        <v>0.75172417020835092</v>
      </c>
      <c r="K106" s="5">
        <f t="shared" si="13"/>
        <v>-0.45512567499288747</v>
      </c>
      <c r="N106">
        <v>91</v>
      </c>
      <c r="O106" s="57"/>
      <c r="P106" s="57">
        <f>'Debt-Dividend Analysis'!D106*'GHG Analysis'!$E$40</f>
        <v>0.66376002384401245</v>
      </c>
      <c r="Q106" s="57">
        <f>'Debt-Dividend Analysis'!J106*'GHG Analysis'!$E$41</f>
        <v>0.33827587659375785</v>
      </c>
      <c r="R106" s="57">
        <f t="shared" si="14"/>
        <v>0.79518605523653196</v>
      </c>
      <c r="S106" s="57">
        <f t="shared" si="15"/>
        <v>0.5</v>
      </c>
      <c r="T106" s="57">
        <f t="shared" si="16"/>
        <v>0</v>
      </c>
      <c r="U106" s="57">
        <f t="shared" si="17"/>
        <v>1</v>
      </c>
    </row>
    <row r="107" spans="2:21" x14ac:dyDescent="0.2">
      <c r="B107">
        <v>92</v>
      </c>
      <c r="C107" s="5">
        <f>EXP(-'Debt-Dividend Analysis'!$D$8*(B107-0.5))</f>
        <v>9.8164741364244907E-6</v>
      </c>
      <c r="D107" s="60">
        <f t="shared" si="10"/>
        <v>1.2068379981909465</v>
      </c>
      <c r="E107" s="60">
        <f t="shared" si="11"/>
        <v>-1.1847010291887727E-5</v>
      </c>
      <c r="H107">
        <v>92</v>
      </c>
      <c r="I107" s="57">
        <f>Parameters!$C$40*EXP(Parameters!$D$40*H107)</f>
        <v>0.37262034464832627</v>
      </c>
      <c r="J107" s="5">
        <f t="shared" si="12"/>
        <v>0.75715303994357375</v>
      </c>
      <c r="K107" s="5">
        <f t="shared" si="13"/>
        <v>-0.44969680525766464</v>
      </c>
      <c r="N107">
        <v>92</v>
      </c>
      <c r="O107" s="57"/>
      <c r="P107" s="57">
        <f>'Debt-Dividend Analysis'!D107*'GHG Analysis'!$E$40</f>
        <v>0.66376089900502067</v>
      </c>
      <c r="Q107" s="57">
        <f>'Debt-Dividend Analysis'!J107*'GHG Analysis'!$E$41</f>
        <v>0.34071886797460815</v>
      </c>
      <c r="R107" s="57">
        <f t="shared" si="14"/>
        <v>0.79762992177839043</v>
      </c>
      <c r="S107" s="57">
        <f t="shared" si="15"/>
        <v>0.5</v>
      </c>
      <c r="T107" s="57">
        <f t="shared" si="16"/>
        <v>0</v>
      </c>
      <c r="U107" s="57">
        <f t="shared" si="17"/>
        <v>1</v>
      </c>
    </row>
    <row r="108" spans="2:21" x14ac:dyDescent="0.2">
      <c r="B108">
        <v>93</v>
      </c>
      <c r="C108" s="5">
        <f>EXP(-'Debt-Dividend Analysis'!$D$8*(B108-0.5))</f>
        <v>8.6541177535664467E-6</v>
      </c>
      <c r="D108" s="60">
        <f t="shared" si="10"/>
        <v>1.2068394009805672</v>
      </c>
      <c r="E108" s="60">
        <f t="shared" si="11"/>
        <v>-1.0444220671201876E-5</v>
      </c>
      <c r="H108">
        <v>93</v>
      </c>
      <c r="I108" s="57">
        <f>Parameters!$C$40*EXP(Parameters!$D$40*H108)</f>
        <v>0.36817562218387462</v>
      </c>
      <c r="J108" s="5">
        <f t="shared" si="12"/>
        <v>0.76251715256175978</v>
      </c>
      <c r="K108" s="5">
        <f t="shared" si="13"/>
        <v>-0.44433269263947861</v>
      </c>
      <c r="N108">
        <v>93</v>
      </c>
      <c r="O108" s="57"/>
      <c r="P108" s="57">
        <f>'Debt-Dividend Analysis'!D108*'GHG Analysis'!$E$40</f>
        <v>0.66376167053931201</v>
      </c>
      <c r="Q108" s="57">
        <f>'Debt-Dividend Analysis'!J108*'GHG Analysis'!$E$41</f>
        <v>0.34313271865279188</v>
      </c>
      <c r="R108" s="57">
        <f t="shared" si="14"/>
        <v>0.80004454399086544</v>
      </c>
      <c r="S108" s="57">
        <f t="shared" si="15"/>
        <v>0.5</v>
      </c>
      <c r="T108" s="57">
        <f t="shared" si="16"/>
        <v>0</v>
      </c>
      <c r="U108" s="57">
        <f t="shared" si="17"/>
        <v>1</v>
      </c>
    </row>
    <row r="109" spans="2:21" x14ac:dyDescent="0.2">
      <c r="B109">
        <v>94</v>
      </c>
      <c r="C109" s="5">
        <f>EXP(-'Debt-Dividend Analysis'!$D$8*(B109-0.5))</f>
        <v>7.6293945312500017E-6</v>
      </c>
      <c r="D109" s="60">
        <f t="shared" si="10"/>
        <v>1.2068406376676293</v>
      </c>
      <c r="E109" s="60">
        <f t="shared" si="11"/>
        <v>-9.2075336091124171E-6</v>
      </c>
      <c r="H109">
        <v>94</v>
      </c>
      <c r="I109" s="57">
        <f>Parameters!$C$40*EXP(Parameters!$D$40*H109)</f>
        <v>0.36378391764522794</v>
      </c>
      <c r="J109" s="5">
        <f t="shared" si="12"/>
        <v>0.76781728050439491</v>
      </c>
      <c r="K109" s="5">
        <f t="shared" si="13"/>
        <v>-0.43903256469684349</v>
      </c>
      <c r="N109">
        <v>94</v>
      </c>
      <c r="O109" s="57"/>
      <c r="P109" s="57">
        <f>'Debt-Dividend Analysis'!D109*'GHG Analysis'!$E$40</f>
        <v>0.66376235071719614</v>
      </c>
      <c r="Q109" s="57">
        <f>'Debt-Dividend Analysis'!J109*'GHG Analysis'!$E$41</f>
        <v>0.34551777622697766</v>
      </c>
      <c r="R109" s="57">
        <f t="shared" si="14"/>
        <v>0.8024302817429354</v>
      </c>
      <c r="S109" s="57">
        <f t="shared" si="15"/>
        <v>0.5</v>
      </c>
      <c r="T109" s="57">
        <f t="shared" si="16"/>
        <v>0</v>
      </c>
      <c r="U109" s="57">
        <f t="shared" si="17"/>
        <v>1</v>
      </c>
    </row>
    <row r="110" spans="2:21" x14ac:dyDescent="0.2">
      <c r="B110">
        <v>95</v>
      </c>
      <c r="C110" s="5">
        <f>EXP(-'Debt-Dividend Analysis'!$D$8*(B110-0.5))</f>
        <v>6.7260074996644675E-6</v>
      </c>
      <c r="D110" s="60">
        <f t="shared" si="10"/>
        <v>1.2068417279201287</v>
      </c>
      <c r="E110" s="60">
        <f t="shared" si="11"/>
        <v>-8.1172811097207642E-6</v>
      </c>
      <c r="H110">
        <v>95</v>
      </c>
      <c r="I110" s="57">
        <f>Parameters!$C$40*EXP(Parameters!$D$40*H110)</f>
        <v>0.35944459861934386</v>
      </c>
      <c r="J110" s="5">
        <f t="shared" si="12"/>
        <v>0.77305418699906203</v>
      </c>
      <c r="K110" s="5">
        <f t="shared" si="13"/>
        <v>-0.43379565820217636</v>
      </c>
      <c r="N110">
        <v>95</v>
      </c>
      <c r="O110" s="57"/>
      <c r="P110" s="57">
        <f>'Debt-Dividend Analysis'!D110*'GHG Analysis'!$E$40</f>
        <v>0.6637629503560708</v>
      </c>
      <c r="Q110" s="57">
        <f>'Debt-Dividend Analysis'!J110*'GHG Analysis'!$E$41</f>
        <v>0.34787438414957789</v>
      </c>
      <c r="R110" s="57">
        <f t="shared" si="14"/>
        <v>0.80478748930441024</v>
      </c>
      <c r="S110" s="57">
        <f t="shared" si="15"/>
        <v>0.5</v>
      </c>
      <c r="T110" s="57">
        <f t="shared" si="16"/>
        <v>0</v>
      </c>
      <c r="U110" s="57">
        <f t="shared" si="17"/>
        <v>1</v>
      </c>
    </row>
    <row r="111" spans="2:21" x14ac:dyDescent="0.2">
      <c r="B111">
        <v>96</v>
      </c>
      <c r="C111" s="5">
        <f>EXP(-'Debt-Dividend Analysis'!$D$8*(B111-0.5))</f>
        <v>5.9295893927418471E-6</v>
      </c>
      <c r="D111" s="60">
        <f t="shared" si="10"/>
        <v>1.2068426890771977</v>
      </c>
      <c r="E111" s="60">
        <f t="shared" si="11"/>
        <v>-7.1561240406747828E-6</v>
      </c>
      <c r="H111">
        <v>96</v>
      </c>
      <c r="I111" s="57">
        <f>Parameters!$C$40*EXP(Parameters!$D$40*H111)</f>
        <v>0.35515704023678418</v>
      </c>
      <c r="J111" s="5">
        <f t="shared" si="12"/>
        <v>0.77822862616934541</v>
      </c>
      <c r="K111" s="5">
        <f t="shared" si="13"/>
        <v>-0.42862121903189299</v>
      </c>
      <c r="N111">
        <v>96</v>
      </c>
      <c r="O111" s="57"/>
      <c r="P111" s="57">
        <f>'Debt-Dividend Analysis'!D111*'GHG Analysis'!$E$40</f>
        <v>0.6637634789924588</v>
      </c>
      <c r="Q111" s="57">
        <f>'Debt-Dividend Analysis'!J111*'GHG Analysis'!$E$41</f>
        <v>0.3502028817762054</v>
      </c>
      <c r="R111" s="57">
        <f t="shared" si="14"/>
        <v>0.80711651556742581</v>
      </c>
      <c r="S111" s="57">
        <f t="shared" si="15"/>
        <v>0.5</v>
      </c>
      <c r="T111" s="57">
        <f t="shared" si="16"/>
        <v>0</v>
      </c>
      <c r="U111" s="57">
        <f t="shared" si="17"/>
        <v>1</v>
      </c>
    </row>
    <row r="112" spans="2:21" x14ac:dyDescent="0.2">
      <c r="B112">
        <v>97</v>
      </c>
      <c r="C112" s="5">
        <f>EXP(-'Debt-Dividend Analysis'!$D$8*(B112-0.5))</f>
        <v>5.2274741543583783E-6</v>
      </c>
      <c r="D112" s="60">
        <f t="shared" si="10"/>
        <v>1.2068435364248644</v>
      </c>
      <c r="E112" s="60">
        <f t="shared" si="11"/>
        <v>-6.3087763739755331E-6</v>
      </c>
      <c r="H112">
        <v>97</v>
      </c>
      <c r="I112" s="57">
        <f>Parameters!$C$40*EXP(Parameters!$D$40*H112)</f>
        <v>0.35092062508173305</v>
      </c>
      <c r="J112" s="5">
        <f t="shared" si="12"/>
        <v>0.78334134314342707</v>
      </c>
      <c r="K112" s="5">
        <f t="shared" si="13"/>
        <v>-0.42350850205781132</v>
      </c>
      <c r="N112">
        <v>97</v>
      </c>
      <c r="O112" s="57"/>
      <c r="P112" s="57">
        <f>'Debt-Dividend Analysis'!D112*'GHG Analysis'!$E$40</f>
        <v>0.66376394503367553</v>
      </c>
      <c r="Q112" s="57">
        <f>'Debt-Dividend Analysis'!J112*'GHG Analysis'!$E$41</f>
        <v>0.35250360441454215</v>
      </c>
      <c r="R112" s="57">
        <f t="shared" si="14"/>
        <v>0.80941770424697923</v>
      </c>
      <c r="S112" s="57">
        <f t="shared" si="15"/>
        <v>0.5</v>
      </c>
      <c r="T112" s="57">
        <f t="shared" si="16"/>
        <v>0</v>
      </c>
      <c r="U112" s="57">
        <f t="shared" si="17"/>
        <v>1</v>
      </c>
    </row>
    <row r="113" spans="2:21" x14ac:dyDescent="0.2">
      <c r="B113">
        <v>98</v>
      </c>
      <c r="C113" s="5">
        <f>EXP(-'Debt-Dividend Analysis'!$D$8*(B113-0.5))</f>
        <v>4.608495500200066E-6</v>
      </c>
      <c r="D113" s="60">
        <f t="shared" si="10"/>
        <v>1.2068442834391573</v>
      </c>
      <c r="E113" s="60">
        <f t="shared" si="11"/>
        <v>-5.5617620811077018E-6</v>
      </c>
      <c r="H113">
        <v>98</v>
      </c>
      <c r="I113" s="57">
        <f>Parameters!$C$40*EXP(Parameters!$D$40*H113)</f>
        <v>0.34673474310308727</v>
      </c>
      <c r="J113" s="5">
        <f t="shared" si="12"/>
        <v>0.78839307416138638</v>
      </c>
      <c r="K113" s="5">
        <f t="shared" si="13"/>
        <v>-0.41845677103985202</v>
      </c>
      <c r="N113">
        <v>98</v>
      </c>
      <c r="O113" s="57"/>
      <c r="P113" s="57">
        <f>'Debt-Dividend Analysis'!D113*'GHG Analysis'!$E$40</f>
        <v>0.66376435589153659</v>
      </c>
      <c r="Q113" s="57">
        <f>'Debt-Dividend Analysis'!J113*'GHG Analysis'!$E$41</f>
        <v>0.35477688337262381</v>
      </c>
      <c r="R113" s="57">
        <f t="shared" si="14"/>
        <v>0.81169139406292201</v>
      </c>
      <c r="S113" s="57">
        <f t="shared" si="15"/>
        <v>0.5</v>
      </c>
      <c r="T113" s="57">
        <f t="shared" si="16"/>
        <v>0</v>
      </c>
      <c r="U113" s="57">
        <f t="shared" si="17"/>
        <v>1</v>
      </c>
    </row>
    <row r="114" spans="2:21" x14ac:dyDescent="0.2">
      <c r="B114">
        <v>99</v>
      </c>
      <c r="C114" s="5">
        <f>EXP(-'Debt-Dividend Analysis'!$D$8*(B114-0.5))</f>
        <v>4.0628093316648907E-6</v>
      </c>
      <c r="D114" s="60">
        <f t="shared" si="10"/>
        <v>1.2068449420004255</v>
      </c>
      <c r="E114" s="60">
        <f t="shared" si="11"/>
        <v>-4.9032008129223925E-6</v>
      </c>
      <c r="H114">
        <v>99</v>
      </c>
      <c r="I114" s="57">
        <f>Parameters!$C$40*EXP(Parameters!$D$40*H114)</f>
        <v>0.34259879152660888</v>
      </c>
      <c r="J114" s="5">
        <f t="shared" si="12"/>
        <v>0.79338454668121916</v>
      </c>
      <c r="K114" s="5">
        <f t="shared" si="13"/>
        <v>-0.41346529852001923</v>
      </c>
      <c r="N114">
        <v>99</v>
      </c>
      <c r="O114" s="57"/>
      <c r="P114" s="57">
        <f>'Debt-Dividend Analysis'!D114*'GHG Analysis'!$E$40</f>
        <v>0.66376471810023407</v>
      </c>
      <c r="Q114" s="57">
        <f>'Debt-Dividend Analysis'!J114*'GHG Analysis'!$E$41</f>
        <v>0.35702304600654861</v>
      </c>
      <c r="R114" s="57">
        <f t="shared" si="14"/>
        <v>0.81393791890554423</v>
      </c>
      <c r="S114" s="57">
        <f t="shared" si="15"/>
        <v>0.5</v>
      </c>
      <c r="T114" s="57">
        <f t="shared" si="16"/>
        <v>0</v>
      </c>
      <c r="U114" s="57">
        <f t="shared" si="17"/>
        <v>1</v>
      </c>
    </row>
    <row r="115" spans="2:21" x14ac:dyDescent="0.2">
      <c r="B115">
        <v>100</v>
      </c>
      <c r="C115" s="5">
        <f>EXP(-'Debt-Dividend Analysis'!$D$8*(B115-0.5))</f>
        <v>3.5817371775120026E-6</v>
      </c>
      <c r="D115" s="60">
        <f t="shared" si="10"/>
        <v>1.2068455225822801</v>
      </c>
      <c r="E115" s="60">
        <f t="shared" si="11"/>
        <v>-4.3226189583300823E-6</v>
      </c>
      <c r="H115">
        <v>100</v>
      </c>
      <c r="I115" s="57">
        <f>Parameters!$C$40*EXP(Parameters!$D$40*H115)</f>
        <v>0.33851217476812395</v>
      </c>
      <c r="J115" s="5">
        <f t="shared" si="12"/>
        <v>0.79831647948359352</v>
      </c>
      <c r="K115" s="5">
        <f t="shared" si="13"/>
        <v>-0.40853336571764487</v>
      </c>
      <c r="N115">
        <v>100</v>
      </c>
      <c r="O115" s="57"/>
      <c r="P115" s="57">
        <f>'Debt-Dividend Analysis'!D115*'GHG Analysis'!$E$40</f>
        <v>0.66376503742025406</v>
      </c>
      <c r="Q115" s="57">
        <f>'Debt-Dividend Analysis'!J115*'GHG Analysis'!$E$41</f>
        <v>0.35924241576761706</v>
      </c>
      <c r="R115" s="57">
        <f t="shared" si="14"/>
        <v>0.81615760798663273</v>
      </c>
      <c r="S115" s="57">
        <f t="shared" si="15"/>
        <v>0.5</v>
      </c>
      <c r="T115" s="57">
        <f t="shared" si="16"/>
        <v>0</v>
      </c>
      <c r="U115" s="57">
        <f t="shared" si="17"/>
        <v>1</v>
      </c>
    </row>
    <row r="116" spans="2:21" x14ac:dyDescent="0.2">
      <c r="B116">
        <v>101</v>
      </c>
      <c r="C116" s="5">
        <f>EXP(-'Debt-Dividend Analysis'!$D$8*(B116-0.5))</f>
        <v>3.157628173388712E-6</v>
      </c>
      <c r="D116" s="60">
        <f t="shared" si="10"/>
        <v>1.2068460344181662</v>
      </c>
      <c r="E116" s="60">
        <f t="shared" si="11"/>
        <v>-3.8107830722111657E-6</v>
      </c>
      <c r="H116">
        <v>101</v>
      </c>
      <c r="I116" s="57">
        <f>Parameters!$C$40*EXP(Parameters!$D$40*H116)</f>
        <v>0.33447430434775738</v>
      </c>
      <c r="J116" s="5">
        <f t="shared" si="12"/>
        <v>0.80318958277535546</v>
      </c>
      <c r="K116" s="5">
        <f t="shared" si="13"/>
        <v>-0.40366026242588293</v>
      </c>
      <c r="N116">
        <v>101</v>
      </c>
      <c r="O116" s="57"/>
      <c r="P116" s="57">
        <f>'Debt-Dividend Analysis'!D116*'GHG Analysis'!$E$40</f>
        <v>0.66376531892999147</v>
      </c>
      <c r="Q116" s="57">
        <f>'Debt-Dividend Analysis'!J116*'GHG Analysis'!$E$41</f>
        <v>0.3614353122489099</v>
      </c>
      <c r="R116" s="57">
        <f t="shared" si="14"/>
        <v>0.81835078597766298</v>
      </c>
      <c r="S116" s="57">
        <f t="shared" si="15"/>
        <v>0.5</v>
      </c>
      <c r="T116" s="57">
        <f t="shared" si="16"/>
        <v>0</v>
      </c>
      <c r="U116" s="57">
        <f t="shared" si="17"/>
        <v>1</v>
      </c>
    </row>
    <row r="117" spans="2:21" x14ac:dyDescent="0.2">
      <c r="B117">
        <v>102</v>
      </c>
      <c r="C117" s="5">
        <f>EXP(-'Debt-Dividend Analysis'!$D$8*(B117-0.5))</f>
        <v>2.7837373841885476E-6</v>
      </c>
      <c r="D117" s="60">
        <f t="shared" si="10"/>
        <v>1.2068464856482073</v>
      </c>
      <c r="E117" s="60">
        <f t="shared" si="11"/>
        <v>-3.3595530311014699E-6</v>
      </c>
      <c r="H117">
        <v>102</v>
      </c>
      <c r="I117" s="57">
        <f>Parameters!$C$40*EXP(Parameters!$D$40*H117)</f>
        <v>0.33048459880519127</v>
      </c>
      <c r="J117" s="5">
        <f t="shared" si="12"/>
        <v>0.80800455829179996</v>
      </c>
      <c r="K117" s="5">
        <f t="shared" si="13"/>
        <v>-0.39884528690943843</v>
      </c>
      <c r="N117">
        <v>102</v>
      </c>
      <c r="O117" s="57"/>
      <c r="P117" s="57">
        <f>'Debt-Dividend Analysis'!D117*'GHG Analysis'!$E$40</f>
        <v>0.66376556710651402</v>
      </c>
      <c r="Q117" s="57">
        <f>'Debt-Dividend Analysis'!J117*'GHG Analysis'!$E$41</f>
        <v>0.36360205123130995</v>
      </c>
      <c r="R117" s="57">
        <f t="shared" si="14"/>
        <v>0.82051777313658558</v>
      </c>
      <c r="S117" s="57">
        <f t="shared" si="15"/>
        <v>0.5</v>
      </c>
      <c r="T117" s="57">
        <f t="shared" si="16"/>
        <v>0</v>
      </c>
      <c r="U117" s="57">
        <f t="shared" si="17"/>
        <v>1</v>
      </c>
    </row>
    <row r="118" spans="2:21" x14ac:dyDescent="0.2">
      <c r="B118">
        <v>103</v>
      </c>
      <c r="C118" s="5">
        <f>EXP(-'Debt-Dividend Analysis'!$D$8*(B118-0.5))</f>
        <v>2.4541185341061223E-6</v>
      </c>
      <c r="D118" s="60">
        <f t="shared" si="10"/>
        <v>1.2068468834486654</v>
      </c>
      <c r="E118" s="60">
        <f t="shared" si="11"/>
        <v>-2.9617525729719318E-6</v>
      </c>
      <c r="H118">
        <v>103</v>
      </c>
      <c r="I118" s="57">
        <f>Parameters!$C$40*EXP(Parameters!$D$40*H118)</f>
        <v>0.3265424836159333</v>
      </c>
      <c r="J118" s="5">
        <f t="shared" si="12"/>
        <v>0.81276209939772137</v>
      </c>
      <c r="K118" s="5">
        <f t="shared" si="13"/>
        <v>-0.39408774580351702</v>
      </c>
      <c r="N118">
        <v>103</v>
      </c>
      <c r="O118" s="57"/>
      <c r="P118" s="57">
        <f>'Debt-Dividend Analysis'!D118*'GHG Analysis'!$E$40</f>
        <v>0.66376578589676605</v>
      </c>
      <c r="Q118" s="57">
        <f>'Debt-Dividend Analysis'!J118*'GHG Analysis'!$E$41</f>
        <v>0.36574294472897456</v>
      </c>
      <c r="R118" s="57">
        <f t="shared" si="14"/>
        <v>0.82265888542450227</v>
      </c>
      <c r="S118" s="57">
        <f t="shared" si="15"/>
        <v>0.5</v>
      </c>
      <c r="T118" s="57">
        <f t="shared" si="16"/>
        <v>0</v>
      </c>
      <c r="U118" s="57">
        <f t="shared" si="17"/>
        <v>1</v>
      </c>
    </row>
    <row r="119" spans="2:21" x14ac:dyDescent="0.2">
      <c r="B119">
        <v>104</v>
      </c>
      <c r="C119" s="5">
        <f>EXP(-'Debt-Dividend Analysis'!$D$8*(B119-0.5))</f>
        <v>2.1635294383916113E-6</v>
      </c>
      <c r="D119" s="60">
        <f t="shared" si="10"/>
        <v>1.2068472341460705</v>
      </c>
      <c r="E119" s="60">
        <f t="shared" si="11"/>
        <v>-2.6110551678559801E-6</v>
      </c>
      <c r="H119">
        <v>104</v>
      </c>
      <c r="I119" s="57">
        <f>Parameters!$C$40*EXP(Parameters!$D$40*H119)</f>
        <v>0.32264739110858409</v>
      </c>
      <c r="J119" s="5">
        <f t="shared" si="12"/>
        <v>0.81746289118726023</v>
      </c>
      <c r="K119" s="5">
        <f t="shared" si="13"/>
        <v>-0.38938695401397816</v>
      </c>
      <c r="N119">
        <v>104</v>
      </c>
      <c r="O119" s="57"/>
      <c r="P119" s="57">
        <f>'Debt-Dividend Analysis'!D119*'GHG Analysis'!$E$40</f>
        <v>0.66376597878033883</v>
      </c>
      <c r="Q119" s="57">
        <f>'Debt-Dividend Analysis'!J119*'GHG Analysis'!$E$41</f>
        <v>0.36785830103426709</v>
      </c>
      <c r="R119" s="57">
        <f t="shared" si="14"/>
        <v>0.82477443461336752</v>
      </c>
      <c r="S119" s="57">
        <f t="shared" si="15"/>
        <v>0.5</v>
      </c>
      <c r="T119" s="57">
        <f t="shared" si="16"/>
        <v>0</v>
      </c>
      <c r="U119" s="57">
        <f t="shared" si="17"/>
        <v>1</v>
      </c>
    </row>
    <row r="120" spans="2:21" x14ac:dyDescent="0.2">
      <c r="B120">
        <v>105</v>
      </c>
      <c r="C120" s="5">
        <f>EXP(-'Debt-Dividend Analysis'!$D$8*(B120-0.5))</f>
        <v>1.9073486328125E-6</v>
      </c>
      <c r="D120" s="60">
        <f t="shared" si="10"/>
        <v>1.2068475433178361</v>
      </c>
      <c r="E120" s="60">
        <f t="shared" si="11"/>
        <v>-2.3018834023336154E-6</v>
      </c>
      <c r="H120">
        <v>105</v>
      </c>
      <c r="I120" s="57">
        <f>Parameters!$C$40*EXP(Parameters!$D$40*H120)</f>
        <v>0.31879876038309191</v>
      </c>
      <c r="J120" s="5">
        <f t="shared" si="12"/>
        <v>0.82210761058255721</v>
      </c>
      <c r="K120" s="5">
        <f t="shared" si="13"/>
        <v>-0.38474223461868118</v>
      </c>
      <c r="N120">
        <v>105</v>
      </c>
      <c r="O120" s="57"/>
      <c r="P120" s="57">
        <f>'Debt-Dividend Analysis'!D120*'GHG Analysis'!$E$40</f>
        <v>0.66376614882480989</v>
      </c>
      <c r="Q120" s="57">
        <f>'Debt-Dividend Analysis'!J120*'GHG Analysis'!$E$41</f>
        <v>0.36994842476215073</v>
      </c>
      <c r="R120" s="57">
        <f t="shared" si="14"/>
        <v>0.82686472838572223</v>
      </c>
      <c r="S120" s="57">
        <f t="shared" si="15"/>
        <v>0.5</v>
      </c>
      <c r="T120" s="57">
        <f t="shared" si="16"/>
        <v>0</v>
      </c>
      <c r="U120" s="57">
        <f t="shared" si="17"/>
        <v>1</v>
      </c>
    </row>
    <row r="121" spans="2:21" x14ac:dyDescent="0.2">
      <c r="B121">
        <v>106</v>
      </c>
      <c r="C121" s="5">
        <f>EXP(-'Debt-Dividend Analysis'!$D$8*(B121-0.5))</f>
        <v>1.6815018749161167E-6</v>
      </c>
      <c r="D121" s="60">
        <f t="shared" si="10"/>
        <v>1.2068478158809608</v>
      </c>
      <c r="E121" s="60">
        <f t="shared" si="11"/>
        <v>-2.0293202775967245E-6</v>
      </c>
      <c r="H121">
        <v>106</v>
      </c>
      <c r="I121" s="57">
        <f>Parameters!$C$40*EXP(Parameters!$D$40*H121)</f>
        <v>0.31499603722998182</v>
      </c>
      <c r="J121" s="5">
        <f t="shared" si="12"/>
        <v>0.82669692643123127</v>
      </c>
      <c r="K121" s="5">
        <f t="shared" si="13"/>
        <v>-0.38015291877000712</v>
      </c>
      <c r="N121">
        <v>106</v>
      </c>
      <c r="O121" s="57"/>
      <c r="P121" s="57">
        <f>'Debt-Dividend Analysis'!D121*'GHG Analysis'!$E$40</f>
        <v>0.66376629873452853</v>
      </c>
      <c r="Q121" s="57">
        <f>'Debt-Dividend Analysis'!J121*'GHG Analysis'!$E$41</f>
        <v>0.37201361689405404</v>
      </c>
      <c r="R121" s="57">
        <f t="shared" si="14"/>
        <v>0.82893007042734412</v>
      </c>
      <c r="S121" s="57">
        <f t="shared" si="15"/>
        <v>0.5</v>
      </c>
      <c r="T121" s="57">
        <f t="shared" si="16"/>
        <v>0</v>
      </c>
      <c r="U121" s="57">
        <f t="shared" si="17"/>
        <v>1</v>
      </c>
    </row>
    <row r="122" spans="2:21" x14ac:dyDescent="0.2">
      <c r="B122">
        <v>107</v>
      </c>
      <c r="C122" s="5">
        <f>EXP(-'Debt-Dividend Analysis'!$D$8*(B122-0.5))</f>
        <v>1.4823973481854614E-6</v>
      </c>
      <c r="D122" s="60">
        <f t="shared" si="10"/>
        <v>1.2068480561702282</v>
      </c>
      <c r="E122" s="60">
        <f t="shared" si="11"/>
        <v>-1.7890310102242069E-6</v>
      </c>
      <c r="H122">
        <v>107</v>
      </c>
      <c r="I122" s="57">
        <f>Parameters!$C$40*EXP(Parameters!$D$40*H122)</f>
        <v>0.3112386740505485</v>
      </c>
      <c r="J122" s="5">
        <f t="shared" si="12"/>
        <v>0.83123149960269527</v>
      </c>
      <c r="K122" s="5">
        <f t="shared" si="13"/>
        <v>-0.37561834559854312</v>
      </c>
      <c r="N122">
        <v>107</v>
      </c>
      <c r="O122" s="57"/>
      <c r="P122" s="57">
        <f>'Debt-Dividend Analysis'!D122*'GHG Analysis'!$E$40</f>
        <v>0.66376643089362553</v>
      </c>
      <c r="Q122" s="57">
        <f>'Debt-Dividend Analysis'!J122*'GHG Analysis'!$E$41</f>
        <v>0.37405417482121284</v>
      </c>
      <c r="R122" s="57">
        <f t="shared" si="14"/>
        <v>0.83097076051359997</v>
      </c>
      <c r="S122" s="57">
        <f t="shared" si="15"/>
        <v>0.5</v>
      </c>
      <c r="T122" s="57">
        <f t="shared" si="16"/>
        <v>0</v>
      </c>
      <c r="U122" s="57">
        <f t="shared" si="17"/>
        <v>1</v>
      </c>
    </row>
    <row r="123" spans="2:21" x14ac:dyDescent="0.2">
      <c r="B123">
        <v>108</v>
      </c>
      <c r="C123" s="5">
        <f>EXP(-'Debt-Dividend Analysis'!$D$8*(B123-0.5))</f>
        <v>1.3068685385895944E-6</v>
      </c>
      <c r="D123" s="60">
        <f t="shared" si="10"/>
        <v>1.2068482680071448</v>
      </c>
      <c r="E123" s="60">
        <f t="shared" si="11"/>
        <v>-1.5771940935493944E-6</v>
      </c>
      <c r="H123">
        <v>108</v>
      </c>
      <c r="I123" s="57">
        <f>Parameters!$C$40*EXP(Parameters!$D$40*H123)</f>
        <v>0.30752612977800159</v>
      </c>
      <c r="J123" s="5">
        <f t="shared" si="12"/>
        <v>0.83571198308332117</v>
      </c>
      <c r="K123" s="5">
        <f t="shared" si="13"/>
        <v>-0.37113786211791722</v>
      </c>
      <c r="N123">
        <v>108</v>
      </c>
      <c r="O123" s="57"/>
      <c r="P123" s="57">
        <f>'Debt-Dividend Analysis'!D123*'GHG Analysis'!$E$40</f>
        <v>0.66376654740392971</v>
      </c>
      <c r="Q123" s="57">
        <f>'Debt-Dividend Analysis'!J123*'GHG Analysis'!$E$41</f>
        <v>0.37607039238749451</v>
      </c>
      <c r="R123" s="57">
        <f t="shared" si="14"/>
        <v>0.83298709459018583</v>
      </c>
      <c r="S123" s="57">
        <f t="shared" si="15"/>
        <v>0.5</v>
      </c>
      <c r="T123" s="57">
        <f t="shared" si="16"/>
        <v>0</v>
      </c>
      <c r="U123" s="57">
        <f t="shared" si="17"/>
        <v>1</v>
      </c>
    </row>
    <row r="124" spans="2:21" x14ac:dyDescent="0.2">
      <c r="B124">
        <v>109</v>
      </c>
      <c r="C124" s="5">
        <f>EXP(-'Debt-Dividend Analysis'!$D$8*(B124-0.5))</f>
        <v>1.1521238750500163E-6</v>
      </c>
      <c r="D124" s="60">
        <f t="shared" si="10"/>
        <v>1.2068484547607181</v>
      </c>
      <c r="E124" s="60">
        <f t="shared" si="11"/>
        <v>-1.3904405202769254E-6</v>
      </c>
      <c r="H124">
        <v>109</v>
      </c>
      <c r="I124" s="57">
        <f>Parameters!$C$40*EXP(Parameters!$D$40*H124)</f>
        <v>0.30385786979955037</v>
      </c>
      <c r="J124" s="5">
        <f t="shared" si="12"/>
        <v>0.84013902207047286</v>
      </c>
      <c r="K124" s="5">
        <f t="shared" si="13"/>
        <v>-0.36671082313076553</v>
      </c>
      <c r="N124">
        <v>109</v>
      </c>
      <c r="O124" s="57"/>
      <c r="P124" s="57">
        <f>'Debt-Dividend Analysis'!D124*'GHG Analysis'!$E$40</f>
        <v>0.66376665011839497</v>
      </c>
      <c r="Q124" s="57">
        <f>'Debt-Dividend Analysis'!J124*'GHG Analysis'!$E$41</f>
        <v>0.37806255993171273</v>
      </c>
      <c r="R124" s="57">
        <f t="shared" si="14"/>
        <v>0.83497936484886925</v>
      </c>
      <c r="S124" s="57">
        <f t="shared" si="15"/>
        <v>0.5</v>
      </c>
      <c r="T124" s="57">
        <f t="shared" si="16"/>
        <v>0</v>
      </c>
      <c r="U124" s="57">
        <f t="shared" si="17"/>
        <v>1</v>
      </c>
    </row>
    <row r="125" spans="2:21" x14ac:dyDescent="0.2">
      <c r="B125">
        <v>110</v>
      </c>
      <c r="C125" s="5">
        <f>EXP(-'Debt-Dividend Analysis'!$D$8*(B125-0.5))</f>
        <v>1.0157023329162244E-6</v>
      </c>
      <c r="D125" s="60">
        <f t="shared" si="10"/>
        <v>1.206848619401035</v>
      </c>
      <c r="E125" s="60">
        <f t="shared" si="11"/>
        <v>-1.2258002033416204E-6</v>
      </c>
      <c r="H125">
        <v>110</v>
      </c>
      <c r="I125" s="57">
        <f>Parameters!$C$40*EXP(Parameters!$D$40*H125)</f>
        <v>0.30023336587941918</v>
      </c>
      <c r="J125" s="5">
        <f t="shared" si="12"/>
        <v>0.84451325406541455</v>
      </c>
      <c r="K125" s="5">
        <f t="shared" si="13"/>
        <v>-0.36233659113582384</v>
      </c>
      <c r="N125">
        <v>110</v>
      </c>
      <c r="O125" s="57"/>
      <c r="P125" s="57">
        <f>'Debt-Dividend Analysis'!D125*'GHG Analysis'!$E$40</f>
        <v>0.66376674067056929</v>
      </c>
      <c r="Q125" s="57">
        <f>'Debt-Dividend Analysis'!J125*'GHG Analysis'!$E$41</f>
        <v>0.3800309643294365</v>
      </c>
      <c r="R125" s="57">
        <f t="shared" si="14"/>
        <v>0.8369478597987674</v>
      </c>
      <c r="S125" s="57">
        <f t="shared" si="15"/>
        <v>0.5</v>
      </c>
      <c r="T125" s="57">
        <f t="shared" si="16"/>
        <v>0</v>
      </c>
      <c r="U125" s="57">
        <f t="shared" si="17"/>
        <v>1</v>
      </c>
    </row>
    <row r="126" spans="2:21" x14ac:dyDescent="0.2">
      <c r="B126">
        <v>111</v>
      </c>
      <c r="C126" s="5">
        <f>EXP(-'Debt-Dividend Analysis'!$D$8*(B126-0.5))</f>
        <v>8.9543429437800045E-7</v>
      </c>
      <c r="D126" s="60">
        <f t="shared" si="10"/>
        <v>1.2068487645464989</v>
      </c>
      <c r="E126" s="60">
        <f t="shared" si="11"/>
        <v>-1.0806547394714983E-6</v>
      </c>
      <c r="H126">
        <v>111</v>
      </c>
      <c r="I126" s="57">
        <f>Parameters!$C$40*EXP(Parameters!$D$40*H126)</f>
        <v>0.29665209608278043</v>
      </c>
      <c r="J126" s="5">
        <f t="shared" si="12"/>
        <v>0.84883530896511195</v>
      </c>
      <c r="K126" s="5">
        <f t="shared" si="13"/>
        <v>-0.35801453623612645</v>
      </c>
      <c r="N126">
        <v>111</v>
      </c>
      <c r="O126" s="57"/>
      <c r="P126" s="57">
        <f>'Debt-Dividend Analysis'!D126*'GHG Analysis'!$E$40</f>
        <v>0.66376682050057445</v>
      </c>
      <c r="Q126" s="57">
        <f>'Debt-Dividend Analysis'!J126*'GHG Analysis'!$E$41</f>
        <v>0.38197588903430035</v>
      </c>
      <c r="R126" s="57">
        <f t="shared" si="14"/>
        <v>0.83889286433363641</v>
      </c>
      <c r="S126" s="57">
        <f t="shared" si="15"/>
        <v>0.5</v>
      </c>
      <c r="T126" s="57">
        <f t="shared" si="16"/>
        <v>0</v>
      </c>
      <c r="U126" s="57">
        <f t="shared" si="17"/>
        <v>1</v>
      </c>
    </row>
    <row r="127" spans="2:21" x14ac:dyDescent="0.2">
      <c r="B127">
        <v>112</v>
      </c>
      <c r="C127" s="5">
        <f>EXP(-'Debt-Dividend Analysis'!$D$8*(B127-0.5))</f>
        <v>7.8940704334717789E-7</v>
      </c>
      <c r="D127" s="60">
        <f t="shared" si="10"/>
        <v>1.2068488925054703</v>
      </c>
      <c r="E127" s="60">
        <f t="shared" si="11"/>
        <v>-9.5269576805279144E-7</v>
      </c>
      <c r="H127">
        <v>112</v>
      </c>
      <c r="I127" s="57">
        <f>Parameters!$C$40*EXP(Parameters!$D$40*H127)</f>
        <v>0.29311354470059486</v>
      </c>
      <c r="J127" s="5">
        <f t="shared" si="12"/>
        <v>0.85310580915293932</v>
      </c>
      <c r="K127" s="5">
        <f t="shared" si="13"/>
        <v>-0.35374403604829907</v>
      </c>
      <c r="N127">
        <v>112</v>
      </c>
      <c r="O127" s="57"/>
      <c r="P127" s="57">
        <f>'Debt-Dividend Analysis'!D127*'GHG Analysis'!$E$40</f>
        <v>0.66376689087800878</v>
      </c>
      <c r="Q127" s="57">
        <f>'Debt-Dividend Analysis'!J127*'GHG Analysis'!$E$41</f>
        <v>0.38389761411882267</v>
      </c>
      <c r="R127" s="57">
        <f t="shared" si="14"/>
        <v>0.840814659795593</v>
      </c>
      <c r="S127" s="57">
        <f t="shared" si="15"/>
        <v>0.5</v>
      </c>
      <c r="T127" s="57">
        <f t="shared" si="16"/>
        <v>0</v>
      </c>
      <c r="U127" s="57">
        <f t="shared" si="17"/>
        <v>1</v>
      </c>
    </row>
    <row r="128" spans="2:21" x14ac:dyDescent="0.2">
      <c r="B128">
        <v>113</v>
      </c>
      <c r="C128" s="5">
        <f>EXP(-'Debt-Dividend Analysis'!$D$8*(B128-0.5))</f>
        <v>6.959343460471368E-7</v>
      </c>
      <c r="D128" s="60">
        <f t="shared" si="10"/>
        <v>1.2068490053129806</v>
      </c>
      <c r="E128" s="60">
        <f t="shared" si="11"/>
        <v>-8.3988825783087862E-7</v>
      </c>
      <c r="H128">
        <v>113</v>
      </c>
      <c r="I128" s="57">
        <f>Parameters!$C$40*EXP(Parameters!$D$40*H128)</f>
        <v>0.28961720217534875</v>
      </c>
      <c r="J128" s="5">
        <f t="shared" si="12"/>
        <v>0.85732536958830308</v>
      </c>
      <c r="K128" s="5">
        <f t="shared" si="13"/>
        <v>-0.34952447561293531</v>
      </c>
      <c r="N128">
        <v>113</v>
      </c>
      <c r="O128" s="57"/>
      <c r="P128" s="57">
        <f>'Debt-Dividend Analysis'!D128*'GHG Analysis'!$E$40</f>
        <v>0.66376695292213939</v>
      </c>
      <c r="Q128" s="57">
        <f>'Debt-Dividend Analysis'!J128*'GHG Analysis'!$E$41</f>
        <v>0.38579641631473632</v>
      </c>
      <c r="R128" s="57">
        <f t="shared" si="14"/>
        <v>0.84271352403563737</v>
      </c>
      <c r="S128" s="57">
        <f t="shared" si="15"/>
        <v>0.5</v>
      </c>
      <c r="T128" s="57">
        <f t="shared" si="16"/>
        <v>0</v>
      </c>
      <c r="U128" s="57">
        <f t="shared" si="17"/>
        <v>1</v>
      </c>
    </row>
    <row r="129" spans="2:21" x14ac:dyDescent="0.2">
      <c r="B129">
        <v>114</v>
      </c>
      <c r="C129" s="5">
        <f>EXP(-'Debt-Dividend Analysis'!$D$8*(B129-0.5))</f>
        <v>6.1352963352653035E-7</v>
      </c>
      <c r="D129" s="60">
        <f t="shared" si="10"/>
        <v>1.2068491047630951</v>
      </c>
      <c r="E129" s="60">
        <f t="shared" si="11"/>
        <v>-7.4043814324298296E-7</v>
      </c>
      <c r="H129">
        <v>114</v>
      </c>
      <c r="I129" s="57">
        <f>Parameters!$C$40*EXP(Parameters!$D$40*H129)</f>
        <v>0.2861625650276769</v>
      </c>
      <c r="J129" s="5">
        <f t="shared" si="12"/>
        <v>0.86149459789519722</v>
      </c>
      <c r="K129" s="5">
        <f t="shared" si="13"/>
        <v>-0.34535524730604117</v>
      </c>
      <c r="N129">
        <v>114</v>
      </c>
      <c r="O129" s="57"/>
      <c r="P129" s="57">
        <f>'Debt-Dividend Analysis'!D129*'GHG Analysis'!$E$40</f>
        <v>0.66376700761970242</v>
      </c>
      <c r="Q129" s="57">
        <f>'Debt-Dividend Analysis'!J129*'GHG Analysis'!$E$41</f>
        <v>0.3876725690528387</v>
      </c>
      <c r="R129" s="57">
        <f t="shared" si="14"/>
        <v>0.84458973147130267</v>
      </c>
      <c r="S129" s="57">
        <f t="shared" si="15"/>
        <v>0.5</v>
      </c>
      <c r="T129" s="57">
        <f t="shared" si="16"/>
        <v>0</v>
      </c>
      <c r="U129" s="57">
        <f t="shared" si="17"/>
        <v>1</v>
      </c>
    </row>
    <row r="130" spans="2:21" x14ac:dyDescent="0.2">
      <c r="B130">
        <v>115</v>
      </c>
      <c r="C130" s="5">
        <f>EXP(-'Debt-Dividend Analysis'!$D$8*(B130-0.5))</f>
        <v>5.4088235959790271E-7</v>
      </c>
      <c r="D130" s="60">
        <f t="shared" ref="D130:D193" si="18">-$D$11*(1-C130)</f>
        <v>1.2068491924374465</v>
      </c>
      <c r="E130" s="60">
        <f t="shared" ref="E130:E193" si="19">$D$11+D130</f>
        <v>-6.5276379190848388E-7</v>
      </c>
      <c r="H130">
        <v>115</v>
      </c>
      <c r="I130" s="57">
        <f>Parameters!$C$40*EXP(Parameters!$D$40*H130)</f>
        <v>0.28274913578386024</v>
      </c>
      <c r="J130" s="5">
        <f t="shared" si="12"/>
        <v>0.86561409444970261</v>
      </c>
      <c r="K130" s="5">
        <f t="shared" si="13"/>
        <v>-0.34123575075153578</v>
      </c>
      <c r="N130">
        <v>115</v>
      </c>
      <c r="O130" s="57"/>
      <c r="P130" s="57">
        <f>'Debt-Dividend Analysis'!D130*'GHG Analysis'!$E$40</f>
        <v>0.66376705584059559</v>
      </c>
      <c r="Q130" s="57">
        <f>'Debt-Dividend Analysis'!J130*'GHG Analysis'!$E$41</f>
        <v>0.38952634250236612</v>
      </c>
      <c r="R130" s="57">
        <f t="shared" si="14"/>
        <v>0.84644355314172337</v>
      </c>
      <c r="S130" s="57">
        <f t="shared" si="15"/>
        <v>0.5</v>
      </c>
      <c r="T130" s="57">
        <f t="shared" si="16"/>
        <v>0</v>
      </c>
      <c r="U130" s="57">
        <f t="shared" si="17"/>
        <v>1</v>
      </c>
    </row>
    <row r="131" spans="2:21" x14ac:dyDescent="0.2">
      <c r="B131">
        <v>116</v>
      </c>
      <c r="C131" s="5">
        <f>EXP(-'Debt-Dividend Analysis'!$D$8*(B131-0.5))</f>
        <v>4.7683715820312495E-7</v>
      </c>
      <c r="D131" s="60">
        <f t="shared" si="18"/>
        <v>1.2068492697303879</v>
      </c>
      <c r="E131" s="60">
        <f t="shared" si="19"/>
        <v>-5.7547085052789271E-7</v>
      </c>
      <c r="H131">
        <v>116</v>
      </c>
      <c r="I131" s="57">
        <f>Parameters!$C$40*EXP(Parameters!$D$40*H131)</f>
        <v>0.2793764229041894</v>
      </c>
      <c r="J131" s="5">
        <f t="shared" si="12"/>
        <v>0.86968445246644166</v>
      </c>
      <c r="K131" s="5">
        <f t="shared" si="13"/>
        <v>-0.33716539273479673</v>
      </c>
      <c r="N131">
        <v>116</v>
      </c>
      <c r="O131" s="57"/>
      <c r="P131" s="57">
        <f>'Debt-Dividend Analysis'!D131*'GHG Analysis'!$E$40</f>
        <v>0.66376709835171332</v>
      </c>
      <c r="Q131" s="57">
        <f>'Debt-Dividend Analysis'!J131*'GHG Analysis'!$E$41</f>
        <v>0.3913580036098987</v>
      </c>
      <c r="R131" s="57">
        <f t="shared" si="14"/>
        <v>0.84827525676037363</v>
      </c>
      <c r="S131" s="57">
        <f t="shared" si="15"/>
        <v>0.5</v>
      </c>
      <c r="T131" s="57">
        <f t="shared" si="16"/>
        <v>0</v>
      </c>
      <c r="U131" s="57">
        <f t="shared" si="17"/>
        <v>1</v>
      </c>
    </row>
    <row r="132" spans="2:21" x14ac:dyDescent="0.2">
      <c r="B132">
        <v>117</v>
      </c>
      <c r="C132" s="5">
        <f>EXP(-'Debt-Dividend Analysis'!$D$8*(B132-0.5))</f>
        <v>4.2037546872902912E-7</v>
      </c>
      <c r="D132" s="60">
        <f t="shared" si="18"/>
        <v>1.2068493378711689</v>
      </c>
      <c r="E132" s="60">
        <f t="shared" si="19"/>
        <v>-5.0733006951020343E-7</v>
      </c>
      <c r="H132">
        <v>117</v>
      </c>
      <c r="I132" s="57">
        <f>Parameters!$C$40*EXP(Parameters!$D$40*H132)</f>
        <v>0.27604394071218152</v>
      </c>
      <c r="J132" s="5">
        <f t="shared" si="12"/>
        <v>0.87370625808400226</v>
      </c>
      <c r="K132" s="5">
        <f t="shared" si="13"/>
        <v>-0.33314358711723613</v>
      </c>
      <c r="N132">
        <v>117</v>
      </c>
      <c r="O132" s="57"/>
      <c r="P132" s="57">
        <f>'Debt-Dividend Analysis'!D132*'GHG Analysis'!$E$40</f>
        <v>0.66376713582914293</v>
      </c>
      <c r="Q132" s="57">
        <f>'Debt-Dividend Analysis'!J132*'GHG Analysis'!$E$41</f>
        <v>0.393167816137801</v>
      </c>
      <c r="R132" s="57">
        <f t="shared" si="14"/>
        <v>0.85008510676570559</v>
      </c>
      <c r="S132" s="57">
        <f t="shared" si="15"/>
        <v>0.5</v>
      </c>
      <c r="T132" s="57">
        <f t="shared" si="16"/>
        <v>0</v>
      </c>
      <c r="U132" s="57">
        <f t="shared" si="17"/>
        <v>1</v>
      </c>
    </row>
    <row r="133" spans="2:21" x14ac:dyDescent="0.2">
      <c r="B133">
        <v>118</v>
      </c>
      <c r="C133" s="5">
        <f>EXP(-'Debt-Dividend Analysis'!$D$8*(B133-0.5))</f>
        <v>3.7059933704636529E-7</v>
      </c>
      <c r="D133" s="60">
        <f t="shared" si="18"/>
        <v>1.206849397943486</v>
      </c>
      <c r="E133" s="60">
        <f t="shared" si="19"/>
        <v>-4.4725775238951826E-7</v>
      </c>
      <c r="H133">
        <v>118</v>
      </c>
      <c r="I133" s="57">
        <f>Parameters!$C$40*EXP(Parameters!$D$40*H133)</f>
        <v>0.27275120932464242</v>
      </c>
      <c r="J133" s="5">
        <f t="shared" si="12"/>
        <v>0.87768009044934303</v>
      </c>
      <c r="K133" s="5">
        <f t="shared" si="13"/>
        <v>-0.32916975475189536</v>
      </c>
      <c r="N133">
        <v>118</v>
      </c>
      <c r="O133" s="57"/>
      <c r="P133" s="57">
        <f>'Debt-Dividend Analysis'!D133*'GHG Analysis'!$E$40</f>
        <v>0.6637671688689174</v>
      </c>
      <c r="Q133" s="57">
        <f>'Debt-Dividend Analysis'!J133*'GHG Analysis'!$E$41</f>
        <v>0.3949560407022043</v>
      </c>
      <c r="R133" s="57">
        <f t="shared" si="14"/>
        <v>0.85187336436988326</v>
      </c>
      <c r="S133" s="57">
        <f t="shared" si="15"/>
        <v>0.5</v>
      </c>
      <c r="T133" s="57">
        <f t="shared" si="16"/>
        <v>0</v>
      </c>
      <c r="U133" s="57">
        <f t="shared" si="17"/>
        <v>1</v>
      </c>
    </row>
    <row r="134" spans="2:21" x14ac:dyDescent="0.2">
      <c r="B134">
        <v>119</v>
      </c>
      <c r="C134" s="5">
        <f>EXP(-'Debt-Dividend Analysis'!$D$8*(B134-0.5))</f>
        <v>3.2671713464739854E-7</v>
      </c>
      <c r="D134" s="60">
        <f t="shared" si="18"/>
        <v>1.206849450902715</v>
      </c>
      <c r="E134" s="60">
        <f t="shared" si="19"/>
        <v>-3.9429852338734861E-7</v>
      </c>
      <c r="H134">
        <v>119</v>
      </c>
      <c r="I134" s="57">
        <f>Parameters!$C$40*EXP(Parameters!$D$40*H134)</f>
        <v>0.26949775458256242</v>
      </c>
      <c r="J134" s="5">
        <f t="shared" si="12"/>
        <v>0.88160652180119159</v>
      </c>
      <c r="K134" s="5">
        <f t="shared" si="13"/>
        <v>-0.3252433234000468</v>
      </c>
      <c r="N134">
        <v>119</v>
      </c>
      <c r="O134" s="57"/>
      <c r="P134" s="57">
        <f>'Debt-Dividend Analysis'!D134*'GHG Analysis'!$E$40</f>
        <v>0.66376719799649331</v>
      </c>
      <c r="Q134" s="57">
        <f>'Debt-Dividend Analysis'!J134*'GHG Analysis'!$E$41</f>
        <v>0.39672293481053617</v>
      </c>
      <c r="R134" s="57">
        <f t="shared" si="14"/>
        <v>0.85364028760579114</v>
      </c>
      <c r="S134" s="57">
        <f t="shared" si="15"/>
        <v>0.5</v>
      </c>
      <c r="T134" s="57">
        <f t="shared" si="16"/>
        <v>0</v>
      </c>
      <c r="U134" s="57">
        <f t="shared" si="17"/>
        <v>1</v>
      </c>
    </row>
    <row r="135" spans="2:21" x14ac:dyDescent="0.2">
      <c r="B135">
        <v>120</v>
      </c>
      <c r="C135" s="5">
        <f>EXP(-'Debt-Dividend Analysis'!$D$8*(B135-0.5))</f>
        <v>2.8803096876250402E-7</v>
      </c>
      <c r="D135" s="60">
        <f t="shared" si="18"/>
        <v>1.2068494975911084</v>
      </c>
      <c r="E135" s="60">
        <f t="shared" si="19"/>
        <v>-3.4761013001372021E-7</v>
      </c>
      <c r="H135">
        <v>120</v>
      </c>
      <c r="I135" s="57">
        <f>Parameters!$C$40*EXP(Parameters!$D$40*H135)</f>
        <v>0.26628310798283661</v>
      </c>
      <c r="J135" s="5">
        <f t="shared" si="12"/>
        <v>0.88548611755244744</v>
      </c>
      <c r="K135" s="5">
        <f t="shared" si="13"/>
        <v>-0.32136372764879095</v>
      </c>
      <c r="N135">
        <v>120</v>
      </c>
      <c r="O135" s="57"/>
      <c r="P135" s="57">
        <f>'Debt-Dividend Analysis'!D135*'GHG Analysis'!$E$40</f>
        <v>0.66376722367510965</v>
      </c>
      <c r="Q135" s="57">
        <f>'Debt-Dividend Analysis'!J135*'GHG Analysis'!$E$41</f>
        <v>0.39846875289860129</v>
      </c>
      <c r="R135" s="57">
        <f t="shared" si="14"/>
        <v>0.85538613137247255</v>
      </c>
      <c r="S135" s="57">
        <f t="shared" si="15"/>
        <v>0.5</v>
      </c>
      <c r="T135" s="57">
        <f t="shared" si="16"/>
        <v>0</v>
      </c>
      <c r="U135" s="57">
        <f t="shared" si="17"/>
        <v>1</v>
      </c>
    </row>
    <row r="136" spans="2:21" x14ac:dyDescent="0.2">
      <c r="B136">
        <v>121</v>
      </c>
      <c r="C136" s="5">
        <f>EXP(-'Debt-Dividend Analysis'!$D$8*(B136-0.5))</f>
        <v>2.5392558322905604E-7</v>
      </c>
      <c r="D136" s="60">
        <f t="shared" si="18"/>
        <v>1.2068495387511875</v>
      </c>
      <c r="E136" s="60">
        <f t="shared" si="19"/>
        <v>-3.0645005089091626E-7</v>
      </c>
      <c r="H136">
        <v>121</v>
      </c>
      <c r="I136" s="57">
        <f>Parameters!$C$40*EXP(Parameters!$D$40*H136)</f>
        <v>0.26310680661079977</v>
      </c>
      <c r="J136" s="5">
        <f t="shared" si="12"/>
        <v>0.88931943637160249</v>
      </c>
      <c r="K136" s="5">
        <f t="shared" si="13"/>
        <v>-0.3175304088296359</v>
      </c>
      <c r="N136">
        <v>121</v>
      </c>
      <c r="O136" s="57"/>
      <c r="P136" s="57">
        <f>'Debt-Dividend Analysis'!D136*'GHG Analysis'!$E$40</f>
        <v>0.6637672463131532</v>
      </c>
      <c r="Q136" s="57">
        <f>'Debt-Dividend Analysis'!J136*'GHG Analysis'!$E$41</f>
        <v>0.4001937463672211</v>
      </c>
      <c r="R136" s="57">
        <f t="shared" si="14"/>
        <v>0.85711114747913597</v>
      </c>
      <c r="S136" s="57">
        <f t="shared" si="15"/>
        <v>0.5</v>
      </c>
      <c r="T136" s="57">
        <f t="shared" si="16"/>
        <v>0</v>
      </c>
      <c r="U136" s="57">
        <f t="shared" si="17"/>
        <v>1</v>
      </c>
    </row>
    <row r="137" spans="2:21" x14ac:dyDescent="0.2">
      <c r="B137">
        <v>122</v>
      </c>
      <c r="C137" s="5">
        <f>EXP(-'Debt-Dividend Analysis'!$D$8*(B137-0.5))</f>
        <v>2.2385857359450009E-7</v>
      </c>
      <c r="D137" s="60">
        <f t="shared" si="18"/>
        <v>1.2068495750375536</v>
      </c>
      <c r="E137" s="60">
        <f t="shared" si="19"/>
        <v>-2.7016368475685226E-7</v>
      </c>
      <c r="H137">
        <v>122</v>
      </c>
      <c r="I137" s="57">
        <f>Parameters!$C$40*EXP(Parameters!$D$40*H137)</f>
        <v>0.25996839307356567</v>
      </c>
      <c r="J137" s="5">
        <f t="shared" si="12"/>
        <v>0.89310703026319094</v>
      </c>
      <c r="K137" s="5">
        <f t="shared" si="13"/>
        <v>-0.31374281493804745</v>
      </c>
      <c r="N137">
        <v>122</v>
      </c>
      <c r="O137" s="57"/>
      <c r="P137" s="57">
        <f>'Debt-Dividend Analysis'!D137*'GHG Analysis'!$E$40</f>
        <v>0.66376726627065452</v>
      </c>
      <c r="Q137" s="57">
        <f>'Debt-Dividend Analysis'!J137*'GHG Analysis'!$E$41</f>
        <v>0.40189816361843589</v>
      </c>
      <c r="R137" s="57">
        <f t="shared" si="14"/>
        <v>0.85881558468785202</v>
      </c>
      <c r="S137" s="57">
        <f t="shared" si="15"/>
        <v>0.5</v>
      </c>
      <c r="T137" s="57">
        <f t="shared" si="16"/>
        <v>0</v>
      </c>
      <c r="U137" s="57">
        <f t="shared" si="17"/>
        <v>1</v>
      </c>
    </row>
    <row r="138" spans="2:21" x14ac:dyDescent="0.2">
      <c r="B138">
        <v>123</v>
      </c>
      <c r="C138" s="5">
        <f>EXP(-'Debt-Dividend Analysis'!$D$8*(B138-0.5))</f>
        <v>1.9735176083679442E-7</v>
      </c>
      <c r="D138" s="60">
        <f t="shared" si="18"/>
        <v>1.2068496070272965</v>
      </c>
      <c r="E138" s="60">
        <f t="shared" si="19"/>
        <v>-2.3817394190217556E-7</v>
      </c>
      <c r="H138">
        <v>123</v>
      </c>
      <c r="I138" s="57">
        <f>Parameters!$C$40*EXP(Parameters!$D$40*H138)</f>
        <v>0.25686741543416164</v>
      </c>
      <c r="J138" s="5">
        <f t="shared" si="12"/>
        <v>0.89684944464727812</v>
      </c>
      <c r="K138" s="5">
        <f t="shared" si="13"/>
        <v>-0.31000040055396028</v>
      </c>
      <c r="N138">
        <v>123</v>
      </c>
      <c r="O138" s="57"/>
      <c r="P138" s="57">
        <f>'Debt-Dividend Analysis'!D138*'GHG Analysis'!$E$40</f>
        <v>0.66376728386501316</v>
      </c>
      <c r="Q138" s="57">
        <f>'Debt-Dividend Analysis'!J138*'GHG Analysis'!$E$41</f>
        <v>0.40358225009127513</v>
      </c>
      <c r="R138" s="57">
        <f t="shared" si="14"/>
        <v>0.8604996887550499</v>
      </c>
      <c r="S138" s="57">
        <f t="shared" si="15"/>
        <v>0.5</v>
      </c>
      <c r="T138" s="57">
        <f t="shared" si="16"/>
        <v>0</v>
      </c>
      <c r="U138" s="57">
        <f t="shared" si="17"/>
        <v>1</v>
      </c>
    </row>
    <row r="139" spans="2:21" x14ac:dyDescent="0.2">
      <c r="B139">
        <v>124</v>
      </c>
      <c r="C139" s="5">
        <f>EXP(-'Debt-Dividend Analysis'!$D$8*(B139-0.5))</f>
        <v>1.7398358651178417E-7</v>
      </c>
      <c r="D139" s="60">
        <f t="shared" si="18"/>
        <v>1.206849635229174</v>
      </c>
      <c r="E139" s="60">
        <f t="shared" si="19"/>
        <v>-2.099720644022085E-7</v>
      </c>
      <c r="H139">
        <v>124</v>
      </c>
      <c r="I139" s="57">
        <f>Parameters!$C$40*EXP(Parameters!$D$40*H139)</f>
        <v>0.25380342714644921</v>
      </c>
      <c r="J139" s="5">
        <f t="shared" si="12"/>
        <v>0.90054721843800234</v>
      </c>
      <c r="K139" s="5">
        <f t="shared" si="13"/>
        <v>-0.30630262676323605</v>
      </c>
      <c r="N139">
        <v>124</v>
      </c>
      <c r="O139" s="57"/>
      <c r="P139" s="57">
        <f>'Debt-Dividend Analysis'!D139*'GHG Analysis'!$E$40</f>
        <v>0.66376729937604573</v>
      </c>
      <c r="Q139" s="57">
        <f>'Debt-Dividend Analysis'!J139*'GHG Analysis'!$E$41</f>
        <v>0.40524624829710099</v>
      </c>
      <c r="R139" s="57">
        <f t="shared" si="14"/>
        <v>0.86216370247190832</v>
      </c>
      <c r="S139" s="57">
        <f t="shared" si="15"/>
        <v>0.5</v>
      </c>
      <c r="T139" s="57">
        <f t="shared" si="16"/>
        <v>0</v>
      </c>
      <c r="U139" s="57">
        <f t="shared" si="17"/>
        <v>1</v>
      </c>
    </row>
    <row r="140" spans="2:21" x14ac:dyDescent="0.2">
      <c r="B140">
        <v>125</v>
      </c>
      <c r="C140" s="5">
        <f>EXP(-'Debt-Dividend Analysis'!$D$8*(B140-0.5))</f>
        <v>1.5338240838163256E-7</v>
      </c>
      <c r="D140" s="60">
        <f t="shared" si="18"/>
        <v>1.2068496600917027</v>
      </c>
      <c r="E140" s="60">
        <f t="shared" si="19"/>
        <v>-1.8510953569972344E-7</v>
      </c>
      <c r="H140">
        <v>125</v>
      </c>
      <c r="I140" s="57">
        <f>Parameters!$C$40*EXP(Parameters!$D$40*H140)</f>
        <v>0.25077598699082027</v>
      </c>
      <c r="J140" s="5">
        <f t="shared" si="12"/>
        <v>0.90420088412117916</v>
      </c>
      <c r="K140" s="5">
        <f t="shared" si="13"/>
        <v>-0.30264896108005923</v>
      </c>
      <c r="N140">
        <v>125</v>
      </c>
      <c r="O140" s="57"/>
      <c r="P140" s="57">
        <f>'Debt-Dividend Analysis'!D140*'GHG Analysis'!$E$40</f>
        <v>0.66376731305043657</v>
      </c>
      <c r="Q140" s="57">
        <f>'Debt-Dividend Analysis'!J140*'GHG Analysis'!$E$41</f>
        <v>0.40689039785453057</v>
      </c>
      <c r="R140" s="57">
        <f t="shared" si="14"/>
        <v>0.86380786570372869</v>
      </c>
      <c r="S140" s="57">
        <f t="shared" si="15"/>
        <v>0.5</v>
      </c>
      <c r="T140" s="57">
        <f t="shared" si="16"/>
        <v>0</v>
      </c>
      <c r="U140" s="57">
        <f t="shared" si="17"/>
        <v>1</v>
      </c>
    </row>
    <row r="141" spans="2:21" x14ac:dyDescent="0.2">
      <c r="B141">
        <v>126</v>
      </c>
      <c r="C141" s="5">
        <f>EXP(-'Debt-Dividend Analysis'!$D$8*(B141-0.5))</f>
        <v>1.3522058989947589E-7</v>
      </c>
      <c r="D141" s="60">
        <f t="shared" si="18"/>
        <v>1.2068496820102903</v>
      </c>
      <c r="E141" s="60">
        <f t="shared" si="19"/>
        <v>-1.6319094808814327E-7</v>
      </c>
      <c r="H141">
        <v>126</v>
      </c>
      <c r="I141" s="57">
        <f>Parameters!$C$40*EXP(Parameters!$D$40*H141)</f>
        <v>0.24778465901066099</v>
      </c>
      <c r="J141" s="5">
        <f t="shared" si="12"/>
        <v>0.90781096783098059</v>
      </c>
      <c r="K141" s="5">
        <f t="shared" si="13"/>
        <v>-0.29903887737025781</v>
      </c>
      <c r="N141">
        <v>126</v>
      </c>
      <c r="O141" s="57"/>
      <c r="P141" s="57">
        <f>'Debt-Dividend Analysis'!D141*'GHG Analysis'!$E$40</f>
        <v>0.66376732510565972</v>
      </c>
      <c r="Q141" s="57">
        <f>'Debt-Dividend Analysis'!J141*'GHG Analysis'!$E$41</f>
        <v>0.40851493552394125</v>
      </c>
      <c r="R141" s="57">
        <f t="shared" si="14"/>
        <v>0.86543241542836258</v>
      </c>
      <c r="S141" s="57">
        <f t="shared" si="15"/>
        <v>0.5</v>
      </c>
      <c r="T141" s="57">
        <f t="shared" si="16"/>
        <v>0</v>
      </c>
      <c r="U141" s="57">
        <f t="shared" si="17"/>
        <v>1</v>
      </c>
    </row>
    <row r="142" spans="2:21" x14ac:dyDescent="0.2">
      <c r="B142">
        <v>127</v>
      </c>
      <c r="C142" s="5">
        <f>EXP(-'Debt-Dividend Analysis'!$D$8*(B142-0.5))</f>
        <v>1.1920928955078122E-7</v>
      </c>
      <c r="D142" s="60">
        <f t="shared" si="18"/>
        <v>1.2068497013335258</v>
      </c>
      <c r="E142" s="60">
        <f t="shared" si="19"/>
        <v>-1.4386771263197318E-7</v>
      </c>
      <c r="H142">
        <v>127</v>
      </c>
      <c r="I142" s="57">
        <f>Parameters!$C$40*EXP(Parameters!$D$40*H142)</f>
        <v>0.24482901244957317</v>
      </c>
      <c r="J142" s="5">
        <f t="shared" si="12"/>
        <v>0.91137798942569903</v>
      </c>
      <c r="K142" s="5">
        <f t="shared" si="13"/>
        <v>-0.29547185577553936</v>
      </c>
      <c r="N142">
        <v>127</v>
      </c>
      <c r="O142" s="57"/>
      <c r="P142" s="57">
        <f>'Debt-Dividend Analysis'!D142*'GHG Analysis'!$E$40</f>
        <v>0.66376733573343927</v>
      </c>
      <c r="Q142" s="57">
        <f>'Debt-Dividend Analysis'!J142*'GHG Analysis'!$E$41</f>
        <v>0.41012009524156451</v>
      </c>
      <c r="R142" s="57">
        <f t="shared" si="14"/>
        <v>0.86703758577376533</v>
      </c>
      <c r="S142" s="57">
        <f t="shared" si="15"/>
        <v>0.5</v>
      </c>
      <c r="T142" s="57">
        <f t="shared" si="16"/>
        <v>0</v>
      </c>
      <c r="U142" s="57">
        <f t="shared" si="17"/>
        <v>1</v>
      </c>
    </row>
    <row r="143" spans="2:21" x14ac:dyDescent="0.2">
      <c r="B143">
        <v>128</v>
      </c>
      <c r="C143" s="5">
        <f>EXP(-'Debt-Dividend Analysis'!$D$8*(B143-0.5))</f>
        <v>1.0509386718225725E-7</v>
      </c>
      <c r="D143" s="60">
        <f t="shared" si="18"/>
        <v>1.206849718368721</v>
      </c>
      <c r="E143" s="60">
        <f t="shared" si="19"/>
        <v>-1.2683251737755086E-7</v>
      </c>
      <c r="H143">
        <v>128</v>
      </c>
      <c r="I143" s="57">
        <f>Parameters!$C$40*EXP(Parameters!$D$40*H143)</f>
        <v>0.24190862168934468</v>
      </c>
      <c r="J143" s="5">
        <f t="shared" si="12"/>
        <v>0.91490246256260777</v>
      </c>
      <c r="K143" s="5">
        <f t="shared" si="13"/>
        <v>-0.29194738263863063</v>
      </c>
      <c r="N143">
        <v>128</v>
      </c>
      <c r="O143" s="57"/>
      <c r="P143" s="57">
        <f>'Debt-Dividend Analysis'!D143*'GHG Analysis'!$E$40</f>
        <v>0.66376734510279656</v>
      </c>
      <c r="Q143" s="57">
        <f>'Debt-Dividend Analysis'!J143*'GHG Analysis'!$E$41</f>
        <v>0.41170610815317343</v>
      </c>
      <c r="R143" s="57">
        <f t="shared" si="14"/>
        <v>0.8686236080547316</v>
      </c>
      <c r="S143" s="57">
        <f t="shared" si="15"/>
        <v>0.5</v>
      </c>
      <c r="T143" s="57">
        <f t="shared" si="16"/>
        <v>0</v>
      </c>
      <c r="U143" s="57">
        <f t="shared" si="17"/>
        <v>1</v>
      </c>
    </row>
    <row r="144" spans="2:21" x14ac:dyDescent="0.2">
      <c r="B144">
        <v>129</v>
      </c>
      <c r="C144" s="5">
        <f>EXP(-'Debt-Dividend Analysis'!$D$8*(B144-0.5))</f>
        <v>9.2649834261591308E-8</v>
      </c>
      <c r="D144" s="60">
        <f t="shared" si="18"/>
        <v>1.2068497333868002</v>
      </c>
      <c r="E144" s="60">
        <f t="shared" si="19"/>
        <v>-1.1181443815289072E-7</v>
      </c>
      <c r="H144">
        <v>129</v>
      </c>
      <c r="I144" s="57">
        <f>Parameters!$C$40*EXP(Parameters!$D$40*H144)</f>
        <v>0.23902306618865957</v>
      </c>
      <c r="J144" s="5">
        <f t="shared" ref="J144:J207" si="20">-$J$11*(1-I144)</f>
        <v>0.91838489477192931</v>
      </c>
      <c r="K144" s="5">
        <f t="shared" ref="K144:K207" si="21">$J$11+J144</f>
        <v>-0.28846495042930909</v>
      </c>
      <c r="N144">
        <v>129</v>
      </c>
      <c r="O144" s="57"/>
      <c r="P144" s="57">
        <f>'Debt-Dividend Analysis'!D144*'GHG Analysis'!$E$40</f>
        <v>0.66376735336274018</v>
      </c>
      <c r="Q144" s="57">
        <f>'Debt-Dividend Analysis'!J144*'GHG Analysis'!$E$41</f>
        <v>0.41327320264736817</v>
      </c>
      <c r="R144" s="57">
        <f t="shared" ref="R144:R207" si="22">$O$16+P144+Q144</f>
        <v>0.87019071080887</v>
      </c>
      <c r="S144" s="57">
        <f t="shared" si="15"/>
        <v>0.5</v>
      </c>
      <c r="T144" s="57">
        <f t="shared" si="16"/>
        <v>0</v>
      </c>
      <c r="U144" s="57">
        <f t="shared" si="17"/>
        <v>1</v>
      </c>
    </row>
    <row r="145" spans="2:21" x14ac:dyDescent="0.2">
      <c r="B145">
        <v>130</v>
      </c>
      <c r="C145" s="5">
        <f>EXP(-'Debt-Dividend Analysis'!$D$8*(B145-0.5))</f>
        <v>8.1679283661849622E-8</v>
      </c>
      <c r="D145" s="60">
        <f t="shared" si="18"/>
        <v>1.2068497466266075</v>
      </c>
      <c r="E145" s="60">
        <f t="shared" si="19"/>
        <v>-9.8574630902348304E-8</v>
      </c>
      <c r="H145">
        <v>130</v>
      </c>
      <c r="I145" s="57">
        <f>Parameters!$C$40*EXP(Parameters!$D$40*H145)</f>
        <v>0.23617193042253945</v>
      </c>
      <c r="J145" s="5">
        <f t="shared" si="20"/>
        <v>0.92182578752991895</v>
      </c>
      <c r="K145" s="5">
        <f t="shared" si="21"/>
        <v>-0.28502405767131944</v>
      </c>
      <c r="N145">
        <v>130</v>
      </c>
      <c r="O145" s="57"/>
      <c r="P145" s="57">
        <f>'Debt-Dividend Analysis'!D145*'GHG Analysis'!$E$40</f>
        <v>0.66376736064463415</v>
      </c>
      <c r="Q145" s="57">
        <f>'Debt-Dividend Analysis'!J145*'GHG Analysis'!$E$41</f>
        <v>0.41482160438846349</v>
      </c>
      <c r="R145" s="57">
        <f t="shared" si="22"/>
        <v>0.87173911983185925</v>
      </c>
      <c r="S145" s="57">
        <f t="shared" ref="S145:S208" si="23">$S$15</f>
        <v>0.5</v>
      </c>
      <c r="T145" s="57">
        <f t="shared" ref="T145:T208" si="24">$T$15</f>
        <v>0</v>
      </c>
      <c r="U145" s="57">
        <f t="shared" ref="U145:U208" si="25">$U$15</f>
        <v>1</v>
      </c>
    </row>
    <row r="146" spans="2:21" x14ac:dyDescent="0.2">
      <c r="B146">
        <v>131</v>
      </c>
      <c r="C146" s="5">
        <f>EXP(-'Debt-Dividend Analysis'!$D$8*(B146-0.5))</f>
        <v>7.2007742190625991E-8</v>
      </c>
      <c r="D146" s="60">
        <f t="shared" si="18"/>
        <v>1.2068497582987059</v>
      </c>
      <c r="E146" s="60">
        <f t="shared" si="19"/>
        <v>-8.6902532503430052E-8</v>
      </c>
      <c r="H146">
        <v>131</v>
      </c>
      <c r="I146" s="57">
        <f>Parameters!$C$40*EXP(Parameters!$D$40*H146)</f>
        <v>0.23335480382250726</v>
      </c>
      <c r="J146" s="5">
        <f t="shared" si="20"/>
        <v>0.92522563633108013</v>
      </c>
      <c r="K146" s="5">
        <f t="shared" si="21"/>
        <v>-0.28162420887015827</v>
      </c>
      <c r="N146">
        <v>131</v>
      </c>
      <c r="O146" s="57"/>
      <c r="P146" s="57">
        <f>'Debt-Dividend Analysis'!D146*'GHG Analysis'!$E$40</f>
        <v>0.66376736706428829</v>
      </c>
      <c r="Q146" s="57">
        <f>'Debt-Dividend Analysis'!J146*'GHG Analysis'!$E$41</f>
        <v>0.41635153634898603</v>
      </c>
      <c r="R146" s="57">
        <f t="shared" si="22"/>
        <v>0.87326905821203593</v>
      </c>
      <c r="S146" s="57">
        <f t="shared" si="23"/>
        <v>0.5</v>
      </c>
      <c r="T146" s="57">
        <f t="shared" si="24"/>
        <v>0</v>
      </c>
      <c r="U146" s="57">
        <f t="shared" si="25"/>
        <v>1</v>
      </c>
    </row>
    <row r="147" spans="2:21" x14ac:dyDescent="0.2">
      <c r="B147">
        <v>132</v>
      </c>
      <c r="C147" s="5">
        <f>EXP(-'Debt-Dividend Analysis'!$D$8*(B147-0.5))</f>
        <v>6.3481395807263891E-8</v>
      </c>
      <c r="D147" s="60">
        <f t="shared" si="18"/>
        <v>1.2068497685887256</v>
      </c>
      <c r="E147" s="60">
        <f t="shared" si="19"/>
        <v>-7.6612512778240216E-8</v>
      </c>
      <c r="H147">
        <v>132</v>
      </c>
      <c r="I147" s="57">
        <f>Parameters!$C$40*EXP(Parameters!$D$40*H147)</f>
        <v>0.23057128071746449</v>
      </c>
      <c r="J147" s="5">
        <f t="shared" si="20"/>
        <v>0.92858493075951509</v>
      </c>
      <c r="K147" s="5">
        <f t="shared" si="21"/>
        <v>-0.2782649144417233</v>
      </c>
      <c r="N147">
        <v>132</v>
      </c>
      <c r="O147" s="57"/>
      <c r="P147" s="57">
        <f>'Debt-Dividend Analysis'!D147*'GHG Analysis'!$E$40</f>
        <v>0.66376737272379915</v>
      </c>
      <c r="Q147" s="57">
        <f>'Debt-Dividend Analysis'!J147*'GHG Analysis'!$E$41</f>
        <v>0.41786321884178174</v>
      </c>
      <c r="R147" s="57">
        <f t="shared" si="22"/>
        <v>0.87478074636434244</v>
      </c>
      <c r="S147" s="57">
        <f t="shared" si="23"/>
        <v>0.5</v>
      </c>
      <c r="T147" s="57">
        <f t="shared" si="24"/>
        <v>0</v>
      </c>
      <c r="U147" s="57">
        <f t="shared" si="25"/>
        <v>1</v>
      </c>
    </row>
    <row r="148" spans="2:21" x14ac:dyDescent="0.2">
      <c r="B148">
        <v>133</v>
      </c>
      <c r="C148" s="5">
        <f>EXP(-'Debt-Dividend Analysis'!$D$8*(B148-0.5))</f>
        <v>5.5964643398624909E-8</v>
      </c>
      <c r="D148" s="60">
        <f t="shared" si="18"/>
        <v>1.2068497776603173</v>
      </c>
      <c r="E148" s="60">
        <f t="shared" si="19"/>
        <v>-6.7540921078190763E-8</v>
      </c>
      <c r="H148">
        <v>133</v>
      </c>
      <c r="I148" s="57">
        <f>Parameters!$C$40*EXP(Parameters!$D$40*H148)</f>
        <v>0.22782096027527415</v>
      </c>
      <c r="J148" s="5">
        <f t="shared" si="20"/>
        <v>0.93190415455942632</v>
      </c>
      <c r="K148" s="5">
        <f t="shared" si="21"/>
        <v>-0.27494569064181207</v>
      </c>
      <c r="N148">
        <v>133</v>
      </c>
      <c r="O148" s="57"/>
      <c r="P148" s="57">
        <f>'Debt-Dividend Analysis'!D148*'GHG Analysis'!$E$40</f>
        <v>0.66376737771317462</v>
      </c>
      <c r="Q148" s="57">
        <f>'Debt-Dividend Analysis'!J148*'GHG Analysis'!$E$41</f>
        <v>0.41935686955174178</v>
      </c>
      <c r="R148" s="57">
        <f t="shared" si="22"/>
        <v>0.87627440206367802</v>
      </c>
      <c r="S148" s="57">
        <f t="shared" si="23"/>
        <v>0.5</v>
      </c>
      <c r="T148" s="57">
        <f t="shared" si="24"/>
        <v>0</v>
      </c>
      <c r="U148" s="57">
        <f t="shared" si="25"/>
        <v>1</v>
      </c>
    </row>
    <row r="149" spans="2:21" x14ac:dyDescent="0.2">
      <c r="B149">
        <v>134</v>
      </c>
      <c r="C149" s="5">
        <f>EXP(-'Debt-Dividend Analysis'!$D$8*(B149-0.5))</f>
        <v>4.9337940209198684E-8</v>
      </c>
      <c r="D149" s="60">
        <f t="shared" si="18"/>
        <v>1.2068497856577529</v>
      </c>
      <c r="E149" s="60">
        <f t="shared" si="19"/>
        <v>-5.9543485475543889E-8</v>
      </c>
      <c r="H149">
        <v>134</v>
      </c>
      <c r="I149" s="57">
        <f>Parameters!$C$40*EXP(Parameters!$D$40*H149)</f>
        <v>0.22510344644503996</v>
      </c>
      <c r="J149" s="5">
        <f t="shared" si="20"/>
        <v>0.93518378570477667</v>
      </c>
      <c r="K149" s="5">
        <f t="shared" si="21"/>
        <v>-0.27166605949646172</v>
      </c>
      <c r="N149">
        <v>134</v>
      </c>
      <c r="O149" s="57"/>
      <c r="P149" s="57">
        <f>'Debt-Dividend Analysis'!D149*'GHG Analysis'!$E$40</f>
        <v>0.66376738211176411</v>
      </c>
      <c r="Q149" s="57">
        <f>'Debt-Dividend Analysis'!J149*'GHG Analysis'!$E$41</f>
        <v>0.42083270356714947</v>
      </c>
      <c r="R149" s="57">
        <f t="shared" si="22"/>
        <v>0.87775024047767514</v>
      </c>
      <c r="S149" s="57">
        <f t="shared" si="23"/>
        <v>0.5</v>
      </c>
      <c r="T149" s="57">
        <f t="shared" si="24"/>
        <v>0</v>
      </c>
      <c r="U149" s="57">
        <f t="shared" si="25"/>
        <v>1</v>
      </c>
    </row>
    <row r="150" spans="2:21" x14ac:dyDescent="0.2">
      <c r="B150">
        <v>135</v>
      </c>
      <c r="C150" s="5">
        <f>EXP(-'Debt-Dividend Analysis'!$D$8*(B150-0.5))</f>
        <v>4.349589662794611E-8</v>
      </c>
      <c r="D150" s="60">
        <f t="shared" si="18"/>
        <v>1.2068497927082222</v>
      </c>
      <c r="E150" s="60">
        <f t="shared" si="19"/>
        <v>-5.2493016156063277E-8</v>
      </c>
      <c r="H150">
        <v>135</v>
      </c>
      <c r="I150" s="57">
        <f>Parameters!$C$40*EXP(Parameters!$D$40*H150)</f>
        <v>0.2224183479000745</v>
      </c>
      <c r="J150" s="5">
        <f t="shared" si="20"/>
        <v>0.9384242964681182</v>
      </c>
      <c r="K150" s="5">
        <f t="shared" si="21"/>
        <v>-0.26842554873312019</v>
      </c>
      <c r="N150">
        <v>135</v>
      </c>
      <c r="O150" s="57"/>
      <c r="P150" s="57">
        <f>'Debt-Dividend Analysis'!D150*'GHG Analysis'!$E$40</f>
        <v>0.66376738598952223</v>
      </c>
      <c r="Q150" s="57">
        <f>'Debt-Dividend Analysis'!J150*'GHG Analysis'!$E$41</f>
        <v>0.42229093341065316</v>
      </c>
      <c r="R150" s="57">
        <f t="shared" si="22"/>
        <v>0.879208474198937</v>
      </c>
      <c r="S150" s="57">
        <f t="shared" si="23"/>
        <v>0.5</v>
      </c>
      <c r="T150" s="57">
        <f t="shared" si="24"/>
        <v>0</v>
      </c>
      <c r="U150" s="57">
        <f t="shared" si="25"/>
        <v>1</v>
      </c>
    </row>
    <row r="151" spans="2:21" x14ac:dyDescent="0.2">
      <c r="B151">
        <v>136</v>
      </c>
      <c r="C151" s="5">
        <f>EXP(-'Debt-Dividend Analysis'!$D$8*(B151-0.5))</f>
        <v>3.8345602095408207E-8</v>
      </c>
      <c r="D151" s="60">
        <f t="shared" si="18"/>
        <v>1.2068497989238545</v>
      </c>
      <c r="E151" s="60">
        <f t="shared" si="19"/>
        <v>-4.6277383924930859E-8</v>
      </c>
      <c r="H151">
        <v>136</v>
      </c>
      <c r="I151" s="57">
        <f>Parameters!$C$40*EXP(Parameters!$D$40*H151)</f>
        <v>0.21976527798154738</v>
      </c>
      <c r="J151" s="5">
        <f t="shared" si="20"/>
        <v>0.9416261534886009</v>
      </c>
      <c r="K151" s="5">
        <f t="shared" si="21"/>
        <v>-0.26522369171263749</v>
      </c>
      <c r="N151">
        <v>136</v>
      </c>
      <c r="O151" s="57"/>
      <c r="P151" s="57">
        <f>'Debt-Dividend Analysis'!D151*'GHG Analysis'!$E$40</f>
        <v>0.66376738940811997</v>
      </c>
      <c r="Q151" s="57">
        <f>'Debt-Dividend Analysis'!J151*'GHG Analysis'!$E$41</f>
        <v>0.42373176906987037</v>
      </c>
      <c r="R151" s="57">
        <f t="shared" si="22"/>
        <v>0.88064931327675189</v>
      </c>
      <c r="S151" s="57">
        <f t="shared" si="23"/>
        <v>0.5</v>
      </c>
      <c r="T151" s="57">
        <f t="shared" si="24"/>
        <v>0</v>
      </c>
      <c r="U151" s="57">
        <f t="shared" si="25"/>
        <v>1</v>
      </c>
    </row>
    <row r="152" spans="2:21" x14ac:dyDescent="0.2">
      <c r="B152">
        <v>137</v>
      </c>
      <c r="C152" s="5">
        <f>EXP(-'Debt-Dividend Analysis'!$D$8*(B152-0.5))</f>
        <v>3.3805147474868966E-8</v>
      </c>
      <c r="D152" s="60">
        <f t="shared" si="18"/>
        <v>1.2068498044035014</v>
      </c>
      <c r="E152" s="60">
        <f t="shared" si="19"/>
        <v>-4.0797736966524667E-8</v>
      </c>
      <c r="H152">
        <v>137</v>
      </c>
      <c r="I152" s="57">
        <f>Parameters!$C$40*EXP(Parameters!$D$40*H152)</f>
        <v>0.21714385464280581</v>
      </c>
      <c r="J152" s="5">
        <f t="shared" si="20"/>
        <v>0.94478981783916793</v>
      </c>
      <c r="K152" s="5">
        <f t="shared" si="21"/>
        <v>-0.26206002736207046</v>
      </c>
      <c r="N152">
        <v>137</v>
      </c>
      <c r="O152" s="57"/>
      <c r="P152" s="57">
        <f>'Debt-Dividend Analysis'!D152*'GHG Analysis'!$E$40</f>
        <v>0.66376739242192584</v>
      </c>
      <c r="Q152" s="57">
        <f>'Debt-Dividend Analysis'!J152*'GHG Analysis'!$E$41</f>
        <v>0.42515541802762552</v>
      </c>
      <c r="R152" s="57">
        <f t="shared" si="22"/>
        <v>0.88207296524831302</v>
      </c>
      <c r="S152" s="57">
        <f t="shared" si="23"/>
        <v>0.5</v>
      </c>
      <c r="T152" s="57">
        <f t="shared" si="24"/>
        <v>0</v>
      </c>
      <c r="U152" s="57">
        <f t="shared" si="25"/>
        <v>1</v>
      </c>
    </row>
    <row r="153" spans="2:21" x14ac:dyDescent="0.2">
      <c r="B153">
        <v>138</v>
      </c>
      <c r="C153" s="5">
        <f>EXP(-'Debt-Dividend Analysis'!$D$8*(B153-0.5))</f>
        <v>2.9802322387695299E-8</v>
      </c>
      <c r="D153" s="60">
        <f t="shared" si="18"/>
        <v>1.2068498092343103</v>
      </c>
      <c r="E153" s="60">
        <f t="shared" si="19"/>
        <v>-3.5966928102482143E-8</v>
      </c>
      <c r="H153">
        <v>138</v>
      </c>
      <c r="I153" s="57">
        <f>Parameters!$C$40*EXP(Parameters!$D$40*H153)</f>
        <v>0.2145537003943592</v>
      </c>
      <c r="J153" s="5">
        <f t="shared" si="20"/>
        <v>0.94791574509295318</v>
      </c>
      <c r="K153" s="5">
        <f t="shared" si="21"/>
        <v>-0.25893410010828521</v>
      </c>
      <c r="N153">
        <v>138</v>
      </c>
      <c r="O153" s="57"/>
      <c r="P153" s="57">
        <f>'Debt-Dividend Analysis'!D153*'GHG Analysis'!$E$40</f>
        <v>0.66376739507887073</v>
      </c>
      <c r="Q153" s="57">
        <f>'Debt-Dividend Analysis'!J153*'GHG Analysis'!$E$41</f>
        <v>0.42656208529182887</v>
      </c>
      <c r="R153" s="57">
        <f t="shared" si="22"/>
        <v>0.88347963516946115</v>
      </c>
      <c r="S153" s="57">
        <f t="shared" si="23"/>
        <v>0.5</v>
      </c>
      <c r="T153" s="57">
        <f t="shared" si="24"/>
        <v>0</v>
      </c>
      <c r="U153" s="57">
        <f t="shared" si="25"/>
        <v>1</v>
      </c>
    </row>
    <row r="154" spans="2:21" x14ac:dyDescent="0.2">
      <c r="B154">
        <v>139</v>
      </c>
      <c r="C154" s="5">
        <f>EXP(-'Debt-Dividend Analysis'!$D$8*(B154-0.5))</f>
        <v>2.627346679556431E-8</v>
      </c>
      <c r="D154" s="60">
        <f t="shared" si="18"/>
        <v>1.2068498134931089</v>
      </c>
      <c r="E154" s="60">
        <f t="shared" si="19"/>
        <v>-3.1708129455410017E-8</v>
      </c>
      <c r="H154">
        <v>139</v>
      </c>
      <c r="I154" s="57">
        <f>Parameters!$C$40*EXP(Parameters!$D$40*H154)</f>
        <v>0.21199444224952002</v>
      </c>
      <c r="J154" s="5">
        <f t="shared" si="20"/>
        <v>0.95100438538888232</v>
      </c>
      <c r="K154" s="5">
        <f t="shared" si="21"/>
        <v>-0.25584545981235607</v>
      </c>
      <c r="N154">
        <v>139</v>
      </c>
      <c r="O154" s="57"/>
      <c r="P154" s="57">
        <f>'Debt-Dividend Analysis'!D154*'GHG Analysis'!$E$40</f>
        <v>0.66376739742120994</v>
      </c>
      <c r="Q154" s="57">
        <f>'Debt-Dividend Analysis'!J154*'GHG Analysis'!$E$41</f>
        <v>0.42795197342499702</v>
      </c>
      <c r="R154" s="57">
        <f t="shared" si="22"/>
        <v>0.88486952564496857</v>
      </c>
      <c r="S154" s="57">
        <f t="shared" si="23"/>
        <v>0.5</v>
      </c>
      <c r="T154" s="57">
        <f t="shared" si="24"/>
        <v>0</v>
      </c>
      <c r="U154" s="57">
        <f t="shared" si="25"/>
        <v>1</v>
      </c>
    </row>
    <row r="155" spans="2:21" x14ac:dyDescent="0.2">
      <c r="B155">
        <v>140</v>
      </c>
      <c r="C155" s="5">
        <f>EXP(-'Debt-Dividend Analysis'!$D$8*(B155-0.5))</f>
        <v>2.3162458565397824E-8</v>
      </c>
      <c r="D155" s="60">
        <f t="shared" si="18"/>
        <v>1.2068498172476287</v>
      </c>
      <c r="E155" s="60">
        <f t="shared" si="19"/>
        <v>-2.7953609649244981E-8</v>
      </c>
      <c r="H155">
        <v>140</v>
      </c>
      <c r="I155" s="57">
        <f>Parameters!$C$40*EXP(Parameters!$D$40*H155)</f>
        <v>0.20946571167069286</v>
      </c>
      <c r="J155" s="5">
        <f t="shared" si="20"/>
        <v>0.95405618349649546</v>
      </c>
      <c r="K155" s="5">
        <f t="shared" si="21"/>
        <v>-0.25279366170474293</v>
      </c>
      <c r="N155">
        <v>140</v>
      </c>
      <c r="O155" s="57"/>
      <c r="P155" s="57">
        <f>'Debt-Dividend Analysis'!D155*'GHG Analysis'!$E$40</f>
        <v>0.6637673994861959</v>
      </c>
      <c r="Q155" s="57">
        <f>'Debt-Dividend Analysis'!J155*'GHG Analysis'!$E$41</f>
        <v>0.4293252825734229</v>
      </c>
      <c r="R155" s="57">
        <f t="shared" si="22"/>
        <v>0.88624283685838035</v>
      </c>
      <c r="S155" s="57">
        <f t="shared" si="23"/>
        <v>0.5</v>
      </c>
      <c r="T155" s="57">
        <f t="shared" si="24"/>
        <v>0</v>
      </c>
      <c r="U155" s="57">
        <f t="shared" si="25"/>
        <v>1</v>
      </c>
    </row>
    <row r="156" spans="2:21" x14ac:dyDescent="0.2">
      <c r="B156">
        <v>141</v>
      </c>
      <c r="C156" s="5">
        <f>EXP(-'Debt-Dividend Analysis'!$D$8*(B156-0.5))</f>
        <v>2.0419820915462399E-8</v>
      </c>
      <c r="D156" s="60">
        <f t="shared" si="18"/>
        <v>1.2068498205575806</v>
      </c>
      <c r="E156" s="60">
        <f t="shared" si="19"/>
        <v>-2.4643657781098227E-8</v>
      </c>
      <c r="H156">
        <v>141</v>
      </c>
      <c r="I156" s="57">
        <f>Parameters!$C$40*EXP(Parameters!$D$40*H156)</f>
        <v>0.20696714451630477</v>
      </c>
      <c r="J156" s="5">
        <f t="shared" si="20"/>
        <v>0.95707157887999361</v>
      </c>
      <c r="K156" s="5">
        <f t="shared" si="21"/>
        <v>-0.24977826632124478</v>
      </c>
      <c r="N156">
        <v>141</v>
      </c>
      <c r="O156" s="57"/>
      <c r="P156" s="57">
        <f>'Debt-Dividend Analysis'!D156*'GHG Analysis'!$E$40</f>
        <v>0.66376740130666934</v>
      </c>
      <c r="Q156" s="57">
        <f>'Debt-Dividend Analysis'!J156*'GHG Analysis'!$E$41</f>
        <v>0.43068221049599709</v>
      </c>
      <c r="R156" s="57">
        <f t="shared" si="22"/>
        <v>0.88759976660142803</v>
      </c>
      <c r="S156" s="57">
        <f t="shared" si="23"/>
        <v>0.5</v>
      </c>
      <c r="T156" s="57">
        <f t="shared" si="24"/>
        <v>0</v>
      </c>
      <c r="U156" s="57">
        <f t="shared" si="25"/>
        <v>1</v>
      </c>
    </row>
    <row r="157" spans="2:21" x14ac:dyDescent="0.2">
      <c r="B157">
        <v>142</v>
      </c>
      <c r="C157" s="5">
        <f>EXP(-'Debt-Dividend Analysis'!$D$8*(B157-0.5))</f>
        <v>1.8001935547656495E-8</v>
      </c>
      <c r="D157" s="60">
        <f t="shared" si="18"/>
        <v>1.2068498234756053</v>
      </c>
      <c r="E157" s="60">
        <f t="shared" si="19"/>
        <v>-2.1725633070346362E-8</v>
      </c>
      <c r="H157">
        <v>142</v>
      </c>
      <c r="I157" s="57">
        <f>Parameters!$C$40*EXP(Parameters!$D$40*H157)</f>
        <v>0.20449838098836795</v>
      </c>
      <c r="J157" s="5">
        <f t="shared" si="20"/>
        <v>0.96005100576152269</v>
      </c>
      <c r="K157" s="5">
        <f t="shared" si="21"/>
        <v>-0.2467988394397157</v>
      </c>
      <c r="N157">
        <v>142</v>
      </c>
      <c r="O157" s="57"/>
      <c r="P157" s="57">
        <f>'Debt-Dividend Analysis'!D157*'GHG Analysis'!$E$40</f>
        <v>0.66376740291158298</v>
      </c>
      <c r="Q157" s="57">
        <f>'Debt-Dividend Analysis'!J157*'GHG Analysis'!$E$41</f>
        <v>0.43202295259268519</v>
      </c>
      <c r="R157" s="57">
        <f t="shared" si="22"/>
        <v>0.88894051030302978</v>
      </c>
      <c r="S157" s="57">
        <f t="shared" si="23"/>
        <v>0.5</v>
      </c>
      <c r="T157" s="57">
        <f t="shared" si="24"/>
        <v>0</v>
      </c>
      <c r="U157" s="57">
        <f t="shared" si="25"/>
        <v>1</v>
      </c>
    </row>
    <row r="158" spans="2:21" x14ac:dyDescent="0.2">
      <c r="B158">
        <v>143</v>
      </c>
      <c r="C158" s="5">
        <f>EXP(-'Debt-Dividend Analysis'!$D$8*(B158-0.5))</f>
        <v>1.587034895181597E-8</v>
      </c>
      <c r="D158" s="60">
        <f t="shared" si="18"/>
        <v>1.2068498260481102</v>
      </c>
      <c r="E158" s="60">
        <f t="shared" si="19"/>
        <v>-1.9153128194560054E-8</v>
      </c>
      <c r="H158">
        <v>143</v>
      </c>
      <c r="I158" s="57">
        <f>Parameters!$C$40*EXP(Parameters!$D$40*H158)</f>
        <v>0.20205906558066836</v>
      </c>
      <c r="J158" s="5">
        <f t="shared" si="20"/>
        <v>0.96299489318370191</v>
      </c>
      <c r="K158" s="5">
        <f t="shared" si="21"/>
        <v>-0.24385495201753649</v>
      </c>
      <c r="N158">
        <v>143</v>
      </c>
      <c r="O158" s="57"/>
      <c r="P158" s="57">
        <f>'Debt-Dividend Analysis'!D158*'GHG Analysis'!$E$40</f>
        <v>0.66376740432646064</v>
      </c>
      <c r="Q158" s="57">
        <f>'Debt-Dividend Analysis'!J158*'GHG Analysis'!$E$41</f>
        <v>0.43334770193266581</v>
      </c>
      <c r="R158" s="57">
        <f t="shared" si="22"/>
        <v>0.89026526105788806</v>
      </c>
      <c r="S158" s="57">
        <f t="shared" si="23"/>
        <v>0.5</v>
      </c>
      <c r="T158" s="57">
        <f t="shared" si="24"/>
        <v>0</v>
      </c>
      <c r="U158" s="57">
        <f t="shared" si="25"/>
        <v>1</v>
      </c>
    </row>
    <row r="159" spans="2:21" x14ac:dyDescent="0.2">
      <c r="B159">
        <v>144</v>
      </c>
      <c r="C159" s="5">
        <f>EXP(-'Debt-Dividend Analysis'!$D$8*(B159-0.5))</f>
        <v>1.3991160849656226E-8</v>
      </c>
      <c r="D159" s="60">
        <f t="shared" si="18"/>
        <v>1.2068498283160081</v>
      </c>
      <c r="E159" s="60">
        <f t="shared" si="19"/>
        <v>-1.6885230325058842E-8</v>
      </c>
      <c r="H159">
        <v>144</v>
      </c>
      <c r="I159" s="57">
        <f>Parameters!$C$40*EXP(Parameters!$D$40*H159)</f>
        <v>0.19964884702757216</v>
      </c>
      <c r="J159" s="5">
        <f t="shared" si="20"/>
        <v>0.96590366507140724</v>
      </c>
      <c r="K159" s="5">
        <f t="shared" si="21"/>
        <v>-0.24094618012983116</v>
      </c>
      <c r="N159">
        <v>144</v>
      </c>
      <c r="O159" s="57"/>
      <c r="P159" s="57">
        <f>'Debt-Dividend Analysis'!D159*'GHG Analysis'!$E$40</f>
        <v>0.66376740557380454</v>
      </c>
      <c r="Q159" s="57">
        <f>'Debt-Dividend Analysis'!J159*'GHG Analysis'!$E$41</f>
        <v>0.43465664928213321</v>
      </c>
      <c r="R159" s="57">
        <f t="shared" si="22"/>
        <v>0.89157420965469936</v>
      </c>
      <c r="S159" s="57">
        <f t="shared" si="23"/>
        <v>0.5</v>
      </c>
      <c r="T159" s="57">
        <f t="shared" si="24"/>
        <v>0</v>
      </c>
      <c r="U159" s="57">
        <f t="shared" si="25"/>
        <v>1</v>
      </c>
    </row>
    <row r="160" spans="2:21" x14ac:dyDescent="0.2">
      <c r="B160">
        <v>145</v>
      </c>
      <c r="C160" s="5">
        <f>EXP(-'Debt-Dividend Analysis'!$D$8*(B160-0.5))</f>
        <v>1.2334485052299669E-8</v>
      </c>
      <c r="D160" s="60">
        <f t="shared" si="18"/>
        <v>1.206849830315367</v>
      </c>
      <c r="E160" s="60">
        <f t="shared" si="19"/>
        <v>-1.4885871424397124E-8</v>
      </c>
      <c r="H160">
        <v>145</v>
      </c>
      <c r="I160" s="57">
        <f>Parameters!$C$40*EXP(Parameters!$D$40*H160)</f>
        <v>0.19726737825344276</v>
      </c>
      <c r="J160" s="5">
        <f t="shared" si="20"/>
        <v>0.96877774029281682</v>
      </c>
      <c r="K160" s="5">
        <f t="shared" si="21"/>
        <v>-0.23807210490842157</v>
      </c>
      <c r="N160">
        <v>145</v>
      </c>
      <c r="O160" s="57"/>
      <c r="P160" s="57">
        <f>'Debt-Dividend Analysis'!D160*'GHG Analysis'!$E$40</f>
        <v>0.66376740667345191</v>
      </c>
      <c r="Q160" s="57">
        <f>'Debt-Dividend Analysis'!J160*'GHG Analysis'!$E$41</f>
        <v>0.43594998313176753</v>
      </c>
      <c r="R160" s="57">
        <f t="shared" si="22"/>
        <v>0.8928675446039811</v>
      </c>
      <c r="S160" s="57">
        <f t="shared" si="23"/>
        <v>0.5</v>
      </c>
      <c r="T160" s="57">
        <f t="shared" si="24"/>
        <v>0</v>
      </c>
      <c r="U160" s="57">
        <f t="shared" si="25"/>
        <v>1</v>
      </c>
    </row>
    <row r="161" spans="2:21" x14ac:dyDescent="0.2">
      <c r="B161">
        <v>146</v>
      </c>
      <c r="C161" s="5">
        <f>EXP(-'Debt-Dividend Analysis'!$D$8*(B161-0.5))</f>
        <v>1.0873974156986526E-8</v>
      </c>
      <c r="D161" s="60">
        <f t="shared" si="18"/>
        <v>1.2068498320779844</v>
      </c>
      <c r="E161" s="60">
        <f t="shared" si="19"/>
        <v>-1.3123254039015819E-8</v>
      </c>
      <c r="H161">
        <v>146</v>
      </c>
      <c r="I161" s="57">
        <f>Parameters!$C$40*EXP(Parameters!$D$40*H161)</f>
        <v>0.19491431632266154</v>
      </c>
      <c r="J161" s="5">
        <f t="shared" si="20"/>
        <v>0.97161753271972906</v>
      </c>
      <c r="K161" s="5">
        <f t="shared" si="21"/>
        <v>-0.23523231248150933</v>
      </c>
      <c r="N161">
        <v>146</v>
      </c>
      <c r="O161" s="57"/>
      <c r="P161" s="57">
        <f>'Debt-Dividend Analysis'!D161*'GHG Analysis'!$E$40</f>
        <v>0.66376740764289144</v>
      </c>
      <c r="Q161" s="57">
        <f>'Debt-Dividend Analysis'!J161*'GHG Analysis'!$E$41</f>
        <v>0.43722788972387805</v>
      </c>
      <c r="R161" s="57">
        <f t="shared" si="22"/>
        <v>0.8941454521655311</v>
      </c>
      <c r="S161" s="57">
        <f t="shared" si="23"/>
        <v>0.5</v>
      </c>
      <c r="T161" s="57">
        <f t="shared" si="24"/>
        <v>0</v>
      </c>
      <c r="U161" s="57">
        <f t="shared" si="25"/>
        <v>1</v>
      </c>
    </row>
    <row r="162" spans="2:21" x14ac:dyDescent="0.2">
      <c r="B162">
        <v>147</v>
      </c>
      <c r="C162" s="5">
        <f>EXP(-'Debt-Dividend Analysis'!$D$8*(B162-0.5))</f>
        <v>9.58640052385205E-9</v>
      </c>
      <c r="D162" s="60">
        <f t="shared" si="18"/>
        <v>1.2068498336318925</v>
      </c>
      <c r="E162" s="60">
        <f t="shared" si="19"/>
        <v>-1.1569345925721564E-8</v>
      </c>
      <c r="H162">
        <v>147</v>
      </c>
      <c r="I162" s="57">
        <f>Parameters!$C$40*EXP(Parameters!$D$40*H162)</f>
        <v>0.19258932239024432</v>
      </c>
      <c r="J162" s="5">
        <f t="shared" si="20"/>
        <v>0.97442345128716068</v>
      </c>
      <c r="K162" s="5">
        <f t="shared" si="21"/>
        <v>-0.23242639391407771</v>
      </c>
      <c r="N162">
        <v>147</v>
      </c>
      <c r="O162" s="57"/>
      <c r="P162" s="57">
        <f>'Debt-Dividend Analysis'!D162*'GHG Analysis'!$E$40</f>
        <v>0.6637674084975409</v>
      </c>
      <c r="Q162" s="57">
        <f>'Debt-Dividend Analysis'!J162*'GHG Analysis'!$E$41</f>
        <v>0.43849055307922225</v>
      </c>
      <c r="R162" s="57">
        <f t="shared" si="22"/>
        <v>0.89540811637552475</v>
      </c>
      <c r="S162" s="57">
        <f t="shared" si="23"/>
        <v>0.5</v>
      </c>
      <c r="T162" s="57">
        <f t="shared" si="24"/>
        <v>0</v>
      </c>
      <c r="U162" s="57">
        <f t="shared" si="25"/>
        <v>1</v>
      </c>
    </row>
    <row r="163" spans="2:21" x14ac:dyDescent="0.2">
      <c r="B163">
        <v>148</v>
      </c>
      <c r="C163" s="5">
        <f>EXP(-'Debt-Dividend Analysis'!$D$8*(B163-0.5))</f>
        <v>8.4512868687172397E-9</v>
      </c>
      <c r="D163" s="60">
        <f t="shared" si="18"/>
        <v>1.2068498350018042</v>
      </c>
      <c r="E163" s="60">
        <f t="shared" si="19"/>
        <v>-1.0199434186120016E-8</v>
      </c>
      <c r="H163">
        <v>148</v>
      </c>
      <c r="I163" s="57">
        <f>Parameters!$C$40*EXP(Parameters!$D$40*H163)</f>
        <v>0.19029206165304727</v>
      </c>
      <c r="J163" s="5">
        <f t="shared" si="20"/>
        <v>0.97719590005223378</v>
      </c>
      <c r="K163" s="5">
        <f t="shared" si="21"/>
        <v>-0.22965394514900461</v>
      </c>
      <c r="N163">
        <v>148</v>
      </c>
      <c r="O163" s="57"/>
      <c r="P163" s="57">
        <f>'Debt-Dividend Analysis'!D163*'GHG Analysis'!$E$40</f>
        <v>0.66376740925099231</v>
      </c>
      <c r="Q163" s="57">
        <f>'Debt-Dividend Analysis'!J163*'GHG Analysis'!$E$41</f>
        <v>0.43973815502350516</v>
      </c>
      <c r="R163" s="57">
        <f t="shared" si="22"/>
        <v>0.89665571907325914</v>
      </c>
      <c r="S163" s="57">
        <f t="shared" si="23"/>
        <v>0.5</v>
      </c>
      <c r="T163" s="57">
        <f t="shared" si="24"/>
        <v>0</v>
      </c>
      <c r="U163" s="57">
        <f t="shared" si="25"/>
        <v>1</v>
      </c>
    </row>
    <row r="164" spans="2:21" x14ac:dyDescent="0.2">
      <c r="B164">
        <v>149</v>
      </c>
      <c r="C164" s="5">
        <f>EXP(-'Debt-Dividend Analysis'!$D$8*(B164-0.5))</f>
        <v>7.450580596923824E-9</v>
      </c>
      <c r="D164" s="60">
        <f t="shared" si="18"/>
        <v>1.2068498362095064</v>
      </c>
      <c r="E164" s="60">
        <f t="shared" si="19"/>
        <v>-8.9917320256205358E-9</v>
      </c>
      <c r="H164">
        <v>149</v>
      </c>
      <c r="I164" s="57">
        <f>Parameters!$C$40*EXP(Parameters!$D$40*H164)</f>
        <v>0.1880222033015545</v>
      </c>
      <c r="J164" s="5">
        <f t="shared" si="20"/>
        <v>0.9799352782523616</v>
      </c>
      <c r="K164" s="5">
        <f t="shared" si="21"/>
        <v>-0.22691456694887679</v>
      </c>
      <c r="N164">
        <v>149</v>
      </c>
      <c r="O164" s="57"/>
      <c r="P164" s="57">
        <f>'Debt-Dividend Analysis'!D164*'GHG Analysis'!$E$40</f>
        <v>0.66376740991522853</v>
      </c>
      <c r="Q164" s="57">
        <f>'Debt-Dividend Analysis'!J164*'GHG Analysis'!$E$41</f>
        <v>0.44097087521356265</v>
      </c>
      <c r="R164" s="57">
        <f t="shared" si="22"/>
        <v>0.89788843992755285</v>
      </c>
      <c r="S164" s="57">
        <f t="shared" si="23"/>
        <v>0.5</v>
      </c>
      <c r="T164" s="57">
        <f t="shared" si="24"/>
        <v>0</v>
      </c>
      <c r="U164" s="57">
        <f t="shared" si="25"/>
        <v>1</v>
      </c>
    </row>
    <row r="165" spans="2:21" x14ac:dyDescent="0.2">
      <c r="B165">
        <v>150</v>
      </c>
      <c r="C165" s="5">
        <f>EXP(-'Debt-Dividend Analysis'!$D$8*(B165-0.5))</f>
        <v>6.5683666988910758E-9</v>
      </c>
      <c r="D165" s="60">
        <f t="shared" si="18"/>
        <v>1.206849837274206</v>
      </c>
      <c r="E165" s="60">
        <f t="shared" si="19"/>
        <v>-7.9270323638525042E-9</v>
      </c>
      <c r="H165">
        <v>150</v>
      </c>
      <c r="I165" s="57">
        <f>Parameters!$C$40*EXP(Parameters!$D$40*H165)</f>
        <v>0.18577942047224108</v>
      </c>
      <c r="J165" s="5">
        <f t="shared" si="20"/>
        <v>0.98264198036273853</v>
      </c>
      <c r="K165" s="5">
        <f t="shared" si="21"/>
        <v>-0.22420786483849986</v>
      </c>
      <c r="N165">
        <v>150</v>
      </c>
      <c r="O165" s="57"/>
      <c r="P165" s="57">
        <f>'Debt-Dividend Analysis'!D165*'GHG Analysis'!$E$40</f>
        <v>0.66376741050081334</v>
      </c>
      <c r="Q165" s="57">
        <f>'Debt-Dividend Analysis'!J165*'GHG Analysis'!$E$41</f>
        <v>0.44218889116323229</v>
      </c>
      <c r="R165" s="57">
        <f t="shared" si="22"/>
        <v>0.89910645646280729</v>
      </c>
      <c r="S165" s="57">
        <f t="shared" si="23"/>
        <v>0.5</v>
      </c>
      <c r="T165" s="57">
        <f t="shared" si="24"/>
        <v>0</v>
      </c>
      <c r="U165" s="57">
        <f t="shared" si="25"/>
        <v>1</v>
      </c>
    </row>
    <row r="166" spans="2:21" x14ac:dyDescent="0.2">
      <c r="B166">
        <v>151</v>
      </c>
      <c r="C166" s="5">
        <f>EXP(-'Debt-Dividend Analysis'!$D$8*(B166-0.5))</f>
        <v>5.7906146413494551E-9</v>
      </c>
      <c r="D166" s="60">
        <f t="shared" si="18"/>
        <v>1.2068498382128361</v>
      </c>
      <c r="E166" s="60">
        <f t="shared" si="19"/>
        <v>-6.9884023012889429E-9</v>
      </c>
      <c r="H166">
        <v>151</v>
      </c>
      <c r="I166" s="57">
        <f>Parameters!$C$40*EXP(Parameters!$D$40*H166)</f>
        <v>0.18356339020050405</v>
      </c>
      <c r="J166" s="5">
        <f t="shared" si="20"/>
        <v>0.98531639615314559</v>
      </c>
      <c r="K166" s="5">
        <f t="shared" si="21"/>
        <v>-0.2215334490480928</v>
      </c>
      <c r="N166">
        <v>151</v>
      </c>
      <c r="O166" s="57"/>
      <c r="P166" s="57">
        <f>'Debt-Dividend Analysis'!D166*'GHG Analysis'!$E$40</f>
        <v>0.66376741101705994</v>
      </c>
      <c r="Q166" s="57">
        <f>'Debt-Dividend Analysis'!J166*'GHG Analysis'!$E$41</f>
        <v>0.44339237826891548</v>
      </c>
      <c r="R166" s="57">
        <f t="shared" si="22"/>
        <v>0.90030994408473708</v>
      </c>
      <c r="S166" s="57">
        <f t="shared" si="23"/>
        <v>0.5</v>
      </c>
      <c r="T166" s="57">
        <f t="shared" si="24"/>
        <v>0</v>
      </c>
      <c r="U166" s="57">
        <f t="shared" si="25"/>
        <v>1</v>
      </c>
    </row>
    <row r="167" spans="2:21" x14ac:dyDescent="0.2">
      <c r="B167">
        <v>152</v>
      </c>
      <c r="C167" s="5">
        <f>EXP(-'Debt-Dividend Analysis'!$D$8*(B167-0.5))</f>
        <v>5.1049552288655989E-9</v>
      </c>
      <c r="D167" s="60">
        <f t="shared" si="18"/>
        <v>1.2068498390403239</v>
      </c>
      <c r="E167" s="60">
        <f t="shared" si="19"/>
        <v>-6.1609144452745568E-9</v>
      </c>
      <c r="H167">
        <v>152</v>
      </c>
      <c r="I167" s="57">
        <f>Parameters!$C$40*EXP(Parameters!$D$40*H167)</f>
        <v>0.18137379337415496</v>
      </c>
      <c r="J167" s="5">
        <f t="shared" si="20"/>
        <v>0.98795891074407816</v>
      </c>
      <c r="K167" s="5">
        <f t="shared" si="21"/>
        <v>-0.21889093445716024</v>
      </c>
      <c r="N167">
        <v>152</v>
      </c>
      <c r="O167" s="57"/>
      <c r="P167" s="57">
        <f>'Debt-Dividend Analysis'!D167*'GHG Analysis'!$E$40</f>
        <v>0.66376741147217821</v>
      </c>
      <c r="Q167" s="57">
        <f>'Debt-Dividend Analysis'!J167*'GHG Analysis'!$E$41</f>
        <v>0.44458150983483513</v>
      </c>
      <c r="R167" s="57">
        <f t="shared" si="22"/>
        <v>0.90149907610577495</v>
      </c>
      <c r="S167" s="57">
        <f t="shared" si="23"/>
        <v>0.5</v>
      </c>
      <c r="T167" s="57">
        <f t="shared" si="24"/>
        <v>0</v>
      </c>
      <c r="U167" s="57">
        <f t="shared" si="25"/>
        <v>1</v>
      </c>
    </row>
    <row r="168" spans="2:21" x14ac:dyDescent="0.2">
      <c r="B168">
        <v>153</v>
      </c>
      <c r="C168" s="5">
        <f>EXP(-'Debt-Dividend Analysis'!$D$8*(B168-0.5))</f>
        <v>4.5004838869141228E-9</v>
      </c>
      <c r="D168" s="60">
        <f t="shared" si="18"/>
        <v>1.2068498397698302</v>
      </c>
      <c r="E168" s="60">
        <f t="shared" si="19"/>
        <v>-5.4314082120754392E-9</v>
      </c>
      <c r="H168">
        <v>153</v>
      </c>
      <c r="I168" s="57">
        <f>Parameters!$C$40*EXP(Parameters!$D$40*H168)</f>
        <v>0.17921031468746715</v>
      </c>
      <c r="J168" s="5">
        <f t="shared" si="20"/>
        <v>0.9905699046622034</v>
      </c>
      <c r="K168" s="5">
        <f t="shared" si="21"/>
        <v>-0.21627994053903499</v>
      </c>
      <c r="N168">
        <v>153</v>
      </c>
      <c r="O168" s="57"/>
      <c r="P168" s="57">
        <f>'Debt-Dividend Analysis'!D168*'GHG Analysis'!$E$40</f>
        <v>0.6637674118734066</v>
      </c>
      <c r="Q168" s="57">
        <f>'Debt-Dividend Analysis'!J168*'GHG Analysis'!$E$41</f>
        <v>0.4457564570979915</v>
      </c>
      <c r="R168" s="57">
        <f t="shared" si="22"/>
        <v>0.90267402377015971</v>
      </c>
      <c r="S168" s="57">
        <f t="shared" si="23"/>
        <v>0.5</v>
      </c>
      <c r="T168" s="57">
        <f t="shared" si="24"/>
        <v>0</v>
      </c>
      <c r="U168" s="57">
        <f t="shared" si="25"/>
        <v>1</v>
      </c>
    </row>
    <row r="169" spans="2:21" x14ac:dyDescent="0.2">
      <c r="B169">
        <v>154</v>
      </c>
      <c r="C169" s="5">
        <f>EXP(-'Debt-Dividend Analysis'!$D$8*(B169-0.5))</f>
        <v>3.9675872379539916E-9</v>
      </c>
      <c r="D169" s="60">
        <f t="shared" si="18"/>
        <v>1.2068498404129564</v>
      </c>
      <c r="E169" s="60">
        <f t="shared" si="19"/>
        <v>-4.7882819931288623E-9</v>
      </c>
      <c r="H169">
        <v>154</v>
      </c>
      <c r="I169" s="57">
        <f>Parameters!$C$40*EXP(Parameters!$D$40*H169)</f>
        <v>0.17707264259577127</v>
      </c>
      <c r="J169" s="5">
        <f t="shared" si="20"/>
        <v>0.99314975389515758</v>
      </c>
      <c r="K169" s="5">
        <f t="shared" si="21"/>
        <v>-0.21370009130608081</v>
      </c>
      <c r="N169">
        <v>154</v>
      </c>
      <c r="O169" s="57"/>
      <c r="P169" s="57">
        <f>'Debt-Dividend Analysis'!D169*'GHG Analysis'!$E$40</f>
        <v>0.6637674122271261</v>
      </c>
      <c r="Q169" s="57">
        <f>'Debt-Dividend Analysis'!J169*'GHG Analysis'!$E$41</f>
        <v>0.44691738925282087</v>
      </c>
      <c r="R169" s="57">
        <f t="shared" si="22"/>
        <v>0.90383495627870858</v>
      </c>
      <c r="S169" s="57">
        <f t="shared" si="23"/>
        <v>0.5</v>
      </c>
      <c r="T169" s="57">
        <f t="shared" si="24"/>
        <v>0</v>
      </c>
      <c r="U169" s="57">
        <f t="shared" si="25"/>
        <v>1</v>
      </c>
    </row>
    <row r="170" spans="2:21" x14ac:dyDescent="0.2">
      <c r="B170">
        <v>155</v>
      </c>
      <c r="C170" s="5">
        <f>EXP(-'Debt-Dividend Analysis'!$D$8*(B170-0.5))</f>
        <v>3.4977902124140556E-9</v>
      </c>
      <c r="D170" s="60">
        <f t="shared" si="18"/>
        <v>1.2068498409799309</v>
      </c>
      <c r="E170" s="60">
        <f t="shared" si="19"/>
        <v>-4.2213075257535593E-9</v>
      </c>
      <c r="H170">
        <v>155</v>
      </c>
      <c r="I170" s="57">
        <f>Parameters!$C$40*EXP(Parameters!$D$40*H170)</f>
        <v>0.17496046927059217</v>
      </c>
      <c r="J170" s="5">
        <f t="shared" si="20"/>
        <v>0.99569882994568826</v>
      </c>
      <c r="K170" s="5">
        <f t="shared" si="21"/>
        <v>-0.21115101525555013</v>
      </c>
      <c r="N170">
        <v>155</v>
      </c>
      <c r="O170" s="57"/>
      <c r="P170" s="57">
        <f>'Debt-Dividend Analysis'!D170*'GHG Analysis'!$E$40</f>
        <v>0.66376741253896199</v>
      </c>
      <c r="Q170" s="57">
        <f>'Debt-Dividend Analysis'!J170*'GHG Analysis'!$E$41</f>
        <v>0.44806447347555967</v>
      </c>
      <c r="R170" s="57">
        <f t="shared" si="22"/>
        <v>0.90498204081328326</v>
      </c>
      <c r="S170" s="57">
        <f t="shared" si="23"/>
        <v>0.5</v>
      </c>
      <c r="T170" s="57">
        <f t="shared" si="24"/>
        <v>0</v>
      </c>
      <c r="U170" s="57">
        <f t="shared" si="25"/>
        <v>1</v>
      </c>
    </row>
    <row r="171" spans="2:21" x14ac:dyDescent="0.2">
      <c r="B171">
        <v>156</v>
      </c>
      <c r="C171" s="5">
        <f>EXP(-'Debt-Dividend Analysis'!$D$8*(B171-0.5))</f>
        <v>3.0836212630749169E-9</v>
      </c>
      <c r="D171" s="60">
        <f t="shared" si="18"/>
        <v>1.2068498414797706</v>
      </c>
      <c r="E171" s="60">
        <f t="shared" si="19"/>
        <v>-3.7214678005881296E-9</v>
      </c>
      <c r="H171">
        <v>156</v>
      </c>
      <c r="I171" s="57">
        <f>Parameters!$C$40*EXP(Parameters!$D$40*H171)</f>
        <v>0.17287349055532114</v>
      </c>
      <c r="J171" s="5">
        <f t="shared" si="20"/>
        <v>0.9982174998851514</v>
      </c>
      <c r="K171" s="5">
        <f t="shared" si="21"/>
        <v>-0.20863234531608699</v>
      </c>
      <c r="N171">
        <v>156</v>
      </c>
      <c r="O171" s="57"/>
      <c r="P171" s="57">
        <f>'Debt-Dividend Analysis'!D171*'GHG Analysis'!$E$40</f>
        <v>0.66376741281387386</v>
      </c>
      <c r="Q171" s="57">
        <f>'Debt-Dividend Analysis'!J171*'GHG Analysis'!$E$41</f>
        <v>0.44919787494831809</v>
      </c>
      <c r="R171" s="57">
        <f t="shared" si="22"/>
        <v>0.90611544256095355</v>
      </c>
      <c r="S171" s="57">
        <f t="shared" si="23"/>
        <v>0.5</v>
      </c>
      <c r="T171" s="57">
        <f t="shared" si="24"/>
        <v>0</v>
      </c>
      <c r="U171" s="57">
        <f t="shared" si="25"/>
        <v>1</v>
      </c>
    </row>
    <row r="172" spans="2:21" x14ac:dyDescent="0.2">
      <c r="B172">
        <v>157</v>
      </c>
      <c r="C172" s="5">
        <f>EXP(-'Debt-Dividend Analysis'!$D$8*(B172-0.5))</f>
        <v>2.718493539246631E-9</v>
      </c>
      <c r="D172" s="60">
        <f t="shared" si="18"/>
        <v>1.206849841920425</v>
      </c>
      <c r="E172" s="60">
        <f t="shared" si="19"/>
        <v>-3.2808133987316523E-9</v>
      </c>
      <c r="H172">
        <v>157</v>
      </c>
      <c r="I172" s="57">
        <f>Parameters!$C$40*EXP(Parameters!$D$40*H172)</f>
        <v>0.17081140592141694</v>
      </c>
      <c r="J172" s="5">
        <f t="shared" si="20"/>
        <v>1.0007061264063704</v>
      </c>
      <c r="K172" s="5">
        <f t="shared" si="21"/>
        <v>-0.20614371879486804</v>
      </c>
      <c r="N172">
        <v>157</v>
      </c>
      <c r="O172" s="57"/>
      <c r="P172" s="57">
        <f>'Debt-Dividend Analysis'!D172*'GHG Analysis'!$E$40</f>
        <v>0.66376741305623377</v>
      </c>
      <c r="Q172" s="57">
        <f>'Debt-Dividend Analysis'!J172*'GHG Analysis'!$E$41</f>
        <v>0.45031775688286663</v>
      </c>
      <c r="R172" s="57">
        <f t="shared" si="22"/>
        <v>0.90723532473786195</v>
      </c>
      <c r="S172" s="57">
        <f t="shared" si="23"/>
        <v>0.5</v>
      </c>
      <c r="T172" s="57">
        <f t="shared" si="24"/>
        <v>0</v>
      </c>
      <c r="U172" s="57">
        <f t="shared" si="25"/>
        <v>1</v>
      </c>
    </row>
    <row r="173" spans="2:21" x14ac:dyDescent="0.2">
      <c r="B173">
        <v>158</v>
      </c>
      <c r="C173" s="5">
        <f>EXP(-'Debt-Dividend Analysis'!$D$8*(B173-0.5))</f>
        <v>2.3966001309630121E-9</v>
      </c>
      <c r="D173" s="60">
        <f t="shared" si="18"/>
        <v>1.2068498423089018</v>
      </c>
      <c r="E173" s="60">
        <f t="shared" si="19"/>
        <v>-2.8923365924526934E-9</v>
      </c>
      <c r="H173">
        <v>158</v>
      </c>
      <c r="I173" s="57">
        <f>Parameters!$C$40*EXP(Parameters!$D$40*H173)</f>
        <v>0.16877391842512893</v>
      </c>
      <c r="J173" s="5">
        <f t="shared" si="20"/>
        <v>1.0031650678758652</v>
      </c>
      <c r="K173" s="5">
        <f t="shared" si="21"/>
        <v>-0.20368477732537316</v>
      </c>
      <c r="N173">
        <v>158</v>
      </c>
      <c r="O173" s="57"/>
      <c r="P173" s="57">
        <f>'Debt-Dividend Analysis'!D173*'GHG Analysis'!$E$40</f>
        <v>0.66376741326989608</v>
      </c>
      <c r="Q173" s="57">
        <f>'Debt-Dividend Analysis'!J173*'GHG Analysis'!$E$41</f>
        <v>0.4514242805441393</v>
      </c>
      <c r="R173" s="57">
        <f t="shared" si="22"/>
        <v>0.90834184861279699</v>
      </c>
      <c r="S173" s="57">
        <f t="shared" si="23"/>
        <v>0.5</v>
      </c>
      <c r="T173" s="57">
        <f t="shared" si="24"/>
        <v>0</v>
      </c>
      <c r="U173" s="57">
        <f t="shared" si="25"/>
        <v>1</v>
      </c>
    </row>
    <row r="174" spans="2:21" x14ac:dyDescent="0.2">
      <c r="B174">
        <v>159</v>
      </c>
      <c r="C174" s="5">
        <f>EXP(-'Debt-Dividend Analysis'!$D$8*(B174-0.5))</f>
        <v>2.1128217171793099E-9</v>
      </c>
      <c r="D174" s="60">
        <f t="shared" si="18"/>
        <v>1.2068498426513798</v>
      </c>
      <c r="E174" s="60">
        <f t="shared" si="19"/>
        <v>-2.5498585465300039E-9</v>
      </c>
      <c r="H174">
        <v>159</v>
      </c>
      <c r="I174" s="57">
        <f>Parameters!$C$40*EXP(Parameters!$D$40*H174)</f>
        <v>0.16676073466473687</v>
      </c>
      <c r="J174" s="5">
        <f t="shared" si="20"/>
        <v>1.0055946783854559</v>
      </c>
      <c r="K174" s="5">
        <f t="shared" si="21"/>
        <v>-0.20125516681578248</v>
      </c>
      <c r="N174">
        <v>159</v>
      </c>
      <c r="O174" s="57"/>
      <c r="P174" s="57">
        <f>'Debt-Dividend Analysis'!D174*'GHG Analysis'!$E$40</f>
        <v>0.66376741345825896</v>
      </c>
      <c r="Q174" s="57">
        <f>'Debt-Dividend Analysis'!J174*'GHG Analysis'!$E$41</f>
        <v>0.45251760527345514</v>
      </c>
      <c r="R174" s="57">
        <f t="shared" si="22"/>
        <v>0.90943517353047576</v>
      </c>
      <c r="S174" s="57">
        <f t="shared" si="23"/>
        <v>0.5</v>
      </c>
      <c r="T174" s="57">
        <f t="shared" si="24"/>
        <v>0</v>
      </c>
      <c r="U174" s="57">
        <f t="shared" si="25"/>
        <v>1</v>
      </c>
    </row>
    <row r="175" spans="2:21" x14ac:dyDescent="0.2">
      <c r="B175">
        <v>160</v>
      </c>
      <c r="C175" s="5">
        <f>EXP(-'Debt-Dividend Analysis'!$D$8*(B175-0.5))</f>
        <v>1.8626451492309556E-9</v>
      </c>
      <c r="D175" s="60">
        <f t="shared" si="18"/>
        <v>1.2068498429533054</v>
      </c>
      <c r="E175" s="60">
        <f t="shared" si="19"/>
        <v>-2.2479329508939827E-9</v>
      </c>
      <c r="H175">
        <v>160</v>
      </c>
      <c r="I175" s="57">
        <f>Parameters!$C$40*EXP(Parameters!$D$40*H175)</f>
        <v>0.16477156473830051</v>
      </c>
      <c r="J175" s="5">
        <f t="shared" si="20"/>
        <v>1.0079953078032544</v>
      </c>
      <c r="K175" s="5">
        <f t="shared" si="21"/>
        <v>-0.19885453739798398</v>
      </c>
      <c r="N175">
        <v>160</v>
      </c>
      <c r="O175" s="57"/>
      <c r="P175" s="57">
        <f>'Debt-Dividend Analysis'!D175*'GHG Analysis'!$E$40</f>
        <v>0.66376741362431801</v>
      </c>
      <c r="Q175" s="57">
        <f>'Debt-Dividend Analysis'!J175*'GHG Analysis'!$E$41</f>
        <v>0.45359788851146443</v>
      </c>
      <c r="R175" s="57">
        <f t="shared" si="22"/>
        <v>0.91051545693454405</v>
      </c>
      <c r="S175" s="57">
        <f t="shared" si="23"/>
        <v>0.5</v>
      </c>
      <c r="T175" s="57">
        <f t="shared" si="24"/>
        <v>0</v>
      </c>
      <c r="U175" s="57">
        <f t="shared" si="25"/>
        <v>1</v>
      </c>
    </row>
    <row r="176" spans="2:21" x14ac:dyDescent="0.2">
      <c r="B176">
        <v>161</v>
      </c>
      <c r="C176" s="5">
        <f>EXP(-'Debt-Dividend Analysis'!$D$8*(B176-0.5))</f>
        <v>1.6420916747227687E-9</v>
      </c>
      <c r="D176" s="60">
        <f t="shared" si="18"/>
        <v>1.2068498432194803</v>
      </c>
      <c r="E176" s="60">
        <f t="shared" si="19"/>
        <v>-1.9817580909631261E-9</v>
      </c>
      <c r="H176">
        <v>161</v>
      </c>
      <c r="I176" s="57">
        <f>Parameters!$C$40*EXP(Parameters!$D$40*H176)</f>
        <v>0.16280612220191307</v>
      </c>
      <c r="J176" s="5">
        <f t="shared" si="20"/>
        <v>1.0103673018240458</v>
      </c>
      <c r="K176" s="5">
        <f t="shared" si="21"/>
        <v>-0.19648254337719262</v>
      </c>
      <c r="N176">
        <v>161</v>
      </c>
      <c r="O176" s="57"/>
      <c r="P176" s="57">
        <f>'Debt-Dividend Analysis'!D176*'GHG Analysis'!$E$40</f>
        <v>0.66376741377071424</v>
      </c>
      <c r="Q176" s="57">
        <f>'Debt-Dividend Analysis'!J176*'GHG Analysis'!$E$41</f>
        <v>0.45466528582082055</v>
      </c>
      <c r="R176" s="57">
        <f t="shared" si="22"/>
        <v>0.9115828543902964</v>
      </c>
      <c r="S176" s="57">
        <f t="shared" si="23"/>
        <v>0.5</v>
      </c>
      <c r="T176" s="57">
        <f t="shared" si="24"/>
        <v>0</v>
      </c>
      <c r="U176" s="57">
        <f t="shared" si="25"/>
        <v>1</v>
      </c>
    </row>
    <row r="177" spans="2:21" x14ac:dyDescent="0.2">
      <c r="B177">
        <v>162</v>
      </c>
      <c r="C177" s="5">
        <f>EXP(-'Debt-Dividend Analysis'!$D$8*(B177-0.5))</f>
        <v>1.4476536603373634E-9</v>
      </c>
      <c r="D177" s="60">
        <f t="shared" si="18"/>
        <v>1.2068498434541377</v>
      </c>
      <c r="E177" s="60">
        <f t="shared" si="19"/>
        <v>-1.7471006863445382E-9</v>
      </c>
      <c r="H177">
        <v>162</v>
      </c>
      <c r="I177" s="57">
        <f>Parameters!$C$40*EXP(Parameters!$D$40*H177)</f>
        <v>0.16086412402845301</v>
      </c>
      <c r="J177" s="5">
        <f t="shared" si="20"/>
        <v>1.0127110020190671</v>
      </c>
      <c r="K177" s="5">
        <f t="shared" si="21"/>
        <v>-0.19413884318217134</v>
      </c>
      <c r="N177">
        <v>162</v>
      </c>
      <c r="O177" s="57"/>
      <c r="P177" s="57">
        <f>'Debt-Dividend Analysis'!D177*'GHG Analysis'!$E$40</f>
        <v>0.66376741389977578</v>
      </c>
      <c r="Q177" s="57">
        <f>'Debt-Dividend Analysis'!J177*'GHG Analysis'!$E$41</f>
        <v>0.45571995090858014</v>
      </c>
      <c r="R177" s="57">
        <f t="shared" si="22"/>
        <v>0.91263751960711748</v>
      </c>
      <c r="S177" s="57">
        <f t="shared" si="23"/>
        <v>0.5</v>
      </c>
      <c r="T177" s="57">
        <f t="shared" si="24"/>
        <v>0</v>
      </c>
      <c r="U177" s="57">
        <f t="shared" si="25"/>
        <v>1</v>
      </c>
    </row>
    <row r="178" spans="2:21" x14ac:dyDescent="0.2">
      <c r="B178">
        <v>163</v>
      </c>
      <c r="C178" s="5">
        <f>EXP(-'Debt-Dividend Analysis'!$D$8*(B178-0.5))</f>
        <v>1.2762388072163995E-9</v>
      </c>
      <c r="D178" s="60">
        <f t="shared" si="18"/>
        <v>1.2068498436610098</v>
      </c>
      <c r="E178" s="60">
        <f t="shared" si="19"/>
        <v>-1.5402286113186392E-9</v>
      </c>
      <c r="H178">
        <v>163</v>
      </c>
      <c r="I178" s="57">
        <f>Parameters!$C$40*EXP(Parameters!$D$40*H178)</f>
        <v>0.15894529056682763</v>
      </c>
      <c r="J178" s="5">
        <f t="shared" si="20"/>
        <v>1.0150267458851967</v>
      </c>
      <c r="K178" s="5">
        <f t="shared" si="21"/>
        <v>-0.19182309931604169</v>
      </c>
      <c r="N178">
        <v>163</v>
      </c>
      <c r="O178" s="57"/>
      <c r="P178" s="57">
        <f>'Debt-Dividend Analysis'!D178*'GHG Analysis'!$E$40</f>
        <v>0.66376741401355543</v>
      </c>
      <c r="Q178" s="57">
        <f>'Debt-Dividend Analysis'!J178*'GHG Analysis'!$E$41</f>
        <v>0.45676203564833845</v>
      </c>
      <c r="R178" s="57">
        <f t="shared" si="22"/>
        <v>0.91367960446065544</v>
      </c>
      <c r="S178" s="57">
        <f t="shared" si="23"/>
        <v>0.5</v>
      </c>
      <c r="T178" s="57">
        <f t="shared" si="24"/>
        <v>0</v>
      </c>
      <c r="U178" s="57">
        <f t="shared" si="25"/>
        <v>1</v>
      </c>
    </row>
    <row r="179" spans="2:21" x14ac:dyDescent="0.2">
      <c r="B179">
        <v>164</v>
      </c>
      <c r="C179" s="5">
        <f>EXP(-'Debt-Dividend Analysis'!$D$8*(B179-0.5))</f>
        <v>1.1251209717285305E-9</v>
      </c>
      <c r="D179" s="60">
        <f t="shared" si="18"/>
        <v>1.2068498438433863</v>
      </c>
      <c r="E179" s="60">
        <f t="shared" si="19"/>
        <v>-1.3578520530188598E-9</v>
      </c>
      <c r="H179">
        <v>164</v>
      </c>
      <c r="I179" s="57">
        <f>Parameters!$C$40*EXP(Parameters!$D$40*H179)</f>
        <v>0.1570493455017026</v>
      </c>
      <c r="J179" s="5">
        <f t="shared" si="20"/>
        <v>1.0173148668935528</v>
      </c>
      <c r="K179" s="5">
        <f t="shared" si="21"/>
        <v>-0.18953497830768562</v>
      </c>
      <c r="N179">
        <v>164</v>
      </c>
      <c r="O179" s="57"/>
      <c r="P179" s="57">
        <f>'Debt-Dividend Analysis'!D179*'GHG Analysis'!$E$40</f>
        <v>0.66376741411386253</v>
      </c>
      <c r="Q179" s="57">
        <f>'Debt-Dividend Analysis'!J179*'GHG Analysis'!$E$41</f>
        <v>0.45779169010209869</v>
      </c>
      <c r="R179" s="57">
        <f t="shared" si="22"/>
        <v>0.91470925901472278</v>
      </c>
      <c r="S179" s="57">
        <f t="shared" si="23"/>
        <v>0.5</v>
      </c>
      <c r="T179" s="57">
        <f t="shared" si="24"/>
        <v>0</v>
      </c>
      <c r="U179" s="57">
        <f t="shared" si="25"/>
        <v>1</v>
      </c>
    </row>
    <row r="180" spans="2:21" x14ac:dyDescent="0.2">
      <c r="B180">
        <v>165</v>
      </c>
      <c r="C180" s="5">
        <f>EXP(-'Debt-Dividend Analysis'!$D$8*(B180-0.5))</f>
        <v>9.9189680948849768E-10</v>
      </c>
      <c r="D180" s="60">
        <f t="shared" si="18"/>
        <v>1.2068498440041679</v>
      </c>
      <c r="E180" s="60">
        <f t="shared" si="19"/>
        <v>-1.1970704427710643E-9</v>
      </c>
      <c r="H180">
        <v>165</v>
      </c>
      <c r="I180" s="57">
        <f>Parameters!$C$40*EXP(Parameters!$D$40*H180)</f>
        <v>0.15517601581371243</v>
      </c>
      <c r="J180" s="5">
        <f t="shared" si="20"/>
        <v>1.0195756945375147</v>
      </c>
      <c r="K180" s="5">
        <f t="shared" si="21"/>
        <v>-0.18727415066372366</v>
      </c>
      <c r="N180">
        <v>165</v>
      </c>
      <c r="O180" s="57"/>
      <c r="P180" s="57">
        <f>'Debt-Dividend Analysis'!D180*'GHG Analysis'!$E$40</f>
        <v>0.66376741420229246</v>
      </c>
      <c r="Q180" s="57">
        <f>'Debt-Dividend Analysis'!J180*'GHG Analysis'!$E$41</f>
        <v>0.45880906254188158</v>
      </c>
      <c r="R180" s="57">
        <f t="shared" si="22"/>
        <v>0.91572663154293565</v>
      </c>
      <c r="S180" s="57">
        <f t="shared" si="23"/>
        <v>0.5</v>
      </c>
      <c r="T180" s="57">
        <f t="shared" si="24"/>
        <v>0</v>
      </c>
      <c r="U180" s="57">
        <f t="shared" si="25"/>
        <v>1</v>
      </c>
    </row>
    <row r="181" spans="2:21" x14ac:dyDescent="0.2">
      <c r="B181">
        <v>166</v>
      </c>
      <c r="C181" s="5">
        <f>EXP(-'Debt-Dividend Analysis'!$D$8*(B181-0.5))</f>
        <v>8.7444755310351689E-10</v>
      </c>
      <c r="D181" s="60">
        <f t="shared" si="18"/>
        <v>1.2068498441459115</v>
      </c>
      <c r="E181" s="60">
        <f t="shared" si="19"/>
        <v>-1.0553269369495411E-9</v>
      </c>
      <c r="H181">
        <v>166</v>
      </c>
      <c r="I181" s="57">
        <f>Parameters!$C$40*EXP(Parameters!$D$40*H181)</f>
        <v>0.15332503174014486</v>
      </c>
      <c r="J181" s="5">
        <f t="shared" si="20"/>
        <v>1.0218095543801695</v>
      </c>
      <c r="K181" s="5">
        <f t="shared" si="21"/>
        <v>-0.18504029082106888</v>
      </c>
      <c r="N181">
        <v>166</v>
      </c>
      <c r="O181" s="57"/>
      <c r="P181" s="57">
        <f>'Debt-Dividend Analysis'!D181*'GHG Analysis'!$E$40</f>
        <v>0.66376741428025132</v>
      </c>
      <c r="Q181" s="57">
        <f>'Debt-Dividend Analysis'!J181*'GHG Analysis'!$E$41</f>
        <v>0.45981429947107622</v>
      </c>
      <c r="R181" s="57">
        <f t="shared" si="22"/>
        <v>0.91673186855008915</v>
      </c>
      <c r="S181" s="57">
        <f t="shared" si="23"/>
        <v>0.5</v>
      </c>
      <c r="T181" s="57">
        <f t="shared" si="24"/>
        <v>0</v>
      </c>
      <c r="U181" s="57">
        <f t="shared" si="25"/>
        <v>1</v>
      </c>
    </row>
    <row r="182" spans="2:21" x14ac:dyDescent="0.2">
      <c r="B182">
        <v>167</v>
      </c>
      <c r="C182" s="5">
        <f>EXP(-'Debt-Dividend Analysis'!$D$8*(B182-0.5))</f>
        <v>7.7090531576872903E-10</v>
      </c>
      <c r="D182" s="60">
        <f t="shared" si="18"/>
        <v>1.2068498442708715</v>
      </c>
      <c r="E182" s="60">
        <f t="shared" si="19"/>
        <v>-9.3036689463588118E-10</v>
      </c>
      <c r="H182">
        <v>167</v>
      </c>
      <c r="I182" s="57">
        <f>Parameters!$C$40*EXP(Parameters!$D$40*H182)</f>
        <v>0.15149612673609478</v>
      </c>
      <c r="J182" s="5">
        <f t="shared" si="20"/>
        <v>1.0240167681011951</v>
      </c>
      <c r="K182" s="5">
        <f t="shared" si="21"/>
        <v>-0.18283307710004326</v>
      </c>
      <c r="N182">
        <v>167</v>
      </c>
      <c r="O182" s="57"/>
      <c r="P182" s="57">
        <f>'Debt-Dividend Analysis'!D182*'GHG Analysis'!$E$40</f>
        <v>0.66376741434897935</v>
      </c>
      <c r="Q182" s="57">
        <f>'Debt-Dividend Analysis'!J182*'GHG Analysis'!$E$41</f>
        <v>0.46080754564553777</v>
      </c>
      <c r="R182" s="57">
        <f t="shared" si="22"/>
        <v>0.91772511479327878</v>
      </c>
      <c r="S182" s="57">
        <f t="shared" si="23"/>
        <v>0.5</v>
      </c>
      <c r="T182" s="57">
        <f t="shared" si="24"/>
        <v>0</v>
      </c>
      <c r="U182" s="57">
        <f t="shared" si="25"/>
        <v>1</v>
      </c>
    </row>
    <row r="183" spans="2:21" x14ac:dyDescent="0.2">
      <c r="B183">
        <v>168</v>
      </c>
      <c r="C183" s="5">
        <f>EXP(-'Debt-Dividend Analysis'!$D$8*(B183-0.5))</f>
        <v>6.7962338481165765E-10</v>
      </c>
      <c r="D183" s="60">
        <f t="shared" si="18"/>
        <v>1.2068498443810352</v>
      </c>
      <c r="E183" s="60">
        <f t="shared" si="19"/>
        <v>-8.2020323866061062E-10</v>
      </c>
      <c r="H183">
        <v>168</v>
      </c>
      <c r="I183" s="57">
        <f>Parameters!$C$40*EXP(Parameters!$D$40*H183)</f>
        <v>0.14968903743608128</v>
      </c>
      <c r="J183" s="5">
        <f t="shared" si="20"/>
        <v>1.0261976535431814</v>
      </c>
      <c r="K183" s="5">
        <f t="shared" si="21"/>
        <v>-0.18065219165805702</v>
      </c>
      <c r="N183">
        <v>168</v>
      </c>
      <c r="O183" s="57"/>
      <c r="P183" s="57">
        <f>'Debt-Dividend Analysis'!D183*'GHG Analysis'!$E$40</f>
        <v>0.66376741440956943</v>
      </c>
      <c r="Q183" s="57">
        <f>'Debt-Dividend Analysis'!J183*'GHG Analysis'!$E$41</f>
        <v>0.46178894409443155</v>
      </c>
      <c r="R183" s="57">
        <f t="shared" si="22"/>
        <v>0.91870651330276254</v>
      </c>
      <c r="S183" s="57">
        <f t="shared" si="23"/>
        <v>0.5</v>
      </c>
      <c r="T183" s="57">
        <f t="shared" si="24"/>
        <v>0</v>
      </c>
      <c r="U183" s="57">
        <f t="shared" si="25"/>
        <v>1</v>
      </c>
    </row>
    <row r="184" spans="2:21" x14ac:dyDescent="0.2">
      <c r="B184">
        <v>169</v>
      </c>
      <c r="C184" s="5">
        <f>EXP(-'Debt-Dividend Analysis'!$D$8*(B184-0.5))</f>
        <v>5.9915003274075292E-10</v>
      </c>
      <c r="D184" s="60">
        <f t="shared" si="18"/>
        <v>1.2068498444781541</v>
      </c>
      <c r="E184" s="60">
        <f t="shared" si="19"/>
        <v>-7.230842591354758E-10</v>
      </c>
      <c r="H184">
        <v>169</v>
      </c>
      <c r="I184" s="57">
        <f>Parameters!$C$40*EXP(Parameters!$D$40*H184)</f>
        <v>0.14790350361612248</v>
      </c>
      <c r="J184" s="5">
        <f t="shared" si="20"/>
        <v>1.0283525247574001</v>
      </c>
      <c r="K184" s="5">
        <f t="shared" si="21"/>
        <v>-0.17849732044383826</v>
      </c>
      <c r="N184">
        <v>169</v>
      </c>
      <c r="O184" s="57"/>
      <c r="P184" s="57">
        <f>'Debt-Dividend Analysis'!D184*'GHG Analysis'!$E$40</f>
        <v>0.66376741446298482</v>
      </c>
      <c r="Q184" s="57">
        <f>'Debt-Dividend Analysis'!J184*'GHG Analysis'!$E$41</f>
        <v>0.46275863614083002</v>
      </c>
      <c r="R184" s="57">
        <f t="shared" si="22"/>
        <v>0.91967620540257644</v>
      </c>
      <c r="S184" s="57">
        <f t="shared" si="23"/>
        <v>0.5</v>
      </c>
      <c r="T184" s="57">
        <f t="shared" si="24"/>
        <v>0</v>
      </c>
      <c r="U184" s="57">
        <f t="shared" si="25"/>
        <v>1</v>
      </c>
    </row>
    <row r="185" spans="2:21" x14ac:dyDescent="0.2">
      <c r="B185">
        <v>170</v>
      </c>
      <c r="C185" s="5">
        <f>EXP(-'Debt-Dividend Analysis'!$D$8*(B185-0.5))</f>
        <v>5.2820542929482738E-10</v>
      </c>
      <c r="D185" s="60">
        <f t="shared" si="18"/>
        <v>1.2068498445637736</v>
      </c>
      <c r="E185" s="60">
        <f t="shared" si="19"/>
        <v>-6.3746474765480343E-10</v>
      </c>
      <c r="H185">
        <v>170</v>
      </c>
      <c r="I185" s="57">
        <f>Parameters!$C$40*EXP(Parameters!$D$40*H185)</f>
        <v>0.14613926815626285</v>
      </c>
      <c r="J185" s="5">
        <f t="shared" si="20"/>
        <v>1.0304816920490303</v>
      </c>
      <c r="K185" s="5">
        <f t="shared" si="21"/>
        <v>-0.17636815315220811</v>
      </c>
      <c r="N185">
        <v>170</v>
      </c>
      <c r="O185" s="57"/>
      <c r="P185" s="57">
        <f>'Debt-Dividend Analysis'!D185*'GHG Analysis'!$E$40</f>
        <v>0.66376741451007559</v>
      </c>
      <c r="Q185" s="57">
        <f>'Debt-Dividend Analysis'!J185*'GHG Analysis'!$E$41</f>
        <v>0.46371676142206358</v>
      </c>
      <c r="R185" s="57">
        <f t="shared" si="22"/>
        <v>0.92063433073090084</v>
      </c>
      <c r="S185" s="57">
        <f t="shared" si="23"/>
        <v>0.5</v>
      </c>
      <c r="T185" s="57">
        <f t="shared" si="24"/>
        <v>0</v>
      </c>
      <c r="U185" s="57">
        <f t="shared" si="25"/>
        <v>1</v>
      </c>
    </row>
    <row r="186" spans="2:21" x14ac:dyDescent="0.2">
      <c r="B186">
        <v>171</v>
      </c>
      <c r="C186" s="5">
        <f>EXP(-'Debt-Dividend Analysis'!$D$8*(B186-0.5))</f>
        <v>4.6566128730773879E-10</v>
      </c>
      <c r="D186" s="60">
        <f t="shared" si="18"/>
        <v>1.206849844639255</v>
      </c>
      <c r="E186" s="60">
        <f t="shared" si="19"/>
        <v>-5.6198334874579814E-10</v>
      </c>
      <c r="H186">
        <v>171</v>
      </c>
      <c r="I186" s="57">
        <f>Parameters!$C$40*EXP(Parameters!$D$40*H186)</f>
        <v>0.14439607700354762</v>
      </c>
      <c r="J186" s="5">
        <f t="shared" si="20"/>
        <v>1.0325854620218409</v>
      </c>
      <c r="K186" s="5">
        <f t="shared" si="21"/>
        <v>-0.17426438317939752</v>
      </c>
      <c r="N186">
        <v>171</v>
      </c>
      <c r="O186" s="57"/>
      <c r="P186" s="57">
        <f>'Debt-Dividend Analysis'!D186*'GHG Analysis'!$E$40</f>
        <v>0.66376741455159027</v>
      </c>
      <c r="Q186" s="57">
        <f>'Debt-Dividend Analysis'!J186*'GHG Analysis'!$E$41</f>
        <v>0.46466345790982833</v>
      </c>
      <c r="R186" s="57">
        <f t="shared" si="22"/>
        <v>0.92158102726018021</v>
      </c>
      <c r="S186" s="57">
        <f t="shared" si="23"/>
        <v>0.5</v>
      </c>
      <c r="T186" s="57">
        <f t="shared" si="24"/>
        <v>0</v>
      </c>
      <c r="U186" s="57">
        <f t="shared" si="25"/>
        <v>1</v>
      </c>
    </row>
    <row r="187" spans="2:21" x14ac:dyDescent="0.2">
      <c r="B187">
        <v>172</v>
      </c>
      <c r="C187" s="5">
        <f>EXP(-'Debt-Dividend Analysis'!$D$8*(B187-0.5))</f>
        <v>4.1052291868069213E-10</v>
      </c>
      <c r="D187" s="60">
        <f t="shared" si="18"/>
        <v>1.2068498447057989</v>
      </c>
      <c r="E187" s="60">
        <f t="shared" si="19"/>
        <v>-4.9543946722963028E-10</v>
      </c>
      <c r="H187">
        <v>172</v>
      </c>
      <c r="I187" s="57">
        <f>Parameters!$C$40*EXP(Parameters!$D$40*H187)</f>
        <v>0.14267367913543852</v>
      </c>
      <c r="J187" s="5">
        <f t="shared" si="20"/>
        <v>1.0346641376223433</v>
      </c>
      <c r="K187" s="5">
        <f t="shared" si="21"/>
        <v>-0.17218570757889506</v>
      </c>
      <c r="N187">
        <v>172</v>
      </c>
      <c r="O187" s="57"/>
      <c r="P187" s="57">
        <f>'Debt-Dividend Analysis'!D187*'GHG Analysis'!$E$40</f>
        <v>0.66376741458818944</v>
      </c>
      <c r="Q187" s="57">
        <f>'Debt-Dividend Analysis'!J187*'GHG Analysis'!$E$41</f>
        <v>0.46559886193005445</v>
      </c>
      <c r="R187" s="57">
        <f t="shared" si="22"/>
        <v>0.92251643131700556</v>
      </c>
      <c r="S187" s="57">
        <f t="shared" si="23"/>
        <v>0.5</v>
      </c>
      <c r="T187" s="57">
        <f t="shared" si="24"/>
        <v>0</v>
      </c>
      <c r="U187" s="57">
        <f t="shared" si="25"/>
        <v>1</v>
      </c>
    </row>
    <row r="188" spans="2:21" x14ac:dyDescent="0.2">
      <c r="B188">
        <v>173</v>
      </c>
      <c r="C188" s="5">
        <f>EXP(-'Debt-Dividend Analysis'!$D$8*(B188-0.5))</f>
        <v>3.6191341508434079E-10</v>
      </c>
      <c r="D188" s="60">
        <f t="shared" si="18"/>
        <v>1.2068498447644633</v>
      </c>
      <c r="E188" s="60">
        <f t="shared" si="19"/>
        <v>-4.3677506056383208E-10</v>
      </c>
      <c r="H188">
        <v>173</v>
      </c>
      <c r="I188" s="57">
        <f>Parameters!$C$40*EXP(Parameters!$D$40*H188)</f>
        <v>0.14097182652366622</v>
      </c>
      <c r="J188" s="5">
        <f t="shared" si="20"/>
        <v>1.0367180181834159</v>
      </c>
      <c r="K188" s="5">
        <f t="shared" si="21"/>
        <v>-0.17013182701782248</v>
      </c>
      <c r="N188">
        <v>173</v>
      </c>
      <c r="O188" s="57"/>
      <c r="P188" s="57">
        <f>'Debt-Dividend Analysis'!D188*'GHG Analysis'!$E$40</f>
        <v>0.66376741462045485</v>
      </c>
      <c r="Q188" s="57">
        <f>'Debt-Dividend Analysis'!J188*'GHG Analysis'!$E$41</f>
        <v>0.46652310818253712</v>
      </c>
      <c r="R188" s="57">
        <f t="shared" si="22"/>
        <v>0.92344067760175363</v>
      </c>
      <c r="S188" s="57">
        <f t="shared" si="23"/>
        <v>0.5</v>
      </c>
      <c r="T188" s="57">
        <f t="shared" si="24"/>
        <v>0</v>
      </c>
      <c r="U188" s="57">
        <f t="shared" si="25"/>
        <v>1</v>
      </c>
    </row>
    <row r="189" spans="2:21" x14ac:dyDescent="0.2">
      <c r="B189">
        <v>174</v>
      </c>
      <c r="C189" s="5">
        <f>EXP(-'Debt-Dividend Analysis'!$D$8*(B189-0.5))</f>
        <v>3.1905970180409983E-10</v>
      </c>
      <c r="D189" s="60">
        <f t="shared" si="18"/>
        <v>1.2068498448161813</v>
      </c>
      <c r="E189" s="60">
        <f t="shared" si="19"/>
        <v>-3.8505709731850857E-10</v>
      </c>
      <c r="H189">
        <v>174</v>
      </c>
      <c r="I189" s="57">
        <f>Parameters!$C$40*EXP(Parameters!$D$40*H189)</f>
        <v>0.13929027409851383</v>
      </c>
      <c r="J189" s="5">
        <f t="shared" si="20"/>
        <v>1.038747399467409</v>
      </c>
      <c r="K189" s="5">
        <f t="shared" si="21"/>
        <v>-0.16810244573382938</v>
      </c>
      <c r="N189">
        <v>174</v>
      </c>
      <c r="O189" s="57"/>
      <c r="P189" s="57">
        <f>'Debt-Dividend Analysis'!D189*'GHG Analysis'!$E$40</f>
        <v>0.66376741464889977</v>
      </c>
      <c r="Q189" s="57">
        <f>'Debt-Dividend Analysis'!J189*'GHG Analysis'!$E$41</f>
        <v>0.467436329760334</v>
      </c>
      <c r="R189" s="57">
        <f t="shared" si="22"/>
        <v>0.92435389920799538</v>
      </c>
      <c r="S189" s="57">
        <f t="shared" si="23"/>
        <v>0.5</v>
      </c>
      <c r="T189" s="57">
        <f t="shared" si="24"/>
        <v>0</v>
      </c>
      <c r="U189" s="57">
        <f t="shared" si="25"/>
        <v>1</v>
      </c>
    </row>
    <row r="190" spans="2:21" x14ac:dyDescent="0.2">
      <c r="B190">
        <v>175</v>
      </c>
      <c r="C190" s="5">
        <f>EXP(-'Debt-Dividend Analysis'!$D$8*(B190-0.5))</f>
        <v>2.8128024293213257E-10</v>
      </c>
      <c r="D190" s="60">
        <f t="shared" si="18"/>
        <v>1.2068498448617755</v>
      </c>
      <c r="E190" s="60">
        <f t="shared" si="19"/>
        <v>-3.3946290223241249E-10</v>
      </c>
      <c r="H190">
        <v>175</v>
      </c>
      <c r="I190" s="57">
        <f>Parameters!$C$40*EXP(Parameters!$D$40*H190)</f>
        <v>0.13762877971352636</v>
      </c>
      <c r="J190" s="5">
        <f t="shared" si="20"/>
        <v>1.0407525737087338</v>
      </c>
      <c r="K190" s="5">
        <f t="shared" si="21"/>
        <v>-0.16609727149250464</v>
      </c>
      <c r="N190">
        <v>175</v>
      </c>
      <c r="O190" s="57"/>
      <c r="P190" s="57">
        <f>'Debt-Dividend Analysis'!D190*'GHG Analysis'!$E$40</f>
        <v>0.6637674146739766</v>
      </c>
      <c r="Q190" s="57">
        <f>'Debt-Dividend Analysis'!J190*'GHG Analysis'!$E$41</f>
        <v>0.46833865816893017</v>
      </c>
      <c r="R190" s="57">
        <f t="shared" si="22"/>
        <v>0.92525622764166837</v>
      </c>
      <c r="S190" s="57">
        <f t="shared" si="23"/>
        <v>0.5</v>
      </c>
      <c r="T190" s="57">
        <f t="shared" si="24"/>
        <v>0</v>
      </c>
      <c r="U190" s="57">
        <f t="shared" si="25"/>
        <v>1</v>
      </c>
    </row>
    <row r="191" spans="2:21" x14ac:dyDescent="0.2">
      <c r="B191">
        <v>176</v>
      </c>
      <c r="C191" s="5">
        <f>EXP(-'Debt-Dividend Analysis'!$D$8*(B191-0.5))</f>
        <v>2.4797420237212437E-10</v>
      </c>
      <c r="D191" s="60">
        <f t="shared" si="18"/>
        <v>1.2068498449019707</v>
      </c>
      <c r="E191" s="60">
        <f t="shared" si="19"/>
        <v>-2.9926772171506855E-10</v>
      </c>
      <c r="H191">
        <v>176</v>
      </c>
      <c r="I191" s="57">
        <f>Parameters!$C$40*EXP(Parameters!$D$40*H191)</f>
        <v>0.1359871041106413</v>
      </c>
      <c r="J191" s="5">
        <f t="shared" si="20"/>
        <v>1.0427338296559463</v>
      </c>
      <c r="K191" s="5">
        <f t="shared" si="21"/>
        <v>-0.16411601554529209</v>
      </c>
      <c r="N191">
        <v>176</v>
      </c>
      <c r="O191" s="57"/>
      <c r="P191" s="57">
        <f>'Debt-Dividend Analysis'!D191*'GHG Analysis'!$E$40</f>
        <v>0.66376741469608391</v>
      </c>
      <c r="Q191" s="57">
        <f>'Debt-Dividend Analysis'!J191*'GHG Analysis'!$E$41</f>
        <v>0.46923022334517578</v>
      </c>
      <c r="R191" s="57">
        <f t="shared" si="22"/>
        <v>0.92614779284002124</v>
      </c>
      <c r="S191" s="57">
        <f t="shared" si="23"/>
        <v>0.5</v>
      </c>
      <c r="T191" s="57">
        <f t="shared" si="24"/>
        <v>0</v>
      </c>
      <c r="U191" s="57">
        <f t="shared" si="25"/>
        <v>1</v>
      </c>
    </row>
    <row r="192" spans="2:21" x14ac:dyDescent="0.2">
      <c r="B192">
        <v>177</v>
      </c>
      <c r="C192" s="5">
        <f>EXP(-'Debt-Dividend Analysis'!$D$8*(B192-0.5))</f>
        <v>2.1861188827587917E-10</v>
      </c>
      <c r="D192" s="60">
        <f t="shared" si="18"/>
        <v>1.2068498449374065</v>
      </c>
      <c r="E192" s="60">
        <f t="shared" si="19"/>
        <v>-2.6383184525968773E-10</v>
      </c>
      <c r="H192">
        <v>177</v>
      </c>
      <c r="I192" s="57">
        <f>Parameters!$C$40*EXP(Parameters!$D$40*H192)</f>
        <v>0.13436501088573502</v>
      </c>
      <c r="J192" s="5">
        <f t="shared" si="20"/>
        <v>1.0446914526133264</v>
      </c>
      <c r="K192" s="5">
        <f t="shared" si="21"/>
        <v>-0.16215839258791198</v>
      </c>
      <c r="N192">
        <v>177</v>
      </c>
      <c r="O192" s="57"/>
      <c r="P192" s="57">
        <f>'Debt-Dividend Analysis'!D192*'GHG Analysis'!$E$40</f>
        <v>0.66376741471557366</v>
      </c>
      <c r="Q192" s="57">
        <f>'Debt-Dividend Analysis'!J192*'GHG Analysis'!$E$41</f>
        <v>0.47011115367599682</v>
      </c>
      <c r="R192" s="57">
        <f t="shared" si="22"/>
        <v>0.92702872319033203</v>
      </c>
      <c r="S192" s="57">
        <f t="shared" si="23"/>
        <v>0.5</v>
      </c>
      <c r="T192" s="57">
        <f t="shared" si="24"/>
        <v>0</v>
      </c>
      <c r="U192" s="57">
        <f t="shared" si="25"/>
        <v>1</v>
      </c>
    </row>
    <row r="193" spans="2:21" x14ac:dyDescent="0.2">
      <c r="B193">
        <v>178</v>
      </c>
      <c r="C193" s="5">
        <f>EXP(-'Debt-Dividend Analysis'!$D$8*(B193-0.5))</f>
        <v>1.9272632894218223E-10</v>
      </c>
      <c r="D193" s="60">
        <f t="shared" si="18"/>
        <v>1.2068498449686467</v>
      </c>
      <c r="E193" s="60">
        <f t="shared" si="19"/>
        <v>-2.325917236589703E-10</v>
      </c>
      <c r="H193">
        <v>178</v>
      </c>
      <c r="I193" s="57">
        <f>Parameters!$C$40*EXP(Parameters!$D$40*H193)</f>
        <v>0.13276226645458014</v>
      </c>
      <c r="J193" s="5">
        <f t="shared" si="20"/>
        <v>1.0466257244819628</v>
      </c>
      <c r="K193" s="5">
        <f t="shared" si="21"/>
        <v>-0.16022412071927561</v>
      </c>
      <c r="N193">
        <v>178</v>
      </c>
      <c r="O193" s="57"/>
      <c r="P193" s="57">
        <f>'Debt-Dividend Analysis'!D193*'GHG Analysis'!$E$40</f>
        <v>0.66376741473275569</v>
      </c>
      <c r="Q193" s="57">
        <f>'Debt-Dividend Analysis'!J193*'GHG Analysis'!$E$41</f>
        <v>0.47098157601688323</v>
      </c>
      <c r="R193" s="57">
        <f t="shared" si="22"/>
        <v>0.92789914554840047</v>
      </c>
      <c r="S193" s="57">
        <f t="shared" si="23"/>
        <v>0.5</v>
      </c>
      <c r="T193" s="57">
        <f t="shared" si="24"/>
        <v>0</v>
      </c>
      <c r="U193" s="57">
        <f t="shared" si="25"/>
        <v>1</v>
      </c>
    </row>
    <row r="194" spans="2:21" x14ac:dyDescent="0.2">
      <c r="B194">
        <v>179</v>
      </c>
      <c r="C194" s="5">
        <f>EXP(-'Debt-Dividend Analysis'!$D$8*(B194-0.5))</f>
        <v>1.6990584620291439E-10</v>
      </c>
      <c r="D194" s="60">
        <f t="shared" ref="D194:D257" si="26">-$D$11*(1-C194)</f>
        <v>1.2068498449961875</v>
      </c>
      <c r="E194" s="60">
        <f t="shared" ref="E194:E257" si="27">$D$11+D194</f>
        <v>-2.0505086517630389E-10</v>
      </c>
      <c r="H194">
        <v>179</v>
      </c>
      <c r="I194" s="57">
        <f>Parameters!$C$40*EXP(Parameters!$D$40*H194)</f>
        <v>0.13117864001920901</v>
      </c>
      <c r="J194" s="5">
        <f t="shared" si="20"/>
        <v>1.048536923800347</v>
      </c>
      <c r="K194" s="5">
        <f t="shared" si="21"/>
        <v>-0.15831292140089137</v>
      </c>
      <c r="N194">
        <v>179</v>
      </c>
      <c r="O194" s="57"/>
      <c r="P194" s="57">
        <f>'Debt-Dividend Analysis'!D194*'GHG Analysis'!$E$40</f>
        <v>0.66376741474790324</v>
      </c>
      <c r="Q194" s="57">
        <f>'Debt-Dividend Analysis'!J194*'GHG Analysis'!$E$41</f>
        <v>0.47184161571015609</v>
      </c>
      <c r="R194" s="57">
        <f t="shared" si="22"/>
        <v>0.92875918525682089</v>
      </c>
      <c r="S194" s="57">
        <f t="shared" si="23"/>
        <v>0.5</v>
      </c>
      <c r="T194" s="57">
        <f t="shared" si="24"/>
        <v>0</v>
      </c>
      <c r="U194" s="57">
        <f t="shared" si="25"/>
        <v>1</v>
      </c>
    </row>
    <row r="195" spans="2:21" x14ac:dyDescent="0.2">
      <c r="B195">
        <v>180</v>
      </c>
      <c r="C195" s="5">
        <f>EXP(-'Debt-Dividend Analysis'!$D$8*(B195-0.5))</f>
        <v>1.497875081851882E-10</v>
      </c>
      <c r="D195" s="60">
        <f t="shared" si="26"/>
        <v>1.2068498450204674</v>
      </c>
      <c r="E195" s="60">
        <f t="shared" si="27"/>
        <v>-1.8077095376156649E-10</v>
      </c>
      <c r="H195">
        <v>180</v>
      </c>
      <c r="I195" s="57">
        <f>Parameters!$C$40*EXP(Parameters!$D$40*H195)</f>
        <v>0.12961390353467844</v>
      </c>
      <c r="J195" s="5">
        <f t="shared" si="20"/>
        <v>1.0504253257844836</v>
      </c>
      <c r="K195" s="5">
        <f t="shared" si="21"/>
        <v>-0.15642451941675484</v>
      </c>
      <c r="N195">
        <v>180</v>
      </c>
      <c r="O195" s="57"/>
      <c r="P195" s="57">
        <f>'Debt-Dividend Analysis'!D195*'GHG Analysis'!$E$40</f>
        <v>0.66376741476125711</v>
      </c>
      <c r="Q195" s="57">
        <f>'Debt-Dividend Analysis'!J195*'GHG Analysis'!$E$41</f>
        <v>0.47269139660301757</v>
      </c>
      <c r="R195" s="57">
        <f t="shared" si="22"/>
        <v>0.92960896616303623</v>
      </c>
      <c r="S195" s="57">
        <f t="shared" si="23"/>
        <v>0.5</v>
      </c>
      <c r="T195" s="57">
        <f t="shared" si="24"/>
        <v>0</v>
      </c>
      <c r="U195" s="57">
        <f t="shared" si="25"/>
        <v>1</v>
      </c>
    </row>
    <row r="196" spans="2:21" x14ac:dyDescent="0.2">
      <c r="B196">
        <v>181</v>
      </c>
      <c r="C196" s="5">
        <f>EXP(-'Debt-Dividend Analysis'!$D$8*(B196-0.5))</f>
        <v>1.3205135732370682E-10</v>
      </c>
      <c r="D196" s="60">
        <f t="shared" si="26"/>
        <v>1.2068498450418723</v>
      </c>
      <c r="E196" s="60">
        <f t="shared" si="27"/>
        <v>-1.593660758913984E-10</v>
      </c>
      <c r="H196">
        <v>181</v>
      </c>
      <c r="I196" s="57">
        <f>Parameters!$C$40*EXP(Parameters!$D$40*H196)</f>
        <v>0.12806783167623076</v>
      </c>
      <c r="J196" s="5">
        <f t="shared" si="20"/>
        <v>1.0522912023675211</v>
      </c>
      <c r="K196" s="5">
        <f t="shared" si="21"/>
        <v>-0.15455864283371734</v>
      </c>
      <c r="N196">
        <v>181</v>
      </c>
      <c r="O196" s="57"/>
      <c r="P196" s="57">
        <f>'Debt-Dividend Analysis'!D196*'GHG Analysis'!$E$40</f>
        <v>0.66376741477302981</v>
      </c>
      <c r="Q196" s="57">
        <f>'Debt-Dividend Analysis'!J196*'GHG Analysis'!$E$41</f>
        <v>0.47353104106538441</v>
      </c>
      <c r="R196" s="57">
        <f t="shared" si="22"/>
        <v>0.93044861063717588</v>
      </c>
      <c r="S196" s="57">
        <f t="shared" si="23"/>
        <v>0.5</v>
      </c>
      <c r="T196" s="57">
        <f t="shared" si="24"/>
        <v>0</v>
      </c>
      <c r="U196" s="57">
        <f t="shared" si="25"/>
        <v>1</v>
      </c>
    </row>
    <row r="197" spans="2:21" x14ac:dyDescent="0.2">
      <c r="B197">
        <v>182</v>
      </c>
      <c r="C197" s="5">
        <f>EXP(-'Debt-Dividend Analysis'!$D$8*(B197-0.5))</f>
        <v>1.1641532182693469E-10</v>
      </c>
      <c r="D197" s="60">
        <f t="shared" si="26"/>
        <v>1.2068498450607426</v>
      </c>
      <c r="E197" s="60">
        <f t="shared" si="27"/>
        <v>-1.4049583718644953E-10</v>
      </c>
      <c r="H197">
        <v>182</v>
      </c>
      <c r="I197" s="57">
        <f>Parameters!$C$40*EXP(Parameters!$D$40*H197)</f>
        <v>0.12654020180684672</v>
      </c>
      <c r="J197" s="5">
        <f t="shared" si="20"/>
        <v>1.054134822238912</v>
      </c>
      <c r="K197" s="5">
        <f t="shared" si="21"/>
        <v>-0.15271502296232642</v>
      </c>
      <c r="N197">
        <v>182</v>
      </c>
      <c r="O197" s="57"/>
      <c r="P197" s="57">
        <f>'Debt-Dividend Analysis'!D197*'GHG Analysis'!$E$40</f>
        <v>0.6637674147834085</v>
      </c>
      <c r="Q197" s="57">
        <f>'Debt-Dividend Analysis'!J197*'GHG Analysis'!$E$41</f>
        <v>0.47436067000751037</v>
      </c>
      <c r="R197" s="57">
        <f t="shared" si="22"/>
        <v>0.93127823958968048</v>
      </c>
      <c r="S197" s="57">
        <f t="shared" si="23"/>
        <v>0.5</v>
      </c>
      <c r="T197" s="57">
        <f t="shared" si="24"/>
        <v>0</v>
      </c>
      <c r="U197" s="57">
        <f t="shared" si="25"/>
        <v>1</v>
      </c>
    </row>
    <row r="198" spans="2:21" x14ac:dyDescent="0.2">
      <c r="B198">
        <v>183</v>
      </c>
      <c r="C198" s="5">
        <f>EXP(-'Debt-Dividend Analysis'!$D$8*(B198-0.5))</f>
        <v>1.0263072967017301E-10</v>
      </c>
      <c r="D198" s="60">
        <f t="shared" si="26"/>
        <v>1.2068498450773786</v>
      </c>
      <c r="E198" s="60">
        <f t="shared" si="27"/>
        <v>-1.2385981129625634E-10</v>
      </c>
      <c r="H198">
        <v>183</v>
      </c>
      <c r="I198" s="57">
        <f>Parameters!$C$40*EXP(Parameters!$D$40*H198)</f>
        <v>0.1250307939451854</v>
      </c>
      <c r="J198" s="5">
        <f t="shared" si="20"/>
        <v>1.0559564508831034</v>
      </c>
      <c r="K198" s="5">
        <f t="shared" si="21"/>
        <v>-0.15089339431813498</v>
      </c>
      <c r="N198">
        <v>183</v>
      </c>
      <c r="O198" s="57"/>
      <c r="P198" s="57">
        <f>'Debt-Dividend Analysis'!D198*'GHG Analysis'!$E$40</f>
        <v>0.6637674147925583</v>
      </c>
      <c r="Q198" s="57">
        <f>'Debt-Dividend Analysis'!J198*'GHG Analysis'!$E$41</f>
        <v>0.47518040289739649</v>
      </c>
      <c r="R198" s="57">
        <f t="shared" si="22"/>
        <v>0.9320979724887164</v>
      </c>
      <c r="S198" s="57">
        <f t="shared" si="23"/>
        <v>0.5</v>
      </c>
      <c r="T198" s="57">
        <f t="shared" si="24"/>
        <v>0</v>
      </c>
      <c r="U198" s="57">
        <f t="shared" si="25"/>
        <v>1</v>
      </c>
    </row>
    <row r="199" spans="2:21" x14ac:dyDescent="0.2">
      <c r="B199">
        <v>184</v>
      </c>
      <c r="C199" s="5">
        <f>EXP(-'Debt-Dividend Analysis'!$D$8*(B199-0.5))</f>
        <v>9.0478353771085185E-11</v>
      </c>
      <c r="D199" s="60">
        <f t="shared" si="26"/>
        <v>1.2068498450920446</v>
      </c>
      <c r="E199" s="60">
        <f t="shared" si="27"/>
        <v>-1.0919376514095802E-10</v>
      </c>
      <c r="H199">
        <v>184</v>
      </c>
      <c r="I199" s="57">
        <f>Parameters!$C$40*EXP(Parameters!$D$40*H199)</f>
        <v>0.12353939073390643</v>
      </c>
      <c r="J199" s="5">
        <f t="shared" si="20"/>
        <v>1.0577563506177681</v>
      </c>
      <c r="K199" s="5">
        <f t="shared" si="21"/>
        <v>-0.14909349458347032</v>
      </c>
      <c r="N199">
        <v>184</v>
      </c>
      <c r="O199" s="57"/>
      <c r="P199" s="57">
        <f>'Debt-Dividend Analysis'!D199*'GHG Analysis'!$E$40</f>
        <v>0.66376741480062462</v>
      </c>
      <c r="Q199" s="57">
        <f>'Debt-Dividend Analysis'!J199*'GHG Analysis'!$E$41</f>
        <v>0.47599035777799559</v>
      </c>
      <c r="R199" s="57">
        <f t="shared" si="22"/>
        <v>0.93290792737738182</v>
      </c>
      <c r="S199" s="57">
        <f t="shared" si="23"/>
        <v>0.5</v>
      </c>
      <c r="T199" s="57">
        <f t="shared" si="24"/>
        <v>0</v>
      </c>
      <c r="U199" s="57">
        <f t="shared" si="25"/>
        <v>1</v>
      </c>
    </row>
    <row r="200" spans="2:21" x14ac:dyDescent="0.2">
      <c r="B200">
        <v>185</v>
      </c>
      <c r="C200" s="5">
        <f>EXP(-'Debt-Dividend Analysis'!$D$8*(B200-0.5))</f>
        <v>7.9764925451024944E-11</v>
      </c>
      <c r="D200" s="60">
        <f t="shared" si="26"/>
        <v>1.2068498451049741</v>
      </c>
      <c r="E200" s="60">
        <f t="shared" si="27"/>
        <v>-9.6264329840778373E-11</v>
      </c>
      <c r="H200">
        <v>185</v>
      </c>
      <c r="I200" s="57">
        <f>Parameters!$C$40*EXP(Parameters!$D$40*H200)</f>
        <v>0.12206577740837024</v>
      </c>
      <c r="J200" s="5">
        <f t="shared" si="20"/>
        <v>1.059534780631578</v>
      </c>
      <c r="K200" s="5">
        <f t="shared" si="21"/>
        <v>-0.14731506456966037</v>
      </c>
      <c r="N200">
        <v>185</v>
      </c>
      <c r="O200" s="57"/>
      <c r="P200" s="57">
        <f>'Debt-Dividend Analysis'!D200*'GHG Analysis'!$E$40</f>
        <v>0.66376741480773582</v>
      </c>
      <c r="Q200" s="57">
        <f>'Debt-Dividend Analysis'!J200*'GHG Analysis'!$E$41</f>
        <v>0.47679065128421005</v>
      </c>
      <c r="R200" s="57">
        <f t="shared" si="22"/>
        <v>0.93370822089070749</v>
      </c>
      <c r="S200" s="57">
        <f t="shared" si="23"/>
        <v>0.5</v>
      </c>
      <c r="T200" s="57">
        <f t="shared" si="24"/>
        <v>0</v>
      </c>
      <c r="U200" s="57">
        <f t="shared" si="25"/>
        <v>1</v>
      </c>
    </row>
    <row r="201" spans="2:21" x14ac:dyDescent="0.2">
      <c r="B201">
        <v>186</v>
      </c>
      <c r="C201" s="5">
        <f>EXP(-'Debt-Dividend Analysis'!$D$8*(B201-0.5))</f>
        <v>7.032006073303313E-11</v>
      </c>
      <c r="D201" s="60">
        <f t="shared" si="26"/>
        <v>1.2068498451163725</v>
      </c>
      <c r="E201" s="60">
        <f t="shared" si="27"/>
        <v>-8.4865892091556816E-11</v>
      </c>
      <c r="H201">
        <v>186</v>
      </c>
      <c r="I201" s="57">
        <f>Parameters!$C$40*EXP(Parameters!$D$40*H201)</f>
        <v>0.12060974176571153</v>
      </c>
      <c r="J201" s="5">
        <f t="shared" si="20"/>
        <v>1.0612919970215282</v>
      </c>
      <c r="K201" s="5">
        <f t="shared" si="21"/>
        <v>-0.14555784817971018</v>
      </c>
      <c r="N201">
        <v>186</v>
      </c>
      <c r="O201" s="57"/>
      <c r="P201" s="57">
        <f>'Debt-Dividend Analysis'!D201*'GHG Analysis'!$E$40</f>
        <v>0.66376741481400492</v>
      </c>
      <c r="Q201" s="57">
        <f>'Debt-Dividend Analysis'!J201*'GHG Analysis'!$E$41</f>
        <v>0.47758139865968763</v>
      </c>
      <c r="R201" s="57">
        <f t="shared" si="22"/>
        <v>0.93449896827245416</v>
      </c>
      <c r="S201" s="57">
        <f t="shared" si="23"/>
        <v>0.5</v>
      </c>
      <c r="T201" s="57">
        <f t="shared" si="24"/>
        <v>0</v>
      </c>
      <c r="U201" s="57">
        <f t="shared" si="25"/>
        <v>1</v>
      </c>
    </row>
    <row r="202" spans="2:21" x14ac:dyDescent="0.2">
      <c r="B202">
        <v>187</v>
      </c>
      <c r="C202" s="5">
        <f>EXP(-'Debt-Dividend Analysis'!$D$8*(B202-0.5))</f>
        <v>6.1993550593031092E-11</v>
      </c>
      <c r="D202" s="60">
        <f t="shared" si="26"/>
        <v>1.2068498451264216</v>
      </c>
      <c r="E202" s="60">
        <f t="shared" si="27"/>
        <v>-7.4816819406464674E-11</v>
      </c>
      <c r="H202">
        <v>187</v>
      </c>
      <c r="I202" s="57">
        <f>Parameters!$C$40*EXP(Parameters!$D$40*H202)</f>
        <v>0.11917107413428171</v>
      </c>
      <c r="J202" s="5">
        <f t="shared" si="20"/>
        <v>1.0630282528298152</v>
      </c>
      <c r="K202" s="5">
        <f t="shared" si="21"/>
        <v>-0.14382159237142322</v>
      </c>
      <c r="N202">
        <v>187</v>
      </c>
      <c r="O202" s="57"/>
      <c r="P202" s="57">
        <f>'Debt-Dividend Analysis'!D202*'GHG Analysis'!$E$40</f>
        <v>0.66376741481953194</v>
      </c>
      <c r="Q202" s="57">
        <f>'Debt-Dividend Analysis'!J202*'GHG Analysis'!$E$41</f>
        <v>0.47836271377341677</v>
      </c>
      <c r="R202" s="57">
        <f t="shared" si="22"/>
        <v>0.93528028339171032</v>
      </c>
      <c r="S202" s="57">
        <f t="shared" si="23"/>
        <v>0.5</v>
      </c>
      <c r="T202" s="57">
        <f t="shared" si="24"/>
        <v>0</v>
      </c>
      <c r="U202" s="57">
        <f t="shared" si="25"/>
        <v>1</v>
      </c>
    </row>
    <row r="203" spans="2:21" x14ac:dyDescent="0.2">
      <c r="B203">
        <v>188</v>
      </c>
      <c r="C203" s="5">
        <f>EXP(-'Debt-Dividend Analysis'!$D$8*(B203-0.5))</f>
        <v>5.4652972068969786E-11</v>
      </c>
      <c r="D203" s="60">
        <f t="shared" si="26"/>
        <v>1.2068498451352805</v>
      </c>
      <c r="E203" s="60">
        <f t="shared" si="27"/>
        <v>-6.59579058037707E-11</v>
      </c>
      <c r="H203">
        <v>188</v>
      </c>
      <c r="I203" s="57">
        <f>Parameters!$C$40*EXP(Parameters!$D$40*H203)</f>
        <v>0.11774956734345583</v>
      </c>
      <c r="J203" s="5">
        <f t="shared" si="20"/>
        <v>1.0647437980802759</v>
      </c>
      <c r="K203" s="5">
        <f t="shared" si="21"/>
        <v>-0.14210604712096253</v>
      </c>
      <c r="N203">
        <v>188</v>
      </c>
      <c r="O203" s="57"/>
      <c r="P203" s="57">
        <f>'Debt-Dividend Analysis'!D203*'GHG Analysis'!$E$40</f>
        <v>0.66376741482440427</v>
      </c>
      <c r="Q203" s="57">
        <f>'Debt-Dividend Analysis'!J203*'GHG Analysis'!$E$41</f>
        <v>0.4791347091361241</v>
      </c>
      <c r="R203" s="57">
        <f t="shared" si="22"/>
        <v>0.93605227875928998</v>
      </c>
      <c r="S203" s="57">
        <f t="shared" si="23"/>
        <v>0.5</v>
      </c>
      <c r="T203" s="57">
        <f t="shared" si="24"/>
        <v>0</v>
      </c>
      <c r="U203" s="57">
        <f t="shared" si="25"/>
        <v>1</v>
      </c>
    </row>
    <row r="204" spans="2:21" x14ac:dyDescent="0.2">
      <c r="B204">
        <v>189</v>
      </c>
      <c r="C204" s="5">
        <f>EXP(-'Debt-Dividend Analysis'!$D$8*(B204-0.5))</f>
        <v>4.8181582235545551E-11</v>
      </c>
      <c r="D204" s="60">
        <f t="shared" si="26"/>
        <v>1.2068498451430905</v>
      </c>
      <c r="E204" s="60">
        <f t="shared" si="27"/>
        <v>-5.8147930914742574E-11</v>
      </c>
      <c r="H204">
        <v>189</v>
      </c>
      <c r="I204" s="57">
        <f>Parameters!$C$40*EXP(Parameters!$D$40*H204)</f>
        <v>0.11634501669379964</v>
      </c>
      <c r="J204" s="5">
        <f t="shared" si="20"/>
        <v>1.0664388798143909</v>
      </c>
      <c r="K204" s="5">
        <f t="shared" si="21"/>
        <v>-0.1404109653868475</v>
      </c>
      <c r="N204">
        <v>189</v>
      </c>
      <c r="O204" s="57"/>
      <c r="P204" s="57">
        <f>'Debt-Dividend Analysis'!D204*'GHG Analysis'!$E$40</f>
        <v>0.66376741482869983</v>
      </c>
      <c r="Q204" s="57">
        <f>'Debt-Dividend Analysis'!J204*'GHG Analysis'!$E$41</f>
        <v>0.47989749591647585</v>
      </c>
      <c r="R204" s="57">
        <f t="shared" si="22"/>
        <v>0.93681506554393734</v>
      </c>
      <c r="S204" s="57">
        <f t="shared" si="23"/>
        <v>0.5</v>
      </c>
      <c r="T204" s="57">
        <f t="shared" si="24"/>
        <v>0</v>
      </c>
      <c r="U204" s="57">
        <f t="shared" si="25"/>
        <v>1</v>
      </c>
    </row>
    <row r="205" spans="2:21" x14ac:dyDescent="0.2">
      <c r="B205">
        <v>190</v>
      </c>
      <c r="C205" s="5">
        <f>EXP(-'Debt-Dividend Analysis'!$D$8*(B205-0.5))</f>
        <v>4.2476461550728584E-11</v>
      </c>
      <c r="D205" s="60">
        <f t="shared" si="26"/>
        <v>1.2068498451499756</v>
      </c>
      <c r="E205" s="60">
        <f t="shared" si="27"/>
        <v>-5.1262771805227203E-11</v>
      </c>
      <c r="H205">
        <v>190</v>
      </c>
      <c r="I205" s="57">
        <f>Parameters!$C$40*EXP(Parameters!$D$40*H205)</f>
        <v>0.11495721992759252</v>
      </c>
      <c r="J205" s="5">
        <f t="shared" si="20"/>
        <v>1.0681137421268585</v>
      </c>
      <c r="K205" s="5">
        <f t="shared" si="21"/>
        <v>-0.13873610307437989</v>
      </c>
      <c r="N205">
        <v>190</v>
      </c>
      <c r="O205" s="57"/>
      <c r="P205" s="57">
        <f>'Debt-Dividend Analysis'!D205*'GHG Analysis'!$E$40</f>
        <v>0.66376741483248669</v>
      </c>
      <c r="Q205" s="57">
        <f>'Debt-Dividend Analysis'!J205*'GHG Analysis'!$E$41</f>
        <v>0.48065118395708628</v>
      </c>
      <c r="R205" s="57">
        <f t="shared" si="22"/>
        <v>0.93756875358833458</v>
      </c>
      <c r="S205" s="57">
        <f t="shared" si="23"/>
        <v>0.5</v>
      </c>
      <c r="T205" s="57">
        <f t="shared" si="24"/>
        <v>0</v>
      </c>
      <c r="U205" s="57">
        <f t="shared" si="25"/>
        <v>1</v>
      </c>
    </row>
    <row r="206" spans="2:21" x14ac:dyDescent="0.2">
      <c r="B206">
        <v>191</v>
      </c>
      <c r="C206" s="5">
        <f>EXP(-'Debt-Dividend Analysis'!$D$8*(B206-0.5))</f>
        <v>3.7446877046297044E-11</v>
      </c>
      <c r="D206" s="60">
        <f t="shared" si="26"/>
        <v>1.2068498451560457</v>
      </c>
      <c r="E206" s="60">
        <f t="shared" si="27"/>
        <v>-4.5192738440391622E-11</v>
      </c>
      <c r="H206">
        <v>191</v>
      </c>
      <c r="I206" s="57">
        <f>Parameters!$C$40*EXP(Parameters!$D$40*H206)</f>
        <v>0.113585977199702</v>
      </c>
      <c r="J206" s="5">
        <f t="shared" si="20"/>
        <v>1.0697686262007466</v>
      </c>
      <c r="K206" s="5">
        <f t="shared" si="21"/>
        <v>-0.13708121900049175</v>
      </c>
      <c r="N206">
        <v>191</v>
      </c>
      <c r="O206" s="57"/>
      <c r="P206" s="57">
        <f>'Debt-Dividend Analysis'!D206*'GHG Analysis'!$E$40</f>
        <v>0.66376741483582513</v>
      </c>
      <c r="Q206" s="57">
        <f>'Debt-Dividend Analysis'!J206*'GHG Analysis'!$E$41</f>
        <v>0.48139588179033593</v>
      </c>
      <c r="R206" s="57">
        <f t="shared" si="22"/>
        <v>0.93831345142492273</v>
      </c>
      <c r="S206" s="57">
        <f t="shared" si="23"/>
        <v>0.5</v>
      </c>
      <c r="T206" s="57">
        <f t="shared" si="24"/>
        <v>0</v>
      </c>
      <c r="U206" s="57">
        <f t="shared" si="25"/>
        <v>1</v>
      </c>
    </row>
    <row r="207" spans="2:21" x14ac:dyDescent="0.2">
      <c r="B207">
        <v>192</v>
      </c>
      <c r="C207" s="5">
        <f>EXP(-'Debt-Dividend Analysis'!$D$8*(B207-0.5))</f>
        <v>3.3012839330926698E-11</v>
      </c>
      <c r="D207" s="60">
        <f t="shared" si="26"/>
        <v>1.2068498451613969</v>
      </c>
      <c r="E207" s="60">
        <f t="shared" si="27"/>
        <v>-3.9841463461698368E-11</v>
      </c>
      <c r="H207">
        <v>192</v>
      </c>
      <c r="I207" s="57">
        <f>Parameters!$C$40*EXP(Parameters!$D$40*H207)</f>
        <v>0.11223109104880573</v>
      </c>
      <c r="J207" s="5">
        <f t="shared" si="20"/>
        <v>1.0714037703422212</v>
      </c>
      <c r="K207" s="5">
        <f t="shared" si="21"/>
        <v>-0.13544607485901716</v>
      </c>
      <c r="N207">
        <v>192</v>
      </c>
      <c r="O207" s="57"/>
      <c r="P207" s="57">
        <f>'Debt-Dividend Analysis'!D207*'GHG Analysis'!$E$40</f>
        <v>0.66376741483876833</v>
      </c>
      <c r="Q207" s="57">
        <f>'Debt-Dividend Analysis'!J207*'GHG Analysis'!$E$41</f>
        <v>0.48213169665399952</v>
      </c>
      <c r="R207" s="57">
        <f t="shared" si="22"/>
        <v>0.93904926629152952</v>
      </c>
      <c r="S207" s="57">
        <f t="shared" si="23"/>
        <v>0.5</v>
      </c>
      <c r="T207" s="57">
        <f t="shared" si="24"/>
        <v>0</v>
      </c>
      <c r="U207" s="57">
        <f t="shared" si="25"/>
        <v>1</v>
      </c>
    </row>
    <row r="208" spans="2:21" x14ac:dyDescent="0.2">
      <c r="B208">
        <v>193</v>
      </c>
      <c r="C208" s="5">
        <f>EXP(-'Debt-Dividend Analysis'!$D$8*(B208-0.5))</f>
        <v>2.9103830456733665E-11</v>
      </c>
      <c r="D208" s="60">
        <f t="shared" si="26"/>
        <v>1.2068498451661145</v>
      </c>
      <c r="E208" s="60">
        <f t="shared" si="27"/>
        <v>-3.5123903785461152E-11</v>
      </c>
      <c r="H208">
        <v>193</v>
      </c>
      <c r="I208" s="57">
        <f>Parameters!$C$40*EXP(Parameters!$D$40*H208)</f>
        <v>0.11089236636895682</v>
      </c>
      <c r="J208" s="5">
        <f t="shared" ref="J208:J271" si="28">-$J$11*(1-I208)</f>
        <v>1.0730194100148638</v>
      </c>
      <c r="K208" s="5">
        <f t="shared" ref="K208:K271" si="29">$J$11+J208</f>
        <v>-0.13383043518637461</v>
      </c>
      <c r="N208">
        <v>193</v>
      </c>
      <c r="O208" s="57"/>
      <c r="P208" s="57">
        <f>'Debt-Dividend Analysis'!D208*'GHG Analysis'!$E$40</f>
        <v>0.66376741484136303</v>
      </c>
      <c r="Q208" s="57">
        <f>'Debt-Dividend Analysis'!J208*'GHG Analysis'!$E$41</f>
        <v>0.48285873450668865</v>
      </c>
      <c r="R208" s="57">
        <f t="shared" ref="R208:R271" si="30">$O$16+P208+Q208</f>
        <v>0.93977630414681324</v>
      </c>
      <c r="S208" s="57">
        <f t="shared" si="23"/>
        <v>0.5</v>
      </c>
      <c r="T208" s="57">
        <f t="shared" si="24"/>
        <v>0</v>
      </c>
      <c r="U208" s="57">
        <f t="shared" si="25"/>
        <v>1</v>
      </c>
    </row>
    <row r="209" spans="2:21" x14ac:dyDescent="0.2">
      <c r="B209">
        <v>194</v>
      </c>
      <c r="C209" s="5">
        <f>EXP(-'Debt-Dividend Analysis'!$D$8*(B209-0.5))</f>
        <v>2.5657682417543249E-11</v>
      </c>
      <c r="D209" s="60">
        <f t="shared" si="26"/>
        <v>1.2068498451702734</v>
      </c>
      <c r="E209" s="60">
        <f t="shared" si="27"/>
        <v>-3.0965008335215316E-11</v>
      </c>
      <c r="H209">
        <v>194</v>
      </c>
      <c r="I209" s="57">
        <f>Parameters!$C$40*EXP(Parameters!$D$40*H209)</f>
        <v>0.10956961038148789</v>
      </c>
      <c r="J209" s="5">
        <f t="shared" si="28"/>
        <v>1.0746157778735796</v>
      </c>
      <c r="K209" s="5">
        <f t="shared" si="29"/>
        <v>-0.13223406732765874</v>
      </c>
      <c r="N209">
        <v>194</v>
      </c>
      <c r="O209" s="57"/>
      <c r="P209" s="57">
        <f>'Debt-Dividend Analysis'!D209*'GHG Analysis'!$E$40</f>
        <v>0.66376741484365043</v>
      </c>
      <c r="Q209" s="57">
        <f>'Debt-Dividend Analysis'!J209*'GHG Analysis'!$E$41</f>
        <v>0.48357710004311077</v>
      </c>
      <c r="R209" s="57">
        <f t="shared" si="30"/>
        <v>0.94049466968552276</v>
      </c>
      <c r="S209" s="57">
        <f t="shared" ref="S209:S272" si="31">$S$15</f>
        <v>0.5</v>
      </c>
      <c r="T209" s="57">
        <f t="shared" ref="T209:T272" si="32">$T$15</f>
        <v>0</v>
      </c>
      <c r="U209" s="57">
        <f t="shared" ref="U209:U272" si="33">$U$15</f>
        <v>1</v>
      </c>
    </row>
    <row r="210" spans="2:21" x14ac:dyDescent="0.2">
      <c r="B210">
        <v>195</v>
      </c>
      <c r="C210" s="5">
        <f>EXP(-'Debt-Dividend Analysis'!$D$8*(B210-0.5))</f>
        <v>2.2619588442771293E-11</v>
      </c>
      <c r="D210" s="60">
        <f t="shared" si="26"/>
        <v>1.20684984517394</v>
      </c>
      <c r="E210" s="60">
        <f t="shared" si="27"/>
        <v>-2.7298385774088274E-11</v>
      </c>
      <c r="H210">
        <v>195</v>
      </c>
      <c r="I210" s="57">
        <f>Parameters!$C$40*EXP(Parameters!$D$40*H210)</f>
        <v>0.10826263260725111</v>
      </c>
      <c r="J210" s="5">
        <f t="shared" si="28"/>
        <v>1.0761931037980987</v>
      </c>
      <c r="K210" s="5">
        <f t="shared" si="29"/>
        <v>-0.13065674140313965</v>
      </c>
      <c r="N210">
        <v>195</v>
      </c>
      <c r="O210" s="57"/>
      <c r="P210" s="57">
        <f>'Debt-Dividend Analysis'!D210*'GHG Analysis'!$E$40</f>
        <v>0.66376741484566704</v>
      </c>
      <c r="Q210" s="57">
        <f>'Debt-Dividend Analysis'!J210*'GHG Analysis'!$E$41</f>
        <v>0.48428689670914438</v>
      </c>
      <c r="R210" s="57">
        <f t="shared" si="30"/>
        <v>0.94120446635357302</v>
      </c>
      <c r="S210" s="57">
        <f t="shared" si="31"/>
        <v>0.5</v>
      </c>
      <c r="T210" s="57">
        <f t="shared" si="32"/>
        <v>0</v>
      </c>
      <c r="U210" s="57">
        <f t="shared" si="33"/>
        <v>1</v>
      </c>
    </row>
    <row r="211" spans="2:21" x14ac:dyDescent="0.2">
      <c r="B211">
        <v>196</v>
      </c>
      <c r="C211" s="5">
        <f>EXP(-'Debt-Dividend Analysis'!$D$8*(B211-0.5))</f>
        <v>1.9941231362756233E-11</v>
      </c>
      <c r="D211" s="60">
        <f t="shared" si="26"/>
        <v>1.2068498451771723</v>
      </c>
      <c r="E211" s="60">
        <f t="shared" si="27"/>
        <v>-2.4066082460194593E-11</v>
      </c>
      <c r="H211">
        <v>196</v>
      </c>
      <c r="I211" s="57">
        <f>Parameters!$C$40*EXP(Parameters!$D$40*H211)</f>
        <v>0.10697124483918849</v>
      </c>
      <c r="J211" s="5">
        <f t="shared" si="28"/>
        <v>1.07775161492608</v>
      </c>
      <c r="K211" s="5">
        <f t="shared" si="29"/>
        <v>-0.12909823027515843</v>
      </c>
      <c r="N211">
        <v>196</v>
      </c>
      <c r="O211" s="57"/>
      <c r="P211" s="57">
        <f>'Debt-Dividend Analysis'!D211*'GHG Analysis'!$E$40</f>
        <v>0.66376741484744484</v>
      </c>
      <c r="Q211" s="57">
        <f>'Debt-Dividend Analysis'!J211*'GHG Analysis'!$E$41</f>
        <v>0.48498822671673592</v>
      </c>
      <c r="R211" s="57">
        <f t="shared" si="30"/>
        <v>0.94190579636294236</v>
      </c>
      <c r="S211" s="57">
        <f t="shared" si="31"/>
        <v>0.5</v>
      </c>
      <c r="T211" s="57">
        <f t="shared" si="32"/>
        <v>0</v>
      </c>
      <c r="U211" s="57">
        <f t="shared" si="33"/>
        <v>1</v>
      </c>
    </row>
    <row r="212" spans="2:21" x14ac:dyDescent="0.2">
      <c r="B212">
        <v>197</v>
      </c>
      <c r="C212" s="5">
        <f>EXP(-'Debt-Dividend Analysis'!$D$8*(B212-0.5))</f>
        <v>1.7580015183258279E-11</v>
      </c>
      <c r="D212" s="60">
        <f t="shared" si="26"/>
        <v>1.2068498451800218</v>
      </c>
      <c r="E212" s="60">
        <f t="shared" si="27"/>
        <v>-2.1216584045191667E-11</v>
      </c>
      <c r="H212">
        <v>197</v>
      </c>
      <c r="I212" s="57">
        <f>Parameters!$C$40*EXP(Parameters!$D$40*H212)</f>
        <v>0.10569526111522992</v>
      </c>
      <c r="J212" s="5">
        <f t="shared" si="28"/>
        <v>1.0792915356858186</v>
      </c>
      <c r="K212" s="5">
        <f t="shared" si="29"/>
        <v>-0.1275583095154198</v>
      </c>
      <c r="N212">
        <v>197</v>
      </c>
      <c r="O212" s="57"/>
      <c r="P212" s="57">
        <f>'Debt-Dividend Analysis'!D212*'GHG Analysis'!$E$40</f>
        <v>0.66376741484901203</v>
      </c>
      <c r="Q212" s="57">
        <f>'Debt-Dividend Analysis'!J212*'GHG Analysis'!$E$41</f>
        <v>0.48568119105861834</v>
      </c>
      <c r="R212" s="57">
        <f t="shared" si="30"/>
        <v>0.94259876070639192</v>
      </c>
      <c r="S212" s="57">
        <f t="shared" si="31"/>
        <v>0.5</v>
      </c>
      <c r="T212" s="57">
        <f t="shared" si="32"/>
        <v>0</v>
      </c>
      <c r="U212" s="57">
        <f t="shared" si="33"/>
        <v>1</v>
      </c>
    </row>
    <row r="213" spans="2:21" x14ac:dyDescent="0.2">
      <c r="B213">
        <v>198</v>
      </c>
      <c r="C213" s="5">
        <f>EXP(-'Debt-Dividend Analysis'!$D$8*(B213-0.5))</f>
        <v>1.5498387648257825E-11</v>
      </c>
      <c r="D213" s="60">
        <f t="shared" si="26"/>
        <v>1.2068498451825342</v>
      </c>
      <c r="E213" s="60">
        <f t="shared" si="27"/>
        <v>-1.8704149340464937E-11</v>
      </c>
      <c r="H213">
        <v>198</v>
      </c>
      <c r="I213" s="57">
        <f>Parameters!$C$40*EXP(Parameters!$D$40*H213)</f>
        <v>0.10443449769151424</v>
      </c>
      <c r="J213" s="5">
        <f t="shared" si="28"/>
        <v>1.0808130878285653</v>
      </c>
      <c r="K213" s="5">
        <f t="shared" si="29"/>
        <v>-0.12603675737267306</v>
      </c>
      <c r="N213">
        <v>198</v>
      </c>
      <c r="O213" s="57"/>
      <c r="P213" s="57">
        <f>'Debt-Dividend Analysis'!D213*'GHG Analysis'!$E$40</f>
        <v>0.66376741485039392</v>
      </c>
      <c r="Q213" s="57">
        <f>'Debt-Dividend Analysis'!J213*'GHG Analysis'!$E$41</f>
        <v>0.48636588952285437</v>
      </c>
      <c r="R213" s="57">
        <f t="shared" si="30"/>
        <v>0.94328345917200984</v>
      </c>
      <c r="S213" s="57">
        <f t="shared" si="31"/>
        <v>0.5</v>
      </c>
      <c r="T213" s="57">
        <f t="shared" si="32"/>
        <v>0</v>
      </c>
      <c r="U213" s="57">
        <f t="shared" si="33"/>
        <v>1</v>
      </c>
    </row>
    <row r="214" spans="2:21" x14ac:dyDescent="0.2">
      <c r="B214">
        <v>199</v>
      </c>
      <c r="C214" s="5">
        <f>EXP(-'Debt-Dividend Analysis'!$D$8*(B214-0.5))</f>
        <v>1.3663243017242443E-11</v>
      </c>
      <c r="D214" s="60">
        <f t="shared" si="26"/>
        <v>1.2068498451847489</v>
      </c>
      <c r="E214" s="60">
        <f t="shared" si="27"/>
        <v>-1.6489476450942675E-11</v>
      </c>
      <c r="H214">
        <v>199</v>
      </c>
      <c r="I214" s="57">
        <f>Parameters!$C$40*EXP(Parameters!$D$40*H214)</f>
        <v>0.10318877301592981</v>
      </c>
      <c r="J214" s="5">
        <f t="shared" si="28"/>
        <v>1.0823164904604579</v>
      </c>
      <c r="K214" s="5">
        <f t="shared" si="29"/>
        <v>-0.12453335474078053</v>
      </c>
      <c r="N214">
        <v>199</v>
      </c>
      <c r="O214" s="57"/>
      <c r="P214" s="57">
        <f>'Debt-Dividend Analysis'!D214*'GHG Analysis'!$E$40</f>
        <v>0.66376741485161195</v>
      </c>
      <c r="Q214" s="57">
        <f>'Debt-Dividend Analysis'!J214*'GHG Analysis'!$E$41</f>
        <v>0.48704242070720599</v>
      </c>
      <c r="R214" s="57">
        <f t="shared" si="30"/>
        <v>0.94395999035757949</v>
      </c>
      <c r="S214" s="57">
        <f t="shared" si="31"/>
        <v>0.5</v>
      </c>
      <c r="T214" s="57">
        <f t="shared" si="32"/>
        <v>0</v>
      </c>
      <c r="U214" s="57">
        <f t="shared" si="33"/>
        <v>1</v>
      </c>
    </row>
    <row r="215" spans="2:21" x14ac:dyDescent="0.2">
      <c r="B215">
        <v>200</v>
      </c>
      <c r="C215" s="5">
        <f>EXP(-'Debt-Dividend Analysis'!$D$8*(B215-0.5))</f>
        <v>1.2045395558886385E-11</v>
      </c>
      <c r="D215" s="60">
        <f t="shared" si="26"/>
        <v>1.2068498451867014</v>
      </c>
      <c r="E215" s="60">
        <f t="shared" si="27"/>
        <v>-1.4537038239836875E-11</v>
      </c>
      <c r="H215">
        <v>200</v>
      </c>
      <c r="I215" s="57">
        <f>Parameters!$C$40*EXP(Parameters!$D$40*H215)</f>
        <v>0.10195790770197072</v>
      </c>
      <c r="J215" s="5">
        <f t="shared" si="28"/>
        <v>1.0838019600740727</v>
      </c>
      <c r="K215" s="5">
        <f t="shared" si="29"/>
        <v>-0.12304788512716569</v>
      </c>
      <c r="N215">
        <v>200</v>
      </c>
      <c r="O215" s="57"/>
      <c r="P215" s="57">
        <f>'Debt-Dividend Analysis'!D215*'GHG Analysis'!$E$40</f>
        <v>0.66376741485268576</v>
      </c>
      <c r="Q215" s="57">
        <f>'Debt-Dividend Analysis'!J215*'GHG Analysis'!$E$41</f>
        <v>0.48771088203333268</v>
      </c>
      <c r="R215" s="57">
        <f t="shared" si="30"/>
        <v>0.94462845168478005</v>
      </c>
      <c r="S215" s="57">
        <f t="shared" si="31"/>
        <v>0.5</v>
      </c>
      <c r="T215" s="57">
        <f t="shared" si="32"/>
        <v>0</v>
      </c>
      <c r="U215" s="57">
        <f t="shared" si="33"/>
        <v>1</v>
      </c>
    </row>
    <row r="216" spans="2:21" x14ac:dyDescent="0.2">
      <c r="B216">
        <v>201</v>
      </c>
      <c r="C216" s="5">
        <f>EXP(-'Debt-Dividend Analysis'!$D$8*(B216-0.5))</f>
        <v>1.0619115387682144E-11</v>
      </c>
      <c r="D216" s="60">
        <f t="shared" si="26"/>
        <v>1.2068498451884229</v>
      </c>
      <c r="E216" s="60">
        <f t="shared" si="27"/>
        <v>-1.2815526417853107E-11</v>
      </c>
      <c r="H216">
        <v>201</v>
      </c>
      <c r="I216" s="57">
        <f>Parameters!$C$40*EXP(Parameters!$D$40*H216)</f>
        <v>0.10074172450290482</v>
      </c>
      <c r="J216" s="5">
        <f t="shared" si="28"/>
        <v>1.0852697105796019</v>
      </c>
      <c r="K216" s="5">
        <f t="shared" si="29"/>
        <v>-0.12158013462163653</v>
      </c>
      <c r="N216">
        <v>201</v>
      </c>
      <c r="O216" s="57"/>
      <c r="P216" s="57">
        <f>'Debt-Dividend Analysis'!D216*'GHG Analysis'!$E$40</f>
        <v>0.66376741485363266</v>
      </c>
      <c r="Q216" s="57">
        <f>'Debt-Dividend Analysis'!J216*'GHG Analysis'!$E$41</f>
        <v>0.48837136976082079</v>
      </c>
      <c r="R216" s="57">
        <f t="shared" si="30"/>
        <v>0.94528893941321512</v>
      </c>
      <c r="S216" s="57">
        <f t="shared" si="31"/>
        <v>0.5</v>
      </c>
      <c r="T216" s="57">
        <f t="shared" si="32"/>
        <v>0</v>
      </c>
      <c r="U216" s="57">
        <f t="shared" si="33"/>
        <v>1</v>
      </c>
    </row>
    <row r="217" spans="2:21" x14ac:dyDescent="0.2">
      <c r="B217">
        <v>202</v>
      </c>
      <c r="C217" s="5">
        <f>EXP(-'Debt-Dividend Analysis'!$D$8*(B217-0.5))</f>
        <v>9.3617192615742595E-12</v>
      </c>
      <c r="D217" s="60">
        <f t="shared" si="26"/>
        <v>1.2068498451899401</v>
      </c>
      <c r="E217" s="60">
        <f t="shared" si="27"/>
        <v>-1.1298295632400368E-11</v>
      </c>
      <c r="H217">
        <v>202</v>
      </c>
      <c r="I217" s="57">
        <f>Parameters!$C$40*EXP(Parameters!$D$40*H217)</f>
        <v>9.9540048286249891E-2</v>
      </c>
      <c r="J217" s="5">
        <f t="shared" si="28"/>
        <v>1.086719953335654</v>
      </c>
      <c r="K217" s="5">
        <f t="shared" si="29"/>
        <v>-0.12012989186558443</v>
      </c>
      <c r="N217">
        <v>202</v>
      </c>
      <c r="O217" s="57"/>
      <c r="P217" s="57">
        <f>'Debt-Dividend Analysis'!D217*'GHG Analysis'!$E$40</f>
        <v>0.66376741485446711</v>
      </c>
      <c r="Q217" s="57">
        <f>'Debt-Dividend Analysis'!J217*'GHG Analysis'!$E$41</f>
        <v>0.48902397900104422</v>
      </c>
      <c r="R217" s="57">
        <f t="shared" si="30"/>
        <v>0.94594154865427293</v>
      </c>
      <c r="S217" s="57">
        <f t="shared" si="31"/>
        <v>0.5</v>
      </c>
      <c r="T217" s="57">
        <f t="shared" si="32"/>
        <v>0</v>
      </c>
      <c r="U217" s="57">
        <f t="shared" si="33"/>
        <v>1</v>
      </c>
    </row>
    <row r="218" spans="2:21" x14ac:dyDescent="0.2">
      <c r="B218">
        <v>203</v>
      </c>
      <c r="C218" s="5">
        <f>EXP(-'Debt-Dividend Analysis'!$D$8*(B218-0.5))</f>
        <v>8.253209832731673E-12</v>
      </c>
      <c r="D218" s="60">
        <f t="shared" si="26"/>
        <v>1.2068498451912781</v>
      </c>
      <c r="E218" s="60">
        <f t="shared" si="27"/>
        <v>-9.9602548431221294E-12</v>
      </c>
      <c r="H218">
        <v>203</v>
      </c>
      <c r="I218" s="57">
        <f>Parameters!$C$40*EXP(Parameters!$D$40*H218)</f>
        <v>9.8352706008554197E-2</v>
      </c>
      <c r="J218" s="5">
        <f t="shared" si="28"/>
        <v>1.0881528971796919</v>
      </c>
      <c r="K218" s="5">
        <f t="shared" si="29"/>
        <v>-0.11869694802154651</v>
      </c>
      <c r="N218">
        <v>203</v>
      </c>
      <c r="O218" s="57"/>
      <c r="P218" s="57">
        <f>'Debt-Dividend Analysis'!D218*'GHG Analysis'!$E$40</f>
        <v>0.66376741485520308</v>
      </c>
      <c r="Q218" s="57">
        <f>'Debt-Dividend Analysis'!J218*'GHG Analysis'!$E$41</f>
        <v>0.4896688037308613</v>
      </c>
      <c r="R218" s="57">
        <f t="shared" si="30"/>
        <v>0.94658637338482599</v>
      </c>
      <c r="S218" s="57">
        <f t="shared" si="31"/>
        <v>0.5</v>
      </c>
      <c r="T218" s="57">
        <f t="shared" si="32"/>
        <v>0</v>
      </c>
      <c r="U218" s="57">
        <f t="shared" si="33"/>
        <v>1</v>
      </c>
    </row>
    <row r="219" spans="2:21" x14ac:dyDescent="0.2">
      <c r="B219">
        <v>204</v>
      </c>
      <c r="C219" s="5">
        <f>EXP(-'Debt-Dividend Analysis'!$D$8*(B219-0.5))</f>
        <v>7.2759576141834154E-12</v>
      </c>
      <c r="D219" s="60">
        <f t="shared" si="26"/>
        <v>1.2068498451924574</v>
      </c>
      <c r="E219" s="60">
        <f t="shared" si="27"/>
        <v>-8.7809759463652881E-12</v>
      </c>
      <c r="H219">
        <v>204</v>
      </c>
      <c r="I219" s="57">
        <f>Parameters!$C$40*EXP(Parameters!$D$40*H219)</f>
        <v>9.7179526690478024E-2</v>
      </c>
      <c r="J219" s="5">
        <f t="shared" si="28"/>
        <v>1.0895687484581054</v>
      </c>
      <c r="K219" s="5">
        <f t="shared" si="29"/>
        <v>-0.11728109674313303</v>
      </c>
      <c r="N219">
        <v>204</v>
      </c>
      <c r="O219" s="57"/>
      <c r="P219" s="57">
        <f>'Debt-Dividend Analysis'!D219*'GHG Analysis'!$E$40</f>
        <v>0.66376741485585167</v>
      </c>
      <c r="Q219" s="57">
        <f>'Debt-Dividend Analysis'!J219*'GHG Analysis'!$E$41</f>
        <v>0.49030593680614737</v>
      </c>
      <c r="R219" s="57">
        <f t="shared" si="30"/>
        <v>0.94722350646076059</v>
      </c>
      <c r="S219" s="57">
        <f t="shared" si="31"/>
        <v>0.5</v>
      </c>
      <c r="T219" s="57">
        <f t="shared" si="32"/>
        <v>0</v>
      </c>
      <c r="U219" s="57">
        <f t="shared" si="33"/>
        <v>1</v>
      </c>
    </row>
    <row r="220" spans="2:21" x14ac:dyDescent="0.2">
      <c r="B220">
        <v>205</v>
      </c>
      <c r="C220" s="5">
        <f>EXP(-'Debt-Dividend Analysis'!$D$8*(B220-0.5))</f>
        <v>6.4144206043858114E-12</v>
      </c>
      <c r="D220" s="60">
        <f t="shared" si="26"/>
        <v>1.2068498451934973</v>
      </c>
      <c r="E220" s="60">
        <f t="shared" si="27"/>
        <v>-7.7411410615013665E-12</v>
      </c>
      <c r="H220">
        <v>205</v>
      </c>
      <c r="I220" s="57">
        <f>Parameters!$C$40*EXP(Parameters!$D$40*H220)</f>
        <v>9.6020341392172331E-2</v>
      </c>
      <c r="J220" s="5">
        <f t="shared" si="28"/>
        <v>1.0909677110559253</v>
      </c>
      <c r="K220" s="5">
        <f t="shared" si="29"/>
        <v>-0.11588213414531312</v>
      </c>
      <c r="N220">
        <v>205</v>
      </c>
      <c r="O220" s="57"/>
      <c r="P220" s="57">
        <f>'Debt-Dividend Analysis'!D220*'GHG Analysis'!$E$40</f>
        <v>0.66376741485642354</v>
      </c>
      <c r="Q220" s="57">
        <f>'Debt-Dividend Analysis'!J220*'GHG Analysis'!$E$41</f>
        <v>0.49093546997516635</v>
      </c>
      <c r="R220" s="57">
        <f t="shared" si="30"/>
        <v>0.9478530396303515</v>
      </c>
      <c r="S220" s="57">
        <f t="shared" si="31"/>
        <v>0.5</v>
      </c>
      <c r="T220" s="57">
        <f t="shared" si="32"/>
        <v>0</v>
      </c>
      <c r="U220" s="57">
        <f t="shared" si="33"/>
        <v>1</v>
      </c>
    </row>
    <row r="221" spans="2:21" x14ac:dyDescent="0.2">
      <c r="B221">
        <v>206</v>
      </c>
      <c r="C221" s="5">
        <f>EXP(-'Debt-Dividend Analysis'!$D$8*(B221-0.5))</f>
        <v>5.6548971106928216E-12</v>
      </c>
      <c r="D221" s="60">
        <f t="shared" si="26"/>
        <v>1.2068498451944139</v>
      </c>
      <c r="E221" s="60">
        <f t="shared" si="27"/>
        <v>-6.8245409323708373E-12</v>
      </c>
      <c r="H221">
        <v>206</v>
      </c>
      <c r="I221" s="57">
        <f>Parameters!$C$40*EXP(Parameters!$D$40*H221)</f>
        <v>9.4874983188951031E-2</v>
      </c>
      <c r="J221" s="5">
        <f t="shared" si="28"/>
        <v>1.0923499864261828</v>
      </c>
      <c r="K221" s="5">
        <f t="shared" si="29"/>
        <v>-0.11449985877505564</v>
      </c>
      <c r="N221">
        <v>206</v>
      </c>
      <c r="O221" s="57"/>
      <c r="P221" s="57">
        <f>'Debt-Dividend Analysis'!D221*'GHG Analysis'!$E$40</f>
        <v>0.6637674148569277</v>
      </c>
      <c r="Q221" s="57">
        <f>'Debt-Dividend Analysis'!J221*'GHG Analysis'!$E$41</f>
        <v>0.49155749389178222</v>
      </c>
      <c r="R221" s="57">
        <f t="shared" si="30"/>
        <v>0.94847506354747146</v>
      </c>
      <c r="S221" s="57">
        <f t="shared" si="31"/>
        <v>0.5</v>
      </c>
      <c r="T221" s="57">
        <f t="shared" si="32"/>
        <v>0</v>
      </c>
      <c r="U221" s="57">
        <f t="shared" si="33"/>
        <v>1</v>
      </c>
    </row>
    <row r="222" spans="2:21" x14ac:dyDescent="0.2">
      <c r="B222">
        <v>207</v>
      </c>
      <c r="C222" s="5">
        <f>EXP(-'Debt-Dividend Analysis'!$D$8*(B222-0.5))</f>
        <v>4.9853078406890574E-12</v>
      </c>
      <c r="D222" s="60">
        <f t="shared" si="26"/>
        <v>1.2068498451952219</v>
      </c>
      <c r="E222" s="60">
        <f t="shared" si="27"/>
        <v>-6.0165206150486483E-12</v>
      </c>
      <c r="H222">
        <v>207</v>
      </c>
      <c r="I222" s="57">
        <f>Parameters!$C$40*EXP(Parameters!$D$40*H222)</f>
        <v>9.3743287147253718E-2</v>
      </c>
      <c r="J222" s="5">
        <f t="shared" si="28"/>
        <v>1.09371577361892</v>
      </c>
      <c r="K222" s="5">
        <f t="shared" si="29"/>
        <v>-0.11313407158231836</v>
      </c>
      <c r="N222">
        <v>207</v>
      </c>
      <c r="O222" s="57"/>
      <c r="P222" s="57">
        <f>'Debt-Dividend Analysis'!D222*'GHG Analysis'!$E$40</f>
        <v>0.66376741485737212</v>
      </c>
      <c r="Q222" s="57">
        <f>'Debt-Dividend Analysis'!J222*'GHG Analysis'!$E$41</f>
        <v>0.49217209812851398</v>
      </c>
      <c r="R222" s="57">
        <f t="shared" si="30"/>
        <v>0.94908966778464765</v>
      </c>
      <c r="S222" s="57">
        <f t="shared" si="31"/>
        <v>0.5</v>
      </c>
      <c r="T222" s="57">
        <f t="shared" si="32"/>
        <v>0</v>
      </c>
      <c r="U222" s="57">
        <f t="shared" si="33"/>
        <v>1</v>
      </c>
    </row>
    <row r="223" spans="2:21" x14ac:dyDescent="0.2">
      <c r="B223">
        <v>208</v>
      </c>
      <c r="C223" s="5">
        <f>EXP(-'Debt-Dividend Analysis'!$D$8*(B223-0.5))</f>
        <v>4.395003795814569E-12</v>
      </c>
      <c r="D223" s="60">
        <f t="shared" si="26"/>
        <v>1.2068498451959342</v>
      </c>
      <c r="E223" s="60">
        <f t="shared" si="27"/>
        <v>-5.3042015224491479E-12</v>
      </c>
      <c r="H223">
        <v>208</v>
      </c>
      <c r="I223" s="57">
        <f>Parameters!$C$40*EXP(Parameters!$D$40*H223)</f>
        <v>9.2625090300894761E-2</v>
      </c>
      <c r="J223" s="5">
        <f t="shared" si="28"/>
        <v>1.0950652693098528</v>
      </c>
      <c r="K223" s="5">
        <f t="shared" si="29"/>
        <v>-0.11178457589138557</v>
      </c>
      <c r="N223">
        <v>208</v>
      </c>
      <c r="O223" s="57"/>
      <c r="P223" s="57">
        <f>'Debt-Dividend Analysis'!D223*'GHG Analysis'!$E$40</f>
        <v>0.6637674148577638</v>
      </c>
      <c r="Q223" s="57">
        <f>'Debt-Dividend Analysis'!J223*'GHG Analysis'!$E$41</f>
        <v>0.49277937118943371</v>
      </c>
      <c r="R223" s="57">
        <f t="shared" si="30"/>
        <v>0.94969694084595913</v>
      </c>
      <c r="S223" s="57">
        <f t="shared" si="31"/>
        <v>0.5</v>
      </c>
      <c r="T223" s="57">
        <f t="shared" si="32"/>
        <v>0</v>
      </c>
      <c r="U223" s="57">
        <f t="shared" si="33"/>
        <v>1</v>
      </c>
    </row>
    <row r="224" spans="2:21" x14ac:dyDescent="0.2">
      <c r="B224">
        <v>209</v>
      </c>
      <c r="C224" s="5">
        <f>EXP(-'Debt-Dividend Analysis'!$D$8*(B224-0.5))</f>
        <v>3.8745969120644554E-12</v>
      </c>
      <c r="D224" s="60">
        <f t="shared" si="26"/>
        <v>1.2068498451965624</v>
      </c>
      <c r="E224" s="60">
        <f t="shared" si="27"/>
        <v>-4.6760373351162343E-12</v>
      </c>
      <c r="H224">
        <v>209</v>
      </c>
      <c r="I224" s="57">
        <f>Parameters!$C$40*EXP(Parameters!$D$40*H224)</f>
        <v>9.152023162759608E-2</v>
      </c>
      <c r="J224" s="5">
        <f t="shared" si="28"/>
        <v>1.0963986678286926</v>
      </c>
      <c r="K224" s="5">
        <f t="shared" si="29"/>
        <v>-0.11045117737254584</v>
      </c>
      <c r="N224">
        <v>209</v>
      </c>
      <c r="O224" s="57"/>
      <c r="P224" s="57">
        <f>'Debt-Dividend Analysis'!D224*'GHG Analysis'!$E$40</f>
        <v>0.66376741485810931</v>
      </c>
      <c r="Q224" s="57">
        <f>'Debt-Dividend Analysis'!J224*'GHG Analysis'!$E$41</f>
        <v>0.49337940052291163</v>
      </c>
      <c r="R224" s="57">
        <f t="shared" si="30"/>
        <v>0.95029697017978254</v>
      </c>
      <c r="S224" s="57">
        <f t="shared" si="31"/>
        <v>0.5</v>
      </c>
      <c r="T224" s="57">
        <f t="shared" si="32"/>
        <v>0</v>
      </c>
      <c r="U224" s="57">
        <f t="shared" si="33"/>
        <v>1</v>
      </c>
    </row>
    <row r="225" spans="2:21" x14ac:dyDescent="0.2">
      <c r="B225">
        <v>210</v>
      </c>
      <c r="C225" s="5">
        <f>EXP(-'Debt-Dividend Analysis'!$D$8*(B225-0.5))</f>
        <v>3.4158107543106104E-12</v>
      </c>
      <c r="D225" s="60">
        <f t="shared" si="26"/>
        <v>1.2068498451971159</v>
      </c>
      <c r="E225" s="60">
        <f t="shared" si="27"/>
        <v>-4.1224801350381313E-12</v>
      </c>
      <c r="H225">
        <v>210</v>
      </c>
      <c r="I225" s="57">
        <f>Parameters!$C$40*EXP(Parameters!$D$40*H225)</f>
        <v>9.0428552025799497E-2</v>
      </c>
      <c r="J225" s="5">
        <f t="shared" si="28"/>
        <v>1.0977161611871302</v>
      </c>
      <c r="K225" s="5">
        <f t="shared" si="29"/>
        <v>-0.10913368401410817</v>
      </c>
      <c r="N225">
        <v>210</v>
      </c>
      <c r="O225" s="57"/>
      <c r="P225" s="57">
        <f>'Debt-Dividend Analysis'!D225*'GHG Analysis'!$E$40</f>
        <v>0.66376741485841384</v>
      </c>
      <c r="Q225" s="57">
        <f>'Debt-Dividend Analysis'!J225*'GHG Analysis'!$E$41</f>
        <v>0.49397227253420856</v>
      </c>
      <c r="R225" s="57">
        <f t="shared" si="30"/>
        <v>0.95088984219138406</v>
      </c>
      <c r="S225" s="57">
        <f t="shared" si="31"/>
        <v>0.5</v>
      </c>
      <c r="T225" s="57">
        <f t="shared" si="32"/>
        <v>0</v>
      </c>
      <c r="U225" s="57">
        <f t="shared" si="33"/>
        <v>1</v>
      </c>
    </row>
    <row r="226" spans="2:21" x14ac:dyDescent="0.2">
      <c r="B226">
        <v>211</v>
      </c>
      <c r="C226" s="5">
        <f>EXP(-'Debt-Dividend Analysis'!$D$8*(B226-0.5))</f>
        <v>3.0113488897215957E-12</v>
      </c>
      <c r="D226" s="60">
        <f t="shared" si="26"/>
        <v>1.2068498451976042</v>
      </c>
      <c r="E226" s="60">
        <f t="shared" si="27"/>
        <v>-3.6342040488079874E-12</v>
      </c>
      <c r="H226">
        <v>211</v>
      </c>
      <c r="I226" s="57">
        <f>Parameters!$C$40*EXP(Parameters!$D$40*H226)</f>
        <v>8.934989429175591E-2</v>
      </c>
      <c r="J226" s="5">
        <f t="shared" si="28"/>
        <v>1.0990179391064858</v>
      </c>
      <c r="K226" s="5">
        <f t="shared" si="29"/>
        <v>-0.10783190609475257</v>
      </c>
      <c r="N226">
        <v>211</v>
      </c>
      <c r="O226" s="57"/>
      <c r="P226" s="57">
        <f>'Debt-Dividend Analysis'!D226*'GHG Analysis'!$E$40</f>
        <v>0.6637674148586824</v>
      </c>
      <c r="Q226" s="57">
        <f>'Debt-Dividend Analysis'!J226*'GHG Analysis'!$E$41</f>
        <v>0.49455807259791856</v>
      </c>
      <c r="R226" s="57">
        <f t="shared" si="30"/>
        <v>0.95147564225536252</v>
      </c>
      <c r="S226" s="57">
        <f t="shared" si="31"/>
        <v>0.5</v>
      </c>
      <c r="T226" s="57">
        <f t="shared" si="32"/>
        <v>0</v>
      </c>
      <c r="U226" s="57">
        <f t="shared" si="33"/>
        <v>1</v>
      </c>
    </row>
    <row r="227" spans="2:21" x14ac:dyDescent="0.2">
      <c r="B227">
        <v>212</v>
      </c>
      <c r="C227" s="5">
        <f>EXP(-'Debt-Dividend Analysis'!$D$8*(B227-0.5))</f>
        <v>2.6547788469205357E-12</v>
      </c>
      <c r="D227" s="60">
        <f t="shared" si="26"/>
        <v>1.2068498451980345</v>
      </c>
      <c r="E227" s="60">
        <f t="shared" si="27"/>
        <v>-3.2038816044632767E-12</v>
      </c>
      <c r="H227">
        <v>212</v>
      </c>
      <c r="I227" s="57">
        <f>Parameters!$C$40*EXP(Parameters!$D$40*H227)</f>
        <v>8.8284103096887681E-2</v>
      </c>
      <c r="J227" s="5">
        <f t="shared" si="28"/>
        <v>1.1003041890450294</v>
      </c>
      <c r="K227" s="5">
        <f t="shared" si="29"/>
        <v>-0.10654565615620903</v>
      </c>
      <c r="N227">
        <v>212</v>
      </c>
      <c r="O227" s="57"/>
      <c r="P227" s="57">
        <f>'Debt-Dividend Analysis'!D227*'GHG Analysis'!$E$40</f>
        <v>0.66376741485891899</v>
      </c>
      <c r="Q227" s="57">
        <f>'Debt-Dividend Analysis'!J227*'GHG Analysis'!$E$41</f>
        <v>0.49513688507026316</v>
      </c>
      <c r="R227" s="57">
        <f t="shared" si="30"/>
        <v>0.9520544547279437</v>
      </c>
      <c r="S227" s="57">
        <f t="shared" si="31"/>
        <v>0.5</v>
      </c>
      <c r="T227" s="57">
        <f t="shared" si="32"/>
        <v>0</v>
      </c>
      <c r="U227" s="57">
        <f t="shared" si="33"/>
        <v>1</v>
      </c>
    </row>
    <row r="228" spans="2:21" x14ac:dyDescent="0.2">
      <c r="B228">
        <v>213</v>
      </c>
      <c r="C228" s="5">
        <f>EXP(-'Debt-Dividend Analysis'!$D$8*(B228-0.5))</f>
        <v>2.3404298153935645E-12</v>
      </c>
      <c r="D228" s="60">
        <f t="shared" si="26"/>
        <v>1.2068498451984138</v>
      </c>
      <c r="E228" s="60">
        <f t="shared" si="27"/>
        <v>-2.8246294192513233E-12</v>
      </c>
      <c r="H228">
        <v>213</v>
      </c>
      <c r="I228" s="57">
        <f>Parameters!$C$40*EXP(Parameters!$D$40*H228)</f>
        <v>8.7231024965421081E-2</v>
      </c>
      <c r="J228" s="5">
        <f t="shared" si="28"/>
        <v>1.1015750962249746</v>
      </c>
      <c r="K228" s="5">
        <f t="shared" si="29"/>
        <v>-0.10527474897626377</v>
      </c>
      <c r="N228">
        <v>213</v>
      </c>
      <c r="O228" s="57"/>
      <c r="P228" s="57">
        <f>'Debt-Dividend Analysis'!D228*'GHG Analysis'!$E$40</f>
        <v>0.6637674148591276</v>
      </c>
      <c r="Q228" s="57">
        <f>'Debt-Dividend Analysis'!J228*'GHG Analysis'!$E$41</f>
        <v>0.49570879330123852</v>
      </c>
      <c r="R228" s="57">
        <f t="shared" si="30"/>
        <v>0.95262636295912773</v>
      </c>
      <c r="S228" s="57">
        <f t="shared" si="31"/>
        <v>0.5</v>
      </c>
      <c r="T228" s="57">
        <f t="shared" si="32"/>
        <v>0</v>
      </c>
      <c r="U228" s="57">
        <f t="shared" si="33"/>
        <v>1</v>
      </c>
    </row>
    <row r="229" spans="2:21" x14ac:dyDescent="0.2">
      <c r="B229">
        <v>214</v>
      </c>
      <c r="C229" s="5">
        <f>EXP(-'Debt-Dividend Analysis'!$D$8*(B229-0.5))</f>
        <v>2.0633024581829178E-12</v>
      </c>
      <c r="D229" s="60">
        <f t="shared" si="26"/>
        <v>1.2068498451987482</v>
      </c>
      <c r="E229" s="60">
        <f t="shared" si="27"/>
        <v>-2.4902302442342261E-12</v>
      </c>
      <c r="H229">
        <v>214</v>
      </c>
      <c r="I229" s="57">
        <f>Parameters!$C$40*EXP(Parameters!$D$40*H229)</f>
        <v>8.6190508252285428E-2</v>
      </c>
      <c r="J229" s="5">
        <f t="shared" si="28"/>
        <v>1.1028308436591516</v>
      </c>
      <c r="K229" s="5">
        <f t="shared" si="29"/>
        <v>-0.10401900154208676</v>
      </c>
      <c r="N229">
        <v>214</v>
      </c>
      <c r="O229" s="57"/>
      <c r="P229" s="57">
        <f>'Debt-Dividend Analysis'!D229*'GHG Analysis'!$E$40</f>
        <v>0.66376741485931157</v>
      </c>
      <c r="Q229" s="57">
        <f>'Debt-Dividend Analysis'!J229*'GHG Analysis'!$E$41</f>
        <v>0.49627387964661818</v>
      </c>
      <c r="R229" s="57">
        <f t="shared" si="30"/>
        <v>0.95319144930469135</v>
      </c>
      <c r="S229" s="57">
        <f t="shared" si="31"/>
        <v>0.5</v>
      </c>
      <c r="T229" s="57">
        <f t="shared" si="32"/>
        <v>0</v>
      </c>
      <c r="U229" s="57">
        <f t="shared" si="33"/>
        <v>1</v>
      </c>
    </row>
    <row r="230" spans="2:21" x14ac:dyDescent="0.2">
      <c r="B230">
        <v>215</v>
      </c>
      <c r="C230" s="5">
        <f>EXP(-'Debt-Dividend Analysis'!$D$8*(B230-0.5))</f>
        <v>1.8189894035458534E-12</v>
      </c>
      <c r="D230" s="60">
        <f t="shared" si="26"/>
        <v>1.206849845199043</v>
      </c>
      <c r="E230" s="60">
        <f t="shared" si="27"/>
        <v>-2.1953550088937845E-12</v>
      </c>
      <c r="H230">
        <v>215</v>
      </c>
      <c r="I230" s="57">
        <f>Parameters!$C$40*EXP(Parameters!$D$40*H230)</f>
        <v>8.5162403121276029E-2</v>
      </c>
      <c r="J230" s="5">
        <f t="shared" si="28"/>
        <v>1.1040716121773611</v>
      </c>
      <c r="K230" s="5">
        <f t="shared" si="29"/>
        <v>-0.10277823302387734</v>
      </c>
      <c r="N230">
        <v>215</v>
      </c>
      <c r="O230" s="57"/>
      <c r="P230" s="57">
        <f>'Debt-Dividend Analysis'!D230*'GHG Analysis'!$E$40</f>
        <v>0.66376741485947377</v>
      </c>
      <c r="Q230" s="57">
        <f>'Debt-Dividend Analysis'!J230*'GHG Analysis'!$E$41</f>
        <v>0.49683222547981243</v>
      </c>
      <c r="R230" s="57">
        <f t="shared" si="30"/>
        <v>0.95374979513804781</v>
      </c>
      <c r="S230" s="57">
        <f t="shared" si="31"/>
        <v>0.5</v>
      </c>
      <c r="T230" s="57">
        <f t="shared" si="32"/>
        <v>0</v>
      </c>
      <c r="U230" s="57">
        <f t="shared" si="33"/>
        <v>1</v>
      </c>
    </row>
    <row r="231" spans="2:21" x14ac:dyDescent="0.2">
      <c r="B231">
        <v>216</v>
      </c>
      <c r="C231" s="5">
        <f>EXP(-'Debt-Dividend Analysis'!$D$8*(B231-0.5))</f>
        <v>1.6036051510964524E-12</v>
      </c>
      <c r="D231" s="60">
        <f t="shared" si="26"/>
        <v>1.2068498451993031</v>
      </c>
      <c r="E231" s="60">
        <f t="shared" si="27"/>
        <v>-1.9353407765265729E-12</v>
      </c>
      <c r="H231">
        <v>216</v>
      </c>
      <c r="I231" s="57">
        <f>Parameters!$C$40*EXP(Parameters!$D$40*H231)</f>
        <v>8.4146561523477423E-2</v>
      </c>
      <c r="J231" s="5">
        <f t="shared" si="28"/>
        <v>1.1052975804524132</v>
      </c>
      <c r="K231" s="5">
        <f t="shared" si="29"/>
        <v>-0.10155226474882517</v>
      </c>
      <c r="N231">
        <v>216</v>
      </c>
      <c r="O231" s="57"/>
      <c r="P231" s="57">
        <f>'Debt-Dividend Analysis'!D231*'GHG Analysis'!$E$40</f>
        <v>0.66376741485961677</v>
      </c>
      <c r="Q231" s="57">
        <f>'Debt-Dividend Analysis'!J231*'GHG Analysis'!$E$41</f>
        <v>0.49738391120358588</v>
      </c>
      <c r="R231" s="57">
        <f t="shared" si="30"/>
        <v>0.95430148086196431</v>
      </c>
      <c r="S231" s="57">
        <f t="shared" si="31"/>
        <v>0.5</v>
      </c>
      <c r="T231" s="57">
        <f t="shared" si="32"/>
        <v>0</v>
      </c>
      <c r="U231" s="57">
        <f t="shared" si="33"/>
        <v>1</v>
      </c>
    </row>
    <row r="232" spans="2:21" x14ac:dyDescent="0.2">
      <c r="B232">
        <v>217</v>
      </c>
      <c r="C232" s="5">
        <f>EXP(-'Debt-Dividend Analysis'!$D$8*(B232-0.5))</f>
        <v>1.4137242776732052E-12</v>
      </c>
      <c r="D232" s="60">
        <f t="shared" si="26"/>
        <v>1.2068498451995322</v>
      </c>
      <c r="E232" s="60">
        <f t="shared" si="27"/>
        <v>-1.7061907442439406E-12</v>
      </c>
      <c r="H232">
        <v>217</v>
      </c>
      <c r="I232" s="57">
        <f>Parameters!$C$40*EXP(Parameters!$D$40*H232)</f>
        <v>8.3142837175944145E-2</v>
      </c>
      <c r="J232" s="5">
        <f t="shared" si="28"/>
        <v>1.1065089250258584</v>
      </c>
      <c r="K232" s="5">
        <f t="shared" si="29"/>
        <v>-0.10034092017537999</v>
      </c>
      <c r="N232">
        <v>217</v>
      </c>
      <c r="O232" s="57"/>
      <c r="P232" s="57">
        <f>'Debt-Dividend Analysis'!D232*'GHG Analysis'!$E$40</f>
        <v>0.66376741485974278</v>
      </c>
      <c r="Q232" s="57">
        <f>'Debt-Dividend Analysis'!J232*'GHG Analysis'!$E$41</f>
        <v>0.49792901626163621</v>
      </c>
      <c r="R232" s="57">
        <f t="shared" si="30"/>
        <v>0.9548465859201406</v>
      </c>
      <c r="S232" s="57">
        <f t="shared" si="31"/>
        <v>0.5</v>
      </c>
      <c r="T232" s="57">
        <f t="shared" si="32"/>
        <v>0</v>
      </c>
      <c r="U232" s="57">
        <f t="shared" si="33"/>
        <v>1</v>
      </c>
    </row>
    <row r="233" spans="2:21" x14ac:dyDescent="0.2">
      <c r="B233">
        <v>218</v>
      </c>
      <c r="C233" s="5">
        <f>EXP(-'Debt-Dividend Analysis'!$D$8*(B233-0.5))</f>
        <v>1.2463269601722641E-12</v>
      </c>
      <c r="D233" s="60">
        <f t="shared" si="26"/>
        <v>1.2068498451997343</v>
      </c>
      <c r="E233" s="60">
        <f t="shared" si="27"/>
        <v>-1.5041301537621621E-12</v>
      </c>
      <c r="H233">
        <v>218</v>
      </c>
      <c r="I233" s="57">
        <f>Parameters!$C$40*EXP(Parameters!$D$40*H233)</f>
        <v>8.2151085540635743E-2</v>
      </c>
      <c r="J233" s="5">
        <f t="shared" si="28"/>
        <v>1.1077058203334085</v>
      </c>
      <c r="K233" s="5">
        <f t="shared" si="29"/>
        <v>-9.9144024867829916E-2</v>
      </c>
      <c r="N233">
        <v>218</v>
      </c>
      <c r="O233" s="57"/>
      <c r="P233" s="57">
        <f>'Debt-Dividend Analysis'!D233*'GHG Analysis'!$E$40</f>
        <v>0.66376741485985391</v>
      </c>
      <c r="Q233" s="57">
        <f>'Debt-Dividend Analysis'!J233*'GHG Analysis'!$E$41</f>
        <v>0.49846761915003379</v>
      </c>
      <c r="R233" s="57">
        <f t="shared" si="30"/>
        <v>0.95538518880864931</v>
      </c>
      <c r="S233" s="57">
        <f t="shared" si="31"/>
        <v>0.5</v>
      </c>
      <c r="T233" s="57">
        <f t="shared" si="32"/>
        <v>0</v>
      </c>
      <c r="U233" s="57">
        <f t="shared" si="33"/>
        <v>1</v>
      </c>
    </row>
    <row r="234" spans="2:21" x14ac:dyDescent="0.2">
      <c r="B234">
        <v>219</v>
      </c>
      <c r="C234" s="5">
        <f>EXP(-'Debt-Dividend Analysis'!$D$8*(B234-0.5))</f>
        <v>1.0987509489536421E-12</v>
      </c>
      <c r="D234" s="60">
        <f t="shared" si="26"/>
        <v>1.2068498451999123</v>
      </c>
      <c r="E234" s="60">
        <f t="shared" si="27"/>
        <v>-1.326050380612287E-12</v>
      </c>
      <c r="H234">
        <v>219</v>
      </c>
      <c r="I234" s="57">
        <f>Parameters!$C$40*EXP(Parameters!$D$40*H234)</f>
        <v>8.1171163803602911E-2</v>
      </c>
      <c r="J234" s="5">
        <f t="shared" si="28"/>
        <v>1.1088884387300559</v>
      </c>
      <c r="K234" s="5">
        <f t="shared" si="29"/>
        <v>-9.7961406471182455E-2</v>
      </c>
      <c r="N234">
        <v>219</v>
      </c>
      <c r="O234" s="57"/>
      <c r="P234" s="57">
        <f>'Debt-Dividend Analysis'!D234*'GHG Analysis'!$E$40</f>
        <v>0.66376741485995183</v>
      </c>
      <c r="Q234" s="57">
        <f>'Debt-Dividend Analysis'!J234*'GHG Analysis'!$E$41</f>
        <v>0.49899979742852513</v>
      </c>
      <c r="R234" s="57">
        <f t="shared" si="30"/>
        <v>0.95591736708723851</v>
      </c>
      <c r="S234" s="57">
        <f t="shared" si="31"/>
        <v>0.5</v>
      </c>
      <c r="T234" s="57">
        <f t="shared" si="32"/>
        <v>0</v>
      </c>
      <c r="U234" s="57">
        <f t="shared" si="33"/>
        <v>1</v>
      </c>
    </row>
    <row r="235" spans="2:21" x14ac:dyDescent="0.2">
      <c r="B235">
        <v>220</v>
      </c>
      <c r="C235" s="5">
        <f>EXP(-'Debt-Dividend Analysis'!$D$8*(B235-0.5))</f>
        <v>9.6864922801611364E-13</v>
      </c>
      <c r="D235" s="60">
        <f t="shared" si="26"/>
        <v>1.2068498452000693</v>
      </c>
      <c r="E235" s="60">
        <f t="shared" si="27"/>
        <v>-1.1690648449302898E-12</v>
      </c>
      <c r="H235">
        <v>220</v>
      </c>
      <c r="I235" s="57">
        <f>Parameters!$C$40*EXP(Parameters!$D$40*H235)</f>
        <v>8.0202930854422275E-2</v>
      </c>
      <c r="J235" s="5">
        <f t="shared" si="28"/>
        <v>1.1100569505148932</v>
      </c>
      <c r="K235" s="5">
        <f t="shared" si="29"/>
        <v>-9.6792894686345221E-2</v>
      </c>
      <c r="N235">
        <v>220</v>
      </c>
      <c r="O235" s="57"/>
      <c r="P235" s="57">
        <f>'Debt-Dividend Analysis'!D235*'GHG Analysis'!$E$40</f>
        <v>0.66376741486003821</v>
      </c>
      <c r="Q235" s="57">
        <f>'Debt-Dividend Analysis'!J235*'GHG Analysis'!$E$41</f>
        <v>0.49952562773170189</v>
      </c>
      <c r="R235" s="57">
        <f t="shared" si="30"/>
        <v>0.95644319739050165</v>
      </c>
      <c r="S235" s="57">
        <f t="shared" si="31"/>
        <v>0.5</v>
      </c>
      <c r="T235" s="57">
        <f t="shared" si="32"/>
        <v>0</v>
      </c>
      <c r="U235" s="57">
        <f t="shared" si="33"/>
        <v>1</v>
      </c>
    </row>
    <row r="236" spans="2:21" x14ac:dyDescent="0.2">
      <c r="B236">
        <v>221</v>
      </c>
      <c r="C236" s="5">
        <f>EXP(-'Debt-Dividend Analysis'!$D$8*(B236-0.5))</f>
        <v>8.539526885776524E-13</v>
      </c>
      <c r="D236" s="60">
        <f t="shared" si="26"/>
        <v>1.2068498452002077</v>
      </c>
      <c r="E236" s="60">
        <f t="shared" si="27"/>
        <v>-1.0307310560619953E-12</v>
      </c>
      <c r="H236">
        <v>221</v>
      </c>
      <c r="I236" s="57">
        <f>Parameters!$C$40*EXP(Parameters!$D$40*H236)</f>
        <v>7.9246247265875994E-2</v>
      </c>
      <c r="J236" s="5">
        <f t="shared" si="28"/>
        <v>1.1112115239556368</v>
      </c>
      <c r="K236" s="5">
        <f t="shared" si="29"/>
        <v>-9.5638321245601565E-2</v>
      </c>
      <c r="N236">
        <v>221</v>
      </c>
      <c r="O236" s="57"/>
      <c r="P236" s="57">
        <f>'Debt-Dividend Analysis'!D236*'GHG Analysis'!$E$40</f>
        <v>0.66376741486011426</v>
      </c>
      <c r="Q236" s="57">
        <f>'Debt-Dividend Analysis'!J236*'GHG Analysis'!$E$41</f>
        <v>0.50004518578003654</v>
      </c>
      <c r="R236" s="57">
        <f t="shared" si="30"/>
        <v>0.9569627554389124</v>
      </c>
      <c r="S236" s="57">
        <f t="shared" si="31"/>
        <v>0.5</v>
      </c>
      <c r="T236" s="57">
        <f t="shared" si="32"/>
        <v>0</v>
      </c>
      <c r="U236" s="57">
        <f t="shared" si="33"/>
        <v>1</v>
      </c>
    </row>
    <row r="237" spans="2:21" x14ac:dyDescent="0.2">
      <c r="B237">
        <v>222</v>
      </c>
      <c r="C237" s="5">
        <f>EXP(-'Debt-Dividend Analysis'!$D$8*(B237-0.5))</f>
        <v>7.5283722243039883E-13</v>
      </c>
      <c r="D237" s="60">
        <f t="shared" si="26"/>
        <v>1.2068498452003298</v>
      </c>
      <c r="E237" s="60">
        <f t="shared" si="27"/>
        <v>-9.0860652335322811E-13</v>
      </c>
      <c r="H237">
        <v>222</v>
      </c>
      <c r="I237" s="57">
        <f>Parameters!$C$40*EXP(Parameters!$D$40*H237)</f>
        <v>7.8300975273874182E-2</v>
      </c>
      <c r="J237" s="5">
        <f t="shared" si="28"/>
        <v>1.1123523253128573</v>
      </c>
      <c r="K237" s="5">
        <f t="shared" si="29"/>
        <v>-9.4497519888381065E-2</v>
      </c>
      <c r="N237">
        <v>222</v>
      </c>
      <c r="O237" s="57"/>
      <c r="P237" s="57">
        <f>'Debt-Dividend Analysis'!D237*'GHG Analysis'!$E$40</f>
        <v>0.66376741486018143</v>
      </c>
      <c r="Q237" s="57">
        <f>'Debt-Dividend Analysis'!J237*'GHG Analysis'!$E$41</f>
        <v>0.50055854639078579</v>
      </c>
      <c r="R237" s="57">
        <f t="shared" si="30"/>
        <v>0.95747611604972882</v>
      </c>
      <c r="S237" s="57">
        <f t="shared" si="31"/>
        <v>0.5</v>
      </c>
      <c r="T237" s="57">
        <f t="shared" si="32"/>
        <v>0</v>
      </c>
      <c r="U237" s="57">
        <f t="shared" si="33"/>
        <v>1</v>
      </c>
    </row>
    <row r="238" spans="2:21" x14ac:dyDescent="0.2">
      <c r="B238">
        <v>223</v>
      </c>
      <c r="C238" s="5">
        <f>EXP(-'Debt-Dividend Analysis'!$D$8*(B238-0.5))</f>
        <v>6.6369471173013382E-13</v>
      </c>
      <c r="D238" s="60">
        <f t="shared" si="26"/>
        <v>1.2068498452004375</v>
      </c>
      <c r="E238" s="60">
        <f t="shared" si="27"/>
        <v>-8.0091488996458793E-13</v>
      </c>
      <c r="H238">
        <v>223</v>
      </c>
      <c r="I238" s="57">
        <f>Parameters!$C$40*EXP(Parameters!$D$40*H238)</f>
        <v>7.7366978757616528E-2</v>
      </c>
      <c r="J238" s="5">
        <f t="shared" si="28"/>
        <v>1.1134795188639213</v>
      </c>
      <c r="K238" s="5">
        <f t="shared" si="29"/>
        <v>-9.3370326337317122E-2</v>
      </c>
      <c r="N238">
        <v>223</v>
      </c>
      <c r="O238" s="57"/>
      <c r="P238" s="57">
        <f>'Debt-Dividend Analysis'!D238*'GHG Analysis'!$E$40</f>
        <v>0.66376741486024071</v>
      </c>
      <c r="Q238" s="57">
        <f>'Debt-Dividend Analysis'!J238*'GHG Analysis'!$E$41</f>
        <v>0.50106578348876452</v>
      </c>
      <c r="R238" s="57">
        <f t="shared" si="30"/>
        <v>0.95798335314776684</v>
      </c>
      <c r="S238" s="57">
        <f t="shared" si="31"/>
        <v>0.5</v>
      </c>
      <c r="T238" s="57">
        <f t="shared" si="32"/>
        <v>0</v>
      </c>
      <c r="U238" s="57">
        <f t="shared" si="33"/>
        <v>1</v>
      </c>
    </row>
    <row r="239" spans="2:21" x14ac:dyDescent="0.2">
      <c r="B239">
        <v>224</v>
      </c>
      <c r="C239" s="5">
        <f>EXP(-'Debt-Dividend Analysis'!$D$8*(B239-0.5))</f>
        <v>5.8510745384839102E-13</v>
      </c>
      <c r="D239" s="60">
        <f t="shared" si="26"/>
        <v>1.2068498452005323</v>
      </c>
      <c r="E239" s="60">
        <f t="shared" si="27"/>
        <v>-7.0610184366159956E-13</v>
      </c>
      <c r="H239">
        <v>224</v>
      </c>
      <c r="I239" s="57">
        <f>Parameters!$C$40*EXP(Parameters!$D$40*H239)</f>
        <v>7.6444123219990751E-2</v>
      </c>
      <c r="J239" s="5">
        <f t="shared" si="28"/>
        <v>1.1145932669266483</v>
      </c>
      <c r="K239" s="5">
        <f t="shared" si="29"/>
        <v>-9.2256578274590106E-2</v>
      </c>
      <c r="N239">
        <v>224</v>
      </c>
      <c r="O239" s="57"/>
      <c r="P239" s="57">
        <f>'Debt-Dividend Analysis'!D239*'GHG Analysis'!$E$40</f>
        <v>0.66376741486029278</v>
      </c>
      <c r="Q239" s="57">
        <f>'Debt-Dividend Analysis'!J239*'GHG Analysis'!$E$41</f>
        <v>0.50156697011699169</v>
      </c>
      <c r="R239" s="57">
        <f t="shared" si="30"/>
        <v>0.95848453977604609</v>
      </c>
      <c r="S239" s="57">
        <f t="shared" si="31"/>
        <v>0.5</v>
      </c>
      <c r="T239" s="57">
        <f t="shared" si="32"/>
        <v>0</v>
      </c>
      <c r="U239" s="57">
        <f t="shared" si="33"/>
        <v>1</v>
      </c>
    </row>
    <row r="240" spans="2:21" x14ac:dyDescent="0.2">
      <c r="B240">
        <v>225</v>
      </c>
      <c r="C240" s="5">
        <f>EXP(-'Debt-Dividend Analysis'!$D$8*(B240-0.5))</f>
        <v>5.1582561454572936E-13</v>
      </c>
      <c r="D240" s="60">
        <f t="shared" si="26"/>
        <v>1.2068498452006158</v>
      </c>
      <c r="E240" s="60">
        <f t="shared" si="27"/>
        <v>-6.2261307220978779E-13</v>
      </c>
      <c r="H240">
        <v>225</v>
      </c>
      <c r="I240" s="57">
        <f>Parameters!$C$40*EXP(Parameters!$D$40*H240)</f>
        <v>7.5532275768204746E-2</v>
      </c>
      <c r="J240" s="5">
        <f t="shared" si="28"/>
        <v>1.1156937298826832</v>
      </c>
      <c r="K240" s="5">
        <f t="shared" si="29"/>
        <v>-9.1156115318555164E-2</v>
      </c>
      <c r="N240">
        <v>225</v>
      </c>
      <c r="O240" s="57"/>
      <c r="P240" s="57">
        <f>'Debt-Dividend Analysis'!D240*'GHG Analysis'!$E$40</f>
        <v>0.66376741486033874</v>
      </c>
      <c r="Q240" s="57">
        <f>'Debt-Dividend Analysis'!J240*'GHG Analysis'!$E$41</f>
        <v>0.50206217844720735</v>
      </c>
      <c r="R240" s="57">
        <f t="shared" si="30"/>
        <v>0.95897974810630771</v>
      </c>
      <c r="S240" s="57">
        <f t="shared" si="31"/>
        <v>0.5</v>
      </c>
      <c r="T240" s="57">
        <f t="shared" si="32"/>
        <v>0</v>
      </c>
      <c r="U240" s="57">
        <f t="shared" si="33"/>
        <v>1</v>
      </c>
    </row>
    <row r="241" spans="2:21" x14ac:dyDescent="0.2">
      <c r="B241">
        <v>226</v>
      </c>
      <c r="C241" s="5">
        <f>EXP(-'Debt-Dividend Analysis'!$D$8*(B241-0.5))</f>
        <v>4.5474735088646331E-13</v>
      </c>
      <c r="D241" s="60">
        <f t="shared" si="26"/>
        <v>1.2068498452006895</v>
      </c>
      <c r="E241" s="60">
        <f t="shared" si="27"/>
        <v>-5.4889426337467739E-13</v>
      </c>
      <c r="H241">
        <v>226</v>
      </c>
      <c r="I241" s="57">
        <f>Parameters!$C$40*EXP(Parameters!$D$40*H241)</f>
        <v>7.4631305094649741E-2</v>
      </c>
      <c r="J241" s="5">
        <f t="shared" si="28"/>
        <v>1.1167810662005939</v>
      </c>
      <c r="K241" s="5">
        <f t="shared" si="29"/>
        <v>-9.0068779000644472E-2</v>
      </c>
      <c r="N241">
        <v>226</v>
      </c>
      <c r="O241" s="57"/>
      <c r="P241" s="57">
        <f>'Debt-Dividend Analysis'!D241*'GHG Analysis'!$E$40</f>
        <v>0.66376741486037927</v>
      </c>
      <c r="Q241" s="57">
        <f>'Debt-Dividend Analysis'!J241*'GHG Analysis'!$E$41</f>
        <v>0.50255147979026726</v>
      </c>
      <c r="R241" s="57">
        <f t="shared" si="30"/>
        <v>0.95946904944940814</v>
      </c>
      <c r="S241" s="57">
        <f t="shared" si="31"/>
        <v>0.5</v>
      </c>
      <c r="T241" s="57">
        <f t="shared" si="32"/>
        <v>0</v>
      </c>
      <c r="U241" s="57">
        <f t="shared" si="33"/>
        <v>1</v>
      </c>
    </row>
    <row r="242" spans="2:21" x14ac:dyDescent="0.2">
      <c r="B242">
        <v>227</v>
      </c>
      <c r="C242" s="5">
        <f>EXP(-'Debt-Dividend Analysis'!$D$8*(B242-0.5))</f>
        <v>4.0090128777411306E-13</v>
      </c>
      <c r="D242" s="60">
        <f t="shared" si="26"/>
        <v>1.2068498452007546</v>
      </c>
      <c r="E242" s="60">
        <f t="shared" si="27"/>
        <v>-4.8383519413164322E-13</v>
      </c>
      <c r="H242">
        <v>227</v>
      </c>
      <c r="I242" s="57">
        <f>Parameters!$C$40*EXP(Parameters!$D$40*H242)</f>
        <v>7.3741081457991894E-2</v>
      </c>
      <c r="J242" s="5">
        <f t="shared" si="28"/>
        <v>1.1178554324586889</v>
      </c>
      <c r="K242" s="5">
        <f t="shared" si="29"/>
        <v>-8.8994412742549489E-2</v>
      </c>
      <c r="N242">
        <v>227</v>
      </c>
      <c r="O242" s="57"/>
      <c r="P242" s="57">
        <f>'Debt-Dividend Analysis'!D242*'GHG Analysis'!$E$40</f>
        <v>0.66376741486041502</v>
      </c>
      <c r="Q242" s="57">
        <f>'Debt-Dividend Analysis'!J242*'GHG Analysis'!$E$41</f>
        <v>0.50303494460640996</v>
      </c>
      <c r="R242" s="57">
        <f t="shared" si="30"/>
        <v>0.95995251426558659</v>
      </c>
      <c r="S242" s="57">
        <f t="shared" si="31"/>
        <v>0.5</v>
      </c>
      <c r="T242" s="57">
        <f t="shared" si="32"/>
        <v>0</v>
      </c>
      <c r="U242" s="57">
        <f t="shared" si="33"/>
        <v>1</v>
      </c>
    </row>
    <row r="243" spans="2:21" x14ac:dyDescent="0.2">
      <c r="B243">
        <v>228</v>
      </c>
      <c r="C243" s="5">
        <f>EXP(-'Debt-Dividend Analysis'!$D$8*(B243-0.5))</f>
        <v>3.5343106941830125E-13</v>
      </c>
      <c r="D243" s="60">
        <f t="shared" si="26"/>
        <v>1.2068498452008118</v>
      </c>
      <c r="E243" s="60">
        <f t="shared" si="27"/>
        <v>-4.2654768606098514E-13</v>
      </c>
      <c r="H243">
        <v>228</v>
      </c>
      <c r="I243" s="57">
        <f>Parameters!$C$40*EXP(Parameters!$D$40*H243)</f>
        <v>7.2861476664489194E-2</v>
      </c>
      <c r="J243" s="5">
        <f t="shared" si="28"/>
        <v>1.1189169833675661</v>
      </c>
      <c r="K243" s="5">
        <f t="shared" si="29"/>
        <v>-8.7932861833672327E-2</v>
      </c>
      <c r="N243">
        <v>228</v>
      </c>
      <c r="O243" s="57"/>
      <c r="P243" s="57">
        <f>'Debt-Dividend Analysis'!D243*'GHG Analysis'!$E$40</f>
        <v>0.66376741486044655</v>
      </c>
      <c r="Q243" s="57">
        <f>'Debt-Dividend Analysis'!J243*'GHG Analysis'!$E$41</f>
        <v>0.50351264251540473</v>
      </c>
      <c r="R243" s="57">
        <f t="shared" si="30"/>
        <v>0.96043021217461289</v>
      </c>
      <c r="S243" s="57">
        <f t="shared" si="31"/>
        <v>0.5</v>
      </c>
      <c r="T243" s="57">
        <f t="shared" si="32"/>
        <v>0</v>
      </c>
      <c r="U243" s="57">
        <f t="shared" si="33"/>
        <v>1</v>
      </c>
    </row>
    <row r="244" spans="2:21" x14ac:dyDescent="0.2">
      <c r="B244">
        <v>229</v>
      </c>
      <c r="C244" s="5">
        <f>EXP(-'Debt-Dividend Analysis'!$D$8*(B244-0.5))</f>
        <v>3.1158174004306599E-13</v>
      </c>
      <c r="D244" s="60">
        <f t="shared" si="26"/>
        <v>1.2068498452008625</v>
      </c>
      <c r="E244" s="60">
        <f t="shared" si="27"/>
        <v>-3.75921516138078E-13</v>
      </c>
      <c r="H244">
        <v>229</v>
      </c>
      <c r="I244" s="57">
        <f>Parameters!$C$40*EXP(Parameters!$D$40*H244)</f>
        <v>7.1992364049531424E-2</v>
      </c>
      <c r="J244" s="5">
        <f t="shared" si="28"/>
        <v>1.1199658717923902</v>
      </c>
      <c r="K244" s="5">
        <f t="shared" si="29"/>
        <v>-8.6883973408848236E-2</v>
      </c>
      <c r="N244">
        <v>229</v>
      </c>
      <c r="O244" s="57"/>
      <c r="P244" s="57">
        <f>'Debt-Dividend Analysis'!D244*'GHG Analysis'!$E$40</f>
        <v>0.66376741486047441</v>
      </c>
      <c r="Q244" s="57">
        <f>'Debt-Dividend Analysis'!J244*'GHG Analysis'!$E$41</f>
        <v>0.50398464230657547</v>
      </c>
      <c r="R244" s="57">
        <f t="shared" si="30"/>
        <v>0.96090221196581149</v>
      </c>
      <c r="S244" s="57">
        <f t="shared" si="31"/>
        <v>0.5</v>
      </c>
      <c r="T244" s="57">
        <f t="shared" si="32"/>
        <v>0</v>
      </c>
      <c r="U244" s="57">
        <f t="shared" si="33"/>
        <v>1</v>
      </c>
    </row>
    <row r="245" spans="2:21" x14ac:dyDescent="0.2">
      <c r="B245">
        <v>230</v>
      </c>
      <c r="C245" s="5">
        <f>EXP(-'Debt-Dividend Analysis'!$D$8*(B245-0.5))</f>
        <v>2.7468773723841142E-13</v>
      </c>
      <c r="D245" s="60">
        <f t="shared" si="26"/>
        <v>1.2068498452009069</v>
      </c>
      <c r="E245" s="60">
        <f t="shared" si="27"/>
        <v>-3.3151259515307174E-13</v>
      </c>
      <c r="H245">
        <v>230</v>
      </c>
      <c r="I245" s="57">
        <f>Parameters!$C$40*EXP(Parameters!$D$40*H245)</f>
        <v>7.113361845940018E-2</v>
      </c>
      <c r="J245" s="5">
        <f t="shared" si="28"/>
        <v>1.1210022487749074</v>
      </c>
      <c r="K245" s="5">
        <f t="shared" si="29"/>
        <v>-8.5847596426330997E-2</v>
      </c>
      <c r="N245">
        <v>230</v>
      </c>
      <c r="O245" s="57"/>
      <c r="P245" s="57">
        <f>'Debt-Dividend Analysis'!D245*'GHG Analysis'!$E$40</f>
        <v>0.66376741486049884</v>
      </c>
      <c r="Q245" s="57">
        <f>'Debt-Dividend Analysis'!J245*'GHG Analysis'!$E$41</f>
        <v>0.50445101194870823</v>
      </c>
      <c r="R245" s="57">
        <f t="shared" si="30"/>
        <v>0.96136858160796868</v>
      </c>
      <c r="S245" s="57">
        <f t="shared" si="31"/>
        <v>0.5</v>
      </c>
      <c r="T245" s="57">
        <f t="shared" si="32"/>
        <v>0</v>
      </c>
      <c r="U245" s="57">
        <f t="shared" si="33"/>
        <v>1</v>
      </c>
    </row>
    <row r="246" spans="2:21" x14ac:dyDescent="0.2">
      <c r="B246">
        <v>231</v>
      </c>
      <c r="C246" s="5">
        <f>EXP(-'Debt-Dividend Analysis'!$D$8*(B246-0.5))</f>
        <v>2.4216230700402836E-13</v>
      </c>
      <c r="D246" s="60">
        <f t="shared" si="26"/>
        <v>1.2068498452009462</v>
      </c>
      <c r="E246" s="60">
        <f t="shared" si="27"/>
        <v>-2.922107000813412E-13</v>
      </c>
      <c r="H246">
        <v>231</v>
      </c>
      <c r="I246" s="57">
        <f>Parameters!$C$40*EXP(Parameters!$D$40*H246)</f>
        <v>7.0285116233246583E-2</v>
      </c>
      <c r="J246" s="5">
        <f t="shared" si="28"/>
        <v>1.1220262635551936</v>
      </c>
      <c r="K246" s="5">
        <f t="shared" si="29"/>
        <v>-8.4823581646044754E-2</v>
      </c>
      <c r="N246">
        <v>231</v>
      </c>
      <c r="O246" s="57"/>
      <c r="P246" s="57">
        <f>'Debt-Dividend Analysis'!D246*'GHG Analysis'!$E$40</f>
        <v>0.66376741486052049</v>
      </c>
      <c r="Q246" s="57">
        <f>'Debt-Dividend Analysis'!J246*'GHG Analysis'!$E$41</f>
        <v>0.50491181859983714</v>
      </c>
      <c r="R246" s="57">
        <f t="shared" si="30"/>
        <v>0.96182938825911923</v>
      </c>
      <c r="S246" s="57">
        <f t="shared" si="31"/>
        <v>0.5</v>
      </c>
      <c r="T246" s="57">
        <f t="shared" si="32"/>
        <v>0</v>
      </c>
      <c r="U246" s="57">
        <f t="shared" si="33"/>
        <v>1</v>
      </c>
    </row>
    <row r="247" spans="2:21" x14ac:dyDescent="0.2">
      <c r="B247">
        <v>232</v>
      </c>
      <c r="C247" s="5">
        <f>EXP(-'Debt-Dividend Analysis'!$D$8*(B247-0.5))</f>
        <v>2.1348817214441308E-13</v>
      </c>
      <c r="D247" s="60">
        <f t="shared" si="26"/>
        <v>1.2068498452009808</v>
      </c>
      <c r="E247" s="60">
        <f t="shared" si="27"/>
        <v>-2.5757174171303632E-13</v>
      </c>
      <c r="H247">
        <v>232</v>
      </c>
      <c r="I247" s="57">
        <f>Parameters!$C$40*EXP(Parameters!$D$40*H247)</f>
        <v>6.9446735185283825E-2</v>
      </c>
      <c r="J247" s="5">
        <f t="shared" si="28"/>
        <v>1.1230380635931472</v>
      </c>
      <c r="K247" s="5">
        <f t="shared" si="29"/>
        <v>-8.3811781608091218E-2</v>
      </c>
      <c r="N247">
        <v>232</v>
      </c>
      <c r="O247" s="57"/>
      <c r="P247" s="57">
        <f>'Debt-Dividend Analysis'!D247*'GHG Analysis'!$E$40</f>
        <v>0.66376741486053947</v>
      </c>
      <c r="Q247" s="57">
        <f>'Debt-Dividend Analysis'!J247*'GHG Analysis'!$E$41</f>
        <v>0.50536712861691613</v>
      </c>
      <c r="R247" s="57">
        <f t="shared" si="30"/>
        <v>0.96228469827621721</v>
      </c>
      <c r="S247" s="57">
        <f t="shared" si="31"/>
        <v>0.5</v>
      </c>
      <c r="T247" s="57">
        <f t="shared" si="32"/>
        <v>0</v>
      </c>
      <c r="U247" s="57">
        <f t="shared" si="33"/>
        <v>1</v>
      </c>
    </row>
    <row r="248" spans="2:21" x14ac:dyDescent="0.2">
      <c r="B248">
        <v>233</v>
      </c>
      <c r="C248" s="5">
        <f>EXP(-'Debt-Dividend Analysis'!$D$8*(B248-0.5))</f>
        <v>1.8820930560759966E-13</v>
      </c>
      <c r="D248" s="60">
        <f t="shared" si="26"/>
        <v>1.2068498452010112</v>
      </c>
      <c r="E248" s="60">
        <f t="shared" si="27"/>
        <v>-2.2715163083830703E-13</v>
      </c>
      <c r="H248">
        <v>233</v>
      </c>
      <c r="I248" s="57">
        <f>Parameters!$C$40*EXP(Parameters!$D$40*H248)</f>
        <v>6.8618354587192287E-2</v>
      </c>
      <c r="J248" s="5">
        <f t="shared" si="28"/>
        <v>1.1240377945897215</v>
      </c>
      <c r="K248" s="5">
        <f t="shared" si="29"/>
        <v>-8.2812050611516863E-2</v>
      </c>
      <c r="N248">
        <v>233</v>
      </c>
      <c r="O248" s="57"/>
      <c r="P248" s="57">
        <f>'Debt-Dividend Analysis'!D248*'GHG Analysis'!$E$40</f>
        <v>0.66376741486055624</v>
      </c>
      <c r="Q248" s="57">
        <f>'Debt-Dividend Analysis'!J248*'GHG Analysis'!$E$41</f>
        <v>0.50581700756537462</v>
      </c>
      <c r="R248" s="57">
        <f t="shared" si="30"/>
        <v>0.96273457722469247</v>
      </c>
      <c r="S248" s="57">
        <f t="shared" si="31"/>
        <v>0.5</v>
      </c>
      <c r="T248" s="57">
        <f t="shared" si="32"/>
        <v>0</v>
      </c>
      <c r="U248" s="57">
        <f t="shared" si="33"/>
        <v>1</v>
      </c>
    </row>
    <row r="249" spans="2:21" x14ac:dyDescent="0.2">
      <c r="B249">
        <v>234</v>
      </c>
      <c r="C249" s="5">
        <f>EXP(-'Debt-Dividend Analysis'!$D$8*(B249-0.5))</f>
        <v>1.6592367793253343E-13</v>
      </c>
      <c r="D249" s="60">
        <f t="shared" si="26"/>
        <v>1.2068498452010381</v>
      </c>
      <c r="E249" s="60">
        <f t="shared" si="27"/>
        <v>-2.0028423364237824E-13</v>
      </c>
      <c r="H249">
        <v>234</v>
      </c>
      <c r="I249" s="57">
        <f>Parameters!$C$40*EXP(Parameters!$D$40*H249)</f>
        <v>6.7799855150734389E-2</v>
      </c>
      <c r="J249" s="5">
        <f t="shared" si="28"/>
        <v>1.1250256005079082</v>
      </c>
      <c r="K249" s="5">
        <f t="shared" si="29"/>
        <v>-8.1824244693330161E-2</v>
      </c>
      <c r="N249">
        <v>234</v>
      </c>
      <c r="O249" s="57"/>
      <c r="P249" s="57">
        <f>'Debt-Dividend Analysis'!D249*'GHG Analysis'!$E$40</f>
        <v>0.663767414860571</v>
      </c>
      <c r="Q249" s="57">
        <f>'Debt-Dividend Analysis'!J249*'GHG Analysis'!$E$41</f>
        <v>0.50626152022855864</v>
      </c>
      <c r="R249" s="57">
        <f t="shared" si="30"/>
        <v>0.96317908988789125</v>
      </c>
      <c r="S249" s="57">
        <f t="shared" si="31"/>
        <v>0.5</v>
      </c>
      <c r="T249" s="57">
        <f t="shared" si="32"/>
        <v>0</v>
      </c>
      <c r="U249" s="57">
        <f t="shared" si="33"/>
        <v>1</v>
      </c>
    </row>
    <row r="250" spans="2:21" x14ac:dyDescent="0.2">
      <c r="B250">
        <v>235</v>
      </c>
      <c r="C250" s="5">
        <f>EXP(-'Debt-Dividend Analysis'!$D$8*(B250-0.5))</f>
        <v>1.4627686346209773E-13</v>
      </c>
      <c r="D250" s="60">
        <f t="shared" si="26"/>
        <v>1.2068498452010619</v>
      </c>
      <c r="E250" s="60">
        <f t="shared" si="27"/>
        <v>-1.7652546091539989E-13</v>
      </c>
      <c r="H250">
        <v>235</v>
      </c>
      <c r="I250" s="57">
        <f>Parameters!$C$40*EXP(Parameters!$D$40*H250)</f>
        <v>6.6991119010576944E-2</v>
      </c>
      <c r="J250" s="5">
        <f t="shared" si="28"/>
        <v>1.1260016235934658</v>
      </c>
      <c r="K250" s="5">
        <f t="shared" si="29"/>
        <v>-8.0848221607772608E-2</v>
      </c>
      <c r="N250">
        <v>235</v>
      </c>
      <c r="O250" s="57"/>
      <c r="P250" s="57">
        <f>'Debt-Dividend Analysis'!D250*'GHG Analysis'!$E$40</f>
        <v>0.6637674148605841</v>
      </c>
      <c r="Q250" s="57">
        <f>'Debt-Dividend Analysis'!J250*'GHG Analysis'!$E$41</f>
        <v>0.50670073061705956</v>
      </c>
      <c r="R250" s="57">
        <f t="shared" si="30"/>
        <v>0.96361830027640527</v>
      </c>
      <c r="S250" s="57">
        <f t="shared" si="31"/>
        <v>0.5</v>
      </c>
      <c r="T250" s="57">
        <f t="shared" si="32"/>
        <v>0</v>
      </c>
      <c r="U250" s="57">
        <f t="shared" si="33"/>
        <v>1</v>
      </c>
    </row>
    <row r="251" spans="2:21" x14ac:dyDescent="0.2">
      <c r="B251">
        <v>236</v>
      </c>
      <c r="C251" s="5">
        <f>EXP(-'Debt-Dividend Analysis'!$D$8*(B251-0.5))</f>
        <v>1.2895640363643231E-13</v>
      </c>
      <c r="D251" s="60">
        <f t="shared" si="26"/>
        <v>1.2068498452010827</v>
      </c>
      <c r="E251" s="60">
        <f t="shared" si="27"/>
        <v>-1.5565326805244695E-13</v>
      </c>
      <c r="H251">
        <v>236</v>
      </c>
      <c r="I251" s="57">
        <f>Parameters!$C$40*EXP(Parameters!$D$40*H251)</f>
        <v>6.6192029707318203E-2</v>
      </c>
      <c r="J251" s="5">
        <f t="shared" si="28"/>
        <v>1.1269660043954057</v>
      </c>
      <c r="K251" s="5">
        <f t="shared" si="29"/>
        <v>-7.9883840805832662E-2</v>
      </c>
      <c r="N251">
        <v>236</v>
      </c>
      <c r="O251" s="57"/>
      <c r="P251" s="57">
        <f>'Debt-Dividend Analysis'!D251*'GHG Analysis'!$E$40</f>
        <v>0.66376741486059554</v>
      </c>
      <c r="Q251" s="57">
        <f>'Debt-Dividend Analysis'!J251*'GHG Analysis'!$E$41</f>
        <v>0.50713470197793253</v>
      </c>
      <c r="R251" s="57">
        <f t="shared" si="30"/>
        <v>0.96405227163728968</v>
      </c>
      <c r="S251" s="57">
        <f t="shared" si="31"/>
        <v>0.5</v>
      </c>
      <c r="T251" s="57">
        <f t="shared" si="32"/>
        <v>0</v>
      </c>
      <c r="U251" s="57">
        <f t="shared" si="33"/>
        <v>1</v>
      </c>
    </row>
    <row r="252" spans="2:21" x14ac:dyDescent="0.2">
      <c r="B252">
        <v>237</v>
      </c>
      <c r="C252" s="5">
        <f>EXP(-'Debt-Dividend Analysis'!$D$8*(B252-0.5))</f>
        <v>1.136868377216158E-13</v>
      </c>
      <c r="D252" s="60">
        <f t="shared" si="26"/>
        <v>1.2068498452011012</v>
      </c>
      <c r="E252" s="60">
        <f t="shared" si="27"/>
        <v>-1.3722356584366935E-13</v>
      </c>
      <c r="H252">
        <v>237</v>
      </c>
      <c r="I252" s="57">
        <f>Parameters!$C$40*EXP(Parameters!$D$40*H252)</f>
        <v>6.5402472170717693E-2</v>
      </c>
      <c r="J252" s="5">
        <f t="shared" si="28"/>
        <v>1.1279188817862293</v>
      </c>
      <c r="K252" s="5">
        <f t="shared" si="29"/>
        <v>-7.8930963415009048E-2</v>
      </c>
      <c r="N252">
        <v>237</v>
      </c>
      <c r="O252" s="57"/>
      <c r="P252" s="57">
        <f>'Debt-Dividend Analysis'!D252*'GHG Analysis'!$E$40</f>
        <v>0.66376741486060564</v>
      </c>
      <c r="Q252" s="57">
        <f>'Debt-Dividend Analysis'!J252*'GHG Analysis'!$E$41</f>
        <v>0.50756349680380319</v>
      </c>
      <c r="R252" s="57">
        <f t="shared" si="30"/>
        <v>0.96448106646317044</v>
      </c>
      <c r="S252" s="57">
        <f t="shared" si="31"/>
        <v>0.5</v>
      </c>
      <c r="T252" s="57">
        <f t="shared" si="32"/>
        <v>0</v>
      </c>
      <c r="U252" s="57">
        <f t="shared" si="33"/>
        <v>1</v>
      </c>
    </row>
    <row r="253" spans="2:21" x14ac:dyDescent="0.2">
      <c r="B253">
        <v>238</v>
      </c>
      <c r="C253" s="5">
        <f>EXP(-'Debt-Dividend Analysis'!$D$8*(B253-0.5))</f>
        <v>1.0022532194352824E-13</v>
      </c>
      <c r="D253" s="60">
        <f t="shared" si="26"/>
        <v>1.2068498452011174</v>
      </c>
      <c r="E253" s="60">
        <f t="shared" si="27"/>
        <v>-1.2101430968414206E-13</v>
      </c>
      <c r="H253">
        <v>238</v>
      </c>
      <c r="I253" s="57">
        <f>Parameters!$C$40*EXP(Parameters!$D$40*H253)</f>
        <v>6.462233270312577E-2</v>
      </c>
      <c r="J253" s="5">
        <f t="shared" si="28"/>
        <v>1.1288603929819281</v>
      </c>
      <c r="K253" s="5">
        <f t="shared" si="29"/>
        <v>-7.7989452219310307E-2</v>
      </c>
      <c r="N253">
        <v>238</v>
      </c>
      <c r="O253" s="57"/>
      <c r="P253" s="57">
        <f>'Debt-Dividend Analysis'!D253*'GHG Analysis'!$E$40</f>
        <v>0.66376741486061464</v>
      </c>
      <c r="Q253" s="57">
        <f>'Debt-Dividend Analysis'!J253*'GHG Analysis'!$E$41</f>
        <v>0.50798717684186756</v>
      </c>
      <c r="R253" s="57">
        <f t="shared" si="30"/>
        <v>0.9649047465012438</v>
      </c>
      <c r="S253" s="57">
        <f t="shared" si="31"/>
        <v>0.5</v>
      </c>
      <c r="T253" s="57">
        <f t="shared" si="32"/>
        <v>0</v>
      </c>
      <c r="U253" s="57">
        <f t="shared" si="33"/>
        <v>1</v>
      </c>
    </row>
    <row r="254" spans="2:21" x14ac:dyDescent="0.2">
      <c r="B254">
        <v>239</v>
      </c>
      <c r="C254" s="5">
        <f>EXP(-'Debt-Dividend Analysis'!$D$8*(B254-0.5))</f>
        <v>8.83577673545753E-14</v>
      </c>
      <c r="D254" s="60">
        <f t="shared" si="26"/>
        <v>1.2068498452011318</v>
      </c>
      <c r="E254" s="60">
        <f t="shared" si="27"/>
        <v>-1.0658141036401503E-13</v>
      </c>
      <c r="H254">
        <v>239</v>
      </c>
      <c r="I254" s="57">
        <f>Parameters!$C$40*EXP(Parameters!$D$40*H254)</f>
        <v>6.3851498963111028E-2</v>
      </c>
      <c r="J254" s="5">
        <f t="shared" si="28"/>
        <v>1.1297906735617409</v>
      </c>
      <c r="K254" s="5">
        <f t="shared" si="29"/>
        <v>-7.7059171639497492E-2</v>
      </c>
      <c r="N254">
        <v>239</v>
      </c>
      <c r="O254" s="57"/>
      <c r="P254" s="57">
        <f>'Debt-Dividend Analysis'!D254*'GHG Analysis'!$E$40</f>
        <v>0.66376741486062252</v>
      </c>
      <c r="Q254" s="57">
        <f>'Debt-Dividend Analysis'!J254*'GHG Analysis'!$E$41</f>
        <v>0.50840580310278338</v>
      </c>
      <c r="R254" s="57">
        <f t="shared" si="30"/>
        <v>0.96532337276216751</v>
      </c>
      <c r="S254" s="57">
        <f t="shared" si="31"/>
        <v>0.5</v>
      </c>
      <c r="T254" s="57">
        <f t="shared" si="32"/>
        <v>0</v>
      </c>
      <c r="U254" s="57">
        <f t="shared" si="33"/>
        <v>1</v>
      </c>
    </row>
    <row r="255" spans="2:21" x14ac:dyDescent="0.2">
      <c r="B255">
        <v>240</v>
      </c>
      <c r="C255" s="5">
        <f>EXP(-'Debt-Dividend Analysis'!$D$8*(B255-0.5))</f>
        <v>7.7895435010766484E-14</v>
      </c>
      <c r="D255" s="60">
        <f t="shared" si="26"/>
        <v>1.2068498452011442</v>
      </c>
      <c r="E255" s="60">
        <f t="shared" si="27"/>
        <v>-9.4146912488213275E-14</v>
      </c>
      <c r="H255">
        <v>240</v>
      </c>
      <c r="I255" s="57">
        <f>Parameters!$C$40*EXP(Parameters!$D$40*H255)</f>
        <v>6.3089859949282887E-2</v>
      </c>
      <c r="J255" s="5">
        <f t="shared" si="28"/>
        <v>1.1307098574876786</v>
      </c>
      <c r="K255" s="5">
        <f t="shared" si="29"/>
        <v>-7.6139987713559787E-2</v>
      </c>
      <c r="N255">
        <v>240</v>
      </c>
      <c r="O255" s="57"/>
      <c r="P255" s="57">
        <f>'Debt-Dividend Analysis'!D255*'GHG Analysis'!$E$40</f>
        <v>0.6637674148606294</v>
      </c>
      <c r="Q255" s="57">
        <f>'Debt-Dividend Analysis'!J255*'GHG Analysis'!$E$41</f>
        <v>0.50881943586945533</v>
      </c>
      <c r="R255" s="57">
        <f t="shared" si="30"/>
        <v>0.96573700552884634</v>
      </c>
      <c r="S255" s="57">
        <f t="shared" si="31"/>
        <v>0.5</v>
      </c>
      <c r="T255" s="57">
        <f t="shared" si="32"/>
        <v>0</v>
      </c>
      <c r="U255" s="57">
        <f t="shared" si="33"/>
        <v>1</v>
      </c>
    </row>
    <row r="256" spans="2:21" x14ac:dyDescent="0.2">
      <c r="B256">
        <v>241</v>
      </c>
      <c r="C256" s="5">
        <f>EXP(-'Debt-Dividend Analysis'!$D$8*(B256-0.5))</f>
        <v>6.8671934309602855E-14</v>
      </c>
      <c r="D256" s="60">
        <f t="shared" si="26"/>
        <v>1.2068498452011553</v>
      </c>
      <c r="E256" s="60">
        <f t="shared" si="27"/>
        <v>-8.3044682241961709E-14</v>
      </c>
      <c r="H256">
        <v>241</v>
      </c>
      <c r="I256" s="57">
        <f>Parameters!$C$40*EXP(Parameters!$D$40*H256)</f>
        <v>6.2337305984307256E-2</v>
      </c>
      <c r="J256" s="5">
        <f t="shared" si="28"/>
        <v>1.1316180771238149</v>
      </c>
      <c r="K256" s="5">
        <f t="shared" si="29"/>
        <v>-7.5231768077423489E-2</v>
      </c>
      <c r="N256">
        <v>241</v>
      </c>
      <c r="O256" s="57"/>
      <c r="P256" s="57">
        <f>'Debt-Dividend Analysis'!D256*'GHG Analysis'!$E$40</f>
        <v>0.66376741486063551</v>
      </c>
      <c r="Q256" s="57">
        <f>'Debt-Dividend Analysis'!J256*'GHG Analysis'!$E$41</f>
        <v>0.50922813470571671</v>
      </c>
      <c r="R256" s="57">
        <f t="shared" si="30"/>
        <v>0.96614570436511382</v>
      </c>
      <c r="S256" s="57">
        <f t="shared" si="31"/>
        <v>0.5</v>
      </c>
      <c r="T256" s="57">
        <f t="shared" si="32"/>
        <v>0</v>
      </c>
      <c r="U256" s="57">
        <f t="shared" si="33"/>
        <v>1</v>
      </c>
    </row>
    <row r="257" spans="2:21" x14ac:dyDescent="0.2">
      <c r="B257">
        <v>242</v>
      </c>
      <c r="C257" s="5">
        <f>EXP(-'Debt-Dividend Analysis'!$D$8*(B257-0.5))</f>
        <v>6.0540576751007078E-14</v>
      </c>
      <c r="D257" s="60">
        <f t="shared" si="26"/>
        <v>1.2068498452011653</v>
      </c>
      <c r="E257" s="60">
        <f t="shared" si="27"/>
        <v>-7.30526750203353E-14</v>
      </c>
      <c r="H257">
        <v>242</v>
      </c>
      <c r="I257" s="57">
        <f>Parameters!$C$40*EXP(Parameters!$D$40*H257)</f>
        <v>6.159372869911274E-2</v>
      </c>
      <c r="J257" s="5">
        <f t="shared" si="28"/>
        <v>1.1325154632553471</v>
      </c>
      <c r="K257" s="5">
        <f t="shared" si="29"/>
        <v>-7.4334381945891259E-2</v>
      </c>
      <c r="N257">
        <v>242</v>
      </c>
      <c r="O257" s="57"/>
      <c r="P257" s="57">
        <f>'Debt-Dividend Analysis'!D257*'GHG Analysis'!$E$40</f>
        <v>0.66376741486064095</v>
      </c>
      <c r="Q257" s="57">
        <f>'Debt-Dividend Analysis'!J257*'GHG Analysis'!$E$41</f>
        <v>0.50963195846490617</v>
      </c>
      <c r="R257" s="57">
        <f t="shared" si="30"/>
        <v>0.96654952812430872</v>
      </c>
      <c r="S257" s="57">
        <f t="shared" si="31"/>
        <v>0.5</v>
      </c>
      <c r="T257" s="57">
        <f t="shared" si="32"/>
        <v>0</v>
      </c>
      <c r="U257" s="57">
        <f t="shared" si="33"/>
        <v>1</v>
      </c>
    </row>
    <row r="258" spans="2:21" x14ac:dyDescent="0.2">
      <c r="B258">
        <v>243</v>
      </c>
      <c r="C258" s="5">
        <f>EXP(-'Debt-Dividend Analysis'!$D$8*(B258-0.5))</f>
        <v>5.3372043036103256E-14</v>
      </c>
      <c r="D258" s="60">
        <f t="shared" ref="D258:D315" si="34">-$D$11*(1-C258)</f>
        <v>1.206849845201174</v>
      </c>
      <c r="E258" s="60">
        <f t="shared" ref="E258:E315" si="35">$D$11+D258</f>
        <v>-6.4392935428259079E-14</v>
      </c>
      <c r="H258">
        <v>243</v>
      </c>
      <c r="I258" s="57">
        <f>Parameters!$C$40*EXP(Parameters!$D$40*H258)</f>
        <v>6.0859021017285381E-2</v>
      </c>
      <c r="J258" s="5">
        <f t="shared" si="28"/>
        <v>1.1334021451074288</v>
      </c>
      <c r="K258" s="5">
        <f t="shared" si="29"/>
        <v>-7.3447700093809631E-2</v>
      </c>
      <c r="N258">
        <v>243</v>
      </c>
      <c r="O258" s="57"/>
      <c r="P258" s="57">
        <f>'Debt-Dividend Analysis'!D258*'GHG Analysis'!$E$40</f>
        <v>0.66376741486064572</v>
      </c>
      <c r="Q258" s="57">
        <f>'Debt-Dividend Analysis'!J258*'GHG Analysis'!$E$41</f>
        <v>0.51003096529834291</v>
      </c>
      <c r="R258" s="57">
        <f t="shared" si="30"/>
        <v>0.96694853495775024</v>
      </c>
      <c r="S258" s="57">
        <f t="shared" si="31"/>
        <v>0.5</v>
      </c>
      <c r="T258" s="57">
        <f t="shared" si="32"/>
        <v>0</v>
      </c>
      <c r="U258" s="57">
        <f t="shared" si="33"/>
        <v>1</v>
      </c>
    </row>
    <row r="259" spans="2:21" x14ac:dyDescent="0.2">
      <c r="B259">
        <v>244</v>
      </c>
      <c r="C259" s="5">
        <f>EXP(-'Debt-Dividend Analysis'!$D$8*(B259-0.5))</f>
        <v>4.7052326401899908E-14</v>
      </c>
      <c r="D259" s="60">
        <f t="shared" si="34"/>
        <v>1.2068498452011815</v>
      </c>
      <c r="E259" s="60">
        <f t="shared" si="35"/>
        <v>-5.6843418860808015E-14</v>
      </c>
      <c r="H259">
        <v>244</v>
      </c>
      <c r="I259" s="57">
        <f>Parameters!$C$40*EXP(Parameters!$D$40*H259)</f>
        <v>6.0133077139649389E-2</v>
      </c>
      <c r="J259" s="5">
        <f t="shared" si="28"/>
        <v>1.1342782503637783</v>
      </c>
      <c r="K259" s="5">
        <f t="shared" si="29"/>
        <v>-7.2571594837460118E-2</v>
      </c>
      <c r="N259">
        <v>244</v>
      </c>
      <c r="O259" s="57"/>
      <c r="P259" s="57">
        <f>'Debt-Dividend Analysis'!D259*'GHG Analysis'!$E$40</f>
        <v>0.66376741486064994</v>
      </c>
      <c r="Q259" s="57">
        <f>'Debt-Dividend Analysis'!J259*'GHG Analysis'!$E$41</f>
        <v>0.51042521266370022</v>
      </c>
      <c r="R259" s="57">
        <f t="shared" si="30"/>
        <v>0.96734278232311177</v>
      </c>
      <c r="S259" s="57">
        <f t="shared" si="31"/>
        <v>0.5</v>
      </c>
      <c r="T259" s="57">
        <f t="shared" si="32"/>
        <v>0</v>
      </c>
      <c r="U259" s="57">
        <f t="shared" si="33"/>
        <v>1</v>
      </c>
    </row>
    <row r="260" spans="2:21" x14ac:dyDescent="0.2">
      <c r="B260">
        <v>245</v>
      </c>
      <c r="C260" s="5">
        <f>EXP(-'Debt-Dividend Analysis'!$D$8*(B260-0.5))</f>
        <v>4.1480919483133351E-14</v>
      </c>
      <c r="D260" s="60">
        <f t="shared" si="34"/>
        <v>1.2068498452011882</v>
      </c>
      <c r="E260" s="60">
        <f t="shared" si="35"/>
        <v>-5.0182080713057076E-14</v>
      </c>
      <c r="H260">
        <v>245</v>
      </c>
      <c r="I260" s="57">
        <f>Parameters!$C$40*EXP(Parameters!$D$40*H260)</f>
        <v>5.9415792529031973E-2</v>
      </c>
      <c r="J260" s="5">
        <f t="shared" si="28"/>
        <v>1.1351439051850674</v>
      </c>
      <c r="K260" s="5">
        <f t="shared" si="29"/>
        <v>-7.1705940016171033E-2</v>
      </c>
      <c r="N260">
        <v>245</v>
      </c>
      <c r="O260" s="57"/>
      <c r="P260" s="57">
        <f>'Debt-Dividend Analysis'!D260*'GHG Analysis'!$E$40</f>
        <v>0.6637674148606536</v>
      </c>
      <c r="Q260" s="57">
        <f>'Debt-Dividend Analysis'!J260*'GHG Analysis'!$E$41</f>
        <v>0.5108147573332803</v>
      </c>
      <c r="R260" s="57">
        <f t="shared" si="30"/>
        <v>0.96773232699269551</v>
      </c>
      <c r="S260" s="57">
        <f t="shared" si="31"/>
        <v>0.5</v>
      </c>
      <c r="T260" s="57">
        <f t="shared" si="32"/>
        <v>0</v>
      </c>
      <c r="U260" s="57">
        <f t="shared" si="33"/>
        <v>1</v>
      </c>
    </row>
    <row r="261" spans="2:21" x14ac:dyDescent="0.2">
      <c r="B261">
        <v>246</v>
      </c>
      <c r="C261" s="5">
        <f>EXP(-'Debt-Dividend Analysis'!$D$8*(B261-0.5))</f>
        <v>3.6569215865524426E-14</v>
      </c>
      <c r="D261" s="60">
        <f t="shared" si="34"/>
        <v>1.2068498452011942</v>
      </c>
      <c r="E261" s="60">
        <f t="shared" si="35"/>
        <v>-4.418687638008123E-14</v>
      </c>
      <c r="H261">
        <v>246</v>
      </c>
      <c r="I261" s="57">
        <f>Parameters!$C$40*EXP(Parameters!$D$40*H261)</f>
        <v>5.8707063895209716E-2</v>
      </c>
      <c r="J261" s="5">
        <f t="shared" si="28"/>
        <v>1.1359992342270853</v>
      </c>
      <c r="K261" s="5">
        <f t="shared" si="29"/>
        <v>-7.0850610974153128E-2</v>
      </c>
      <c r="N261">
        <v>246</v>
      </c>
      <c r="O261" s="57"/>
      <c r="P261" s="57">
        <f>'Debt-Dividend Analysis'!D261*'GHG Analysis'!$E$40</f>
        <v>0.66376741486065682</v>
      </c>
      <c r="Q261" s="57">
        <f>'Debt-Dividend Analysis'!J261*'GHG Analysis'!$E$41</f>
        <v>0.51119965540218837</v>
      </c>
      <c r="R261" s="57">
        <f t="shared" si="30"/>
        <v>0.9681172250616068</v>
      </c>
      <c r="S261" s="57">
        <f t="shared" si="31"/>
        <v>0.5</v>
      </c>
      <c r="T261" s="57">
        <f t="shared" si="32"/>
        <v>0</v>
      </c>
      <c r="U261" s="57">
        <f t="shared" si="33"/>
        <v>1</v>
      </c>
    </row>
    <row r="262" spans="2:21" x14ac:dyDescent="0.2">
      <c r="B262">
        <v>247</v>
      </c>
      <c r="C262" s="5">
        <f>EXP(-'Debt-Dividend Analysis'!$D$8*(B262-0.5))</f>
        <v>3.2239100909108072E-14</v>
      </c>
      <c r="D262" s="60">
        <f t="shared" si="34"/>
        <v>1.2068498452011995</v>
      </c>
      <c r="E262" s="60">
        <f t="shared" si="35"/>
        <v>-3.8857805861880479E-14</v>
      </c>
      <c r="H262">
        <v>247</v>
      </c>
      <c r="I262" s="57">
        <f>Parameters!$C$40*EXP(Parameters!$D$40*H262)</f>
        <v>5.8006789180034657E-2</v>
      </c>
      <c r="J262" s="5">
        <f t="shared" si="28"/>
        <v>1.1368443606586927</v>
      </c>
      <c r="K262" s="5">
        <f t="shared" si="29"/>
        <v>-7.0005484542545737E-2</v>
      </c>
      <c r="N262">
        <v>247</v>
      </c>
      <c r="O262" s="57"/>
      <c r="P262" s="57">
        <f>'Debt-Dividend Analysis'!D262*'GHG Analysis'!$E$40</f>
        <v>0.66376741486065982</v>
      </c>
      <c r="Q262" s="57">
        <f>'Debt-Dividend Analysis'!J262*'GHG Analysis'!$E$41</f>
        <v>0.51157996229641167</v>
      </c>
      <c r="R262" s="57">
        <f t="shared" si="30"/>
        <v>0.9684975319558331</v>
      </c>
      <c r="S262" s="57">
        <f t="shared" si="31"/>
        <v>0.5</v>
      </c>
      <c r="T262" s="57">
        <f t="shared" si="32"/>
        <v>0</v>
      </c>
      <c r="U262" s="57">
        <f t="shared" si="33"/>
        <v>1</v>
      </c>
    </row>
    <row r="263" spans="2:21" x14ac:dyDescent="0.2">
      <c r="B263">
        <v>248</v>
      </c>
      <c r="C263" s="5">
        <f>EXP(-'Debt-Dividend Analysis'!$D$8*(B263-0.5))</f>
        <v>2.8421709430403944E-14</v>
      </c>
      <c r="D263" s="60">
        <f t="shared" si="34"/>
        <v>1.2068498452012042</v>
      </c>
      <c r="E263" s="60">
        <f t="shared" si="35"/>
        <v>-3.4194869158454821E-14</v>
      </c>
      <c r="H263">
        <v>248</v>
      </c>
      <c r="I263" s="57">
        <f>Parameters!$C$40*EXP(Parameters!$D$40*H263)</f>
        <v>5.7314867542737749E-2</v>
      </c>
      <c r="J263" s="5">
        <f t="shared" si="28"/>
        <v>1.1376794061795559</v>
      </c>
      <c r="K263" s="5">
        <f t="shared" si="29"/>
        <v>-6.9170439021682517E-2</v>
      </c>
      <c r="N263">
        <v>248</v>
      </c>
      <c r="O263" s="57"/>
      <c r="P263" s="57">
        <f>'Debt-Dividend Analysis'!D263*'GHG Analysis'!$E$40</f>
        <v>0.66376741486066237</v>
      </c>
      <c r="Q263" s="57">
        <f>'Debt-Dividend Analysis'!J263*'GHG Analysis'!$E$41</f>
        <v>0.51195573278080009</v>
      </c>
      <c r="R263" s="57">
        <f t="shared" si="30"/>
        <v>0.96887330244022407</v>
      </c>
      <c r="S263" s="57">
        <f t="shared" si="31"/>
        <v>0.5</v>
      </c>
      <c r="T263" s="57">
        <f t="shared" si="32"/>
        <v>0</v>
      </c>
      <c r="U263" s="57">
        <f t="shared" si="33"/>
        <v>1</v>
      </c>
    </row>
    <row r="264" spans="2:21" x14ac:dyDescent="0.2">
      <c r="B264">
        <v>249</v>
      </c>
      <c r="C264" s="5">
        <f>EXP(-'Debt-Dividend Analysis'!$D$8*(B264-0.5))</f>
        <v>2.5056330485882057E-14</v>
      </c>
      <c r="D264" s="60">
        <f t="shared" si="34"/>
        <v>1.2068498452012082</v>
      </c>
      <c r="E264" s="60">
        <f t="shared" si="35"/>
        <v>-3.0198066269804258E-14</v>
      </c>
      <c r="H264">
        <v>249</v>
      </c>
      <c r="I264" s="57">
        <f>Parameters!$C$40*EXP(Parameters!$D$40*H264)</f>
        <v>5.6631199345407557E-2</v>
      </c>
      <c r="J264" s="5">
        <f t="shared" si="28"/>
        <v>1.1385044910376727</v>
      </c>
      <c r="K264" s="5">
        <f t="shared" si="29"/>
        <v>-6.8345354163565686E-2</v>
      </c>
      <c r="N264">
        <v>249</v>
      </c>
      <c r="O264" s="57"/>
      <c r="P264" s="57">
        <f>'Debt-Dividend Analysis'!D264*'GHG Analysis'!$E$40</f>
        <v>0.6637674148606646</v>
      </c>
      <c r="Q264" s="57">
        <f>'Debt-Dividend Analysis'!J264*'GHG Analysis'!$E$41</f>
        <v>0.51232702096695271</v>
      </c>
      <c r="R264" s="57">
        <f t="shared" si="30"/>
        <v>0.96924459062637891</v>
      </c>
      <c r="S264" s="57">
        <f t="shared" si="31"/>
        <v>0.5</v>
      </c>
      <c r="T264" s="57">
        <f t="shared" si="32"/>
        <v>0</v>
      </c>
      <c r="U264" s="57">
        <f t="shared" si="33"/>
        <v>1</v>
      </c>
    </row>
    <row r="265" spans="2:21" x14ac:dyDescent="0.2">
      <c r="B265">
        <v>250</v>
      </c>
      <c r="C265" s="5">
        <f>EXP(-'Debt-Dividend Analysis'!$D$8*(B265-0.5))</f>
        <v>2.2089441838643819E-14</v>
      </c>
      <c r="D265" s="60">
        <f t="shared" si="34"/>
        <v>1.2068498452012117</v>
      </c>
      <c r="E265" s="60">
        <f t="shared" si="35"/>
        <v>-2.6645352591003757E-14</v>
      </c>
      <c r="H265">
        <v>250</v>
      </c>
      <c r="I265" s="57">
        <f>Parameters!$C$40*EXP(Parameters!$D$40*H265)</f>
        <v>5.5955686138642283E-2</v>
      </c>
      <c r="J265" s="5">
        <f t="shared" si="28"/>
        <v>1.1393197340466887</v>
      </c>
      <c r="K265" s="5">
        <f t="shared" si="29"/>
        <v>-6.7530111154549655E-2</v>
      </c>
      <c r="N265">
        <v>250</v>
      </c>
      <c r="O265" s="57"/>
      <c r="P265" s="57">
        <f>'Debt-Dividend Analysis'!D265*'GHG Analysis'!$E$40</f>
        <v>0.66376741486066648</v>
      </c>
      <c r="Q265" s="57">
        <f>'Debt-Dividend Analysis'!J265*'GHG Analysis'!$E$41</f>
        <v>0.51269388032100993</v>
      </c>
      <c r="R265" s="57">
        <f t="shared" si="30"/>
        <v>0.96961144998043802</v>
      </c>
      <c r="S265" s="57">
        <f t="shared" si="31"/>
        <v>0.5</v>
      </c>
      <c r="T265" s="57">
        <f t="shared" si="32"/>
        <v>0</v>
      </c>
      <c r="U265" s="57">
        <f t="shared" si="33"/>
        <v>1</v>
      </c>
    </row>
    <row r="266" spans="2:21" x14ac:dyDescent="0.2">
      <c r="B266">
        <v>251</v>
      </c>
      <c r="C266" s="5">
        <f>EXP(-'Debt-Dividend Analysis'!$D$8*(B266-0.5))</f>
        <v>1.9473858752691618E-14</v>
      </c>
      <c r="D266" s="60">
        <f t="shared" si="34"/>
        <v>1.2068498452012149</v>
      </c>
      <c r="E266" s="60">
        <f t="shared" si="35"/>
        <v>-2.3536728122053319E-14</v>
      </c>
      <c r="H266">
        <v>251</v>
      </c>
      <c r="I266" s="57">
        <f>Parameters!$C$40*EXP(Parameters!$D$40*H266)</f>
        <v>5.5288230647372857E-2</v>
      </c>
      <c r="J266" s="5">
        <f t="shared" si="28"/>
        <v>1.1401252526030061</v>
      </c>
      <c r="K266" s="5">
        <f t="shared" si="29"/>
        <v>-6.6724592598232269E-2</v>
      </c>
      <c r="N266">
        <v>251</v>
      </c>
      <c r="O266" s="57"/>
      <c r="P266" s="57">
        <f>'Debt-Dividend Analysis'!D266*'GHG Analysis'!$E$40</f>
        <v>0.66376741486066826</v>
      </c>
      <c r="Q266" s="57">
        <f>'Debt-Dividend Analysis'!J266*'GHG Analysis'!$E$41</f>
        <v>0.51305636367135266</v>
      </c>
      <c r="R266" s="57">
        <f t="shared" si="30"/>
        <v>0.96997393333078252</v>
      </c>
      <c r="S266" s="57">
        <f t="shared" si="31"/>
        <v>0.5</v>
      </c>
      <c r="T266" s="57">
        <f t="shared" si="32"/>
        <v>0</v>
      </c>
      <c r="U266" s="57">
        <f t="shared" si="33"/>
        <v>1</v>
      </c>
    </row>
    <row r="267" spans="2:21" x14ac:dyDescent="0.2">
      <c r="B267">
        <v>252</v>
      </c>
      <c r="C267" s="5">
        <f>EXP(-'Debt-Dividend Analysis'!$D$8*(B267-0.5))</f>
        <v>1.7167983577400711E-14</v>
      </c>
      <c r="D267" s="60">
        <f t="shared" si="34"/>
        <v>1.2068498452012175</v>
      </c>
      <c r="E267" s="60">
        <f t="shared" si="35"/>
        <v>-2.0872192862952943E-14</v>
      </c>
      <c r="H267">
        <v>252</v>
      </c>
      <c r="I267" s="57">
        <f>Parameters!$C$40*EXP(Parameters!$D$40*H267)</f>
        <v>5.4628736756855187E-2</v>
      </c>
      <c r="J267" s="5">
        <f t="shared" si="28"/>
        <v>1.1409211627026885</v>
      </c>
      <c r="K267" s="5">
        <f t="shared" si="29"/>
        <v>-6.5928682498549884E-2</v>
      </c>
      <c r="N267">
        <v>252</v>
      </c>
      <c r="O267" s="57"/>
      <c r="P267" s="57">
        <f>'Debt-Dividend Analysis'!D267*'GHG Analysis'!$E$40</f>
        <v>0.6637674148606697</v>
      </c>
      <c r="Q267" s="57">
        <f>'Debt-Dividend Analysis'!J267*'GHG Analysis'!$E$41</f>
        <v>0.51341452321620973</v>
      </c>
      <c r="R267" s="57">
        <f t="shared" si="30"/>
        <v>0.97033209287564104</v>
      </c>
      <c r="S267" s="57">
        <f t="shared" si="31"/>
        <v>0.5</v>
      </c>
      <c r="T267" s="57">
        <f t="shared" si="32"/>
        <v>0</v>
      </c>
      <c r="U267" s="57">
        <f t="shared" si="33"/>
        <v>1</v>
      </c>
    </row>
    <row r="268" spans="2:21" x14ac:dyDescent="0.2">
      <c r="B268">
        <v>253</v>
      </c>
      <c r="C268" s="5">
        <f>EXP(-'Debt-Dividend Analysis'!$D$8*(B268-0.5))</f>
        <v>1.5135144187751766E-14</v>
      </c>
      <c r="D268" s="60">
        <f t="shared" si="34"/>
        <v>1.2068498452012202</v>
      </c>
      <c r="E268" s="60">
        <f t="shared" si="35"/>
        <v>-1.8207657603852567E-14</v>
      </c>
      <c r="H268">
        <v>253</v>
      </c>
      <c r="I268" s="57">
        <f>Parameters!$C$40*EXP(Parameters!$D$40*H268)</f>
        <v>5.3977109498829411E-2</v>
      </c>
      <c r="J268" s="5">
        <f t="shared" si="28"/>
        <v>1.1417075789581659</v>
      </c>
      <c r="K268" s="5">
        <f t="shared" si="29"/>
        <v>-6.5142266243072511E-2</v>
      </c>
      <c r="N268">
        <v>253</v>
      </c>
      <c r="O268" s="57"/>
      <c r="P268" s="57">
        <f>'Debt-Dividend Analysis'!D268*'GHG Analysis'!$E$40</f>
        <v>0.66376741486067115</v>
      </c>
      <c r="Q268" s="57">
        <f>'Debt-Dividend Analysis'!J268*'GHG Analysis'!$E$41</f>
        <v>0.51376841053117461</v>
      </c>
      <c r="R268" s="57">
        <f t="shared" si="30"/>
        <v>0.97068598019060737</v>
      </c>
      <c r="S268" s="57">
        <f t="shared" si="31"/>
        <v>0.5</v>
      </c>
      <c r="T268" s="57">
        <f t="shared" si="32"/>
        <v>0</v>
      </c>
      <c r="U268" s="57">
        <f t="shared" si="33"/>
        <v>1</v>
      </c>
    </row>
    <row r="269" spans="2:21" x14ac:dyDescent="0.2">
      <c r="B269">
        <v>254</v>
      </c>
      <c r="C269" s="5">
        <f>EXP(-'Debt-Dividend Analysis'!$D$8*(B269-0.5))</f>
        <v>1.3343010759025813E-14</v>
      </c>
      <c r="D269" s="60">
        <f t="shared" si="34"/>
        <v>1.2068498452012224</v>
      </c>
      <c r="E269" s="60">
        <f t="shared" si="35"/>
        <v>-1.5987211554602254E-14</v>
      </c>
      <c r="H269">
        <v>254</v>
      </c>
      <c r="I269" s="57">
        <f>Parameters!$C$40*EXP(Parameters!$D$40*H269)</f>
        <v>5.3333255037844356E-2</v>
      </c>
      <c r="J269" s="5">
        <f t="shared" si="28"/>
        <v>1.1424846146147378</v>
      </c>
      <c r="K269" s="5">
        <f t="shared" si="29"/>
        <v>-6.4365230586500566E-2</v>
      </c>
      <c r="N269">
        <v>254</v>
      </c>
      <c r="O269" s="57"/>
      <c r="P269" s="57">
        <f>'Debt-Dividend Analysis'!D269*'GHG Analysis'!$E$40</f>
        <v>0.66376741486067237</v>
      </c>
      <c r="Q269" s="57">
        <f>'Debt-Dividend Analysis'!J269*'GHG Analysis'!$E$41</f>
        <v>0.514118076576632</v>
      </c>
      <c r="R269" s="57">
        <f t="shared" si="30"/>
        <v>0.97103564623606597</v>
      </c>
      <c r="S269" s="57">
        <f t="shared" si="31"/>
        <v>0.5</v>
      </c>
      <c r="T269" s="57">
        <f t="shared" si="32"/>
        <v>0</v>
      </c>
      <c r="U269" s="57">
        <f t="shared" si="33"/>
        <v>1</v>
      </c>
    </row>
    <row r="270" spans="2:21" x14ac:dyDescent="0.2">
      <c r="B270">
        <v>255</v>
      </c>
      <c r="C270" s="5">
        <f>EXP(-'Debt-Dividend Analysis'!$D$8*(B270-0.5))</f>
        <v>1.1763081600474975E-14</v>
      </c>
      <c r="D270" s="60">
        <f t="shared" si="34"/>
        <v>1.2068498452012242</v>
      </c>
      <c r="E270" s="60">
        <f t="shared" si="35"/>
        <v>-1.4210854715202004E-14</v>
      </c>
      <c r="H270">
        <v>255</v>
      </c>
      <c r="I270" s="57">
        <f>Parameters!$C$40*EXP(Parameters!$D$40*H270)</f>
        <v>5.2697080657745053E-2</v>
      </c>
      <c r="J270" s="5">
        <f t="shared" si="28"/>
        <v>1.1432523815668816</v>
      </c>
      <c r="K270" s="5">
        <f t="shared" si="29"/>
        <v>-6.359746363435681E-2</v>
      </c>
      <c r="N270">
        <v>255</v>
      </c>
      <c r="O270" s="57"/>
      <c r="P270" s="57">
        <f>'Debt-Dividend Analysis'!D270*'GHG Analysis'!$E$40</f>
        <v>0.66376741486067337</v>
      </c>
      <c r="Q270" s="57">
        <f>'Debt-Dividend Analysis'!J270*'GHG Analysis'!$E$41</f>
        <v>0.51446357170509671</v>
      </c>
      <c r="R270" s="57">
        <f t="shared" si="30"/>
        <v>0.97138114136453169</v>
      </c>
      <c r="S270" s="57">
        <f t="shared" si="31"/>
        <v>0.5</v>
      </c>
      <c r="T270" s="57">
        <f t="shared" si="32"/>
        <v>0</v>
      </c>
      <c r="U270" s="57">
        <f t="shared" si="33"/>
        <v>1</v>
      </c>
    </row>
    <row r="271" spans="2:21" x14ac:dyDescent="0.2">
      <c r="B271">
        <v>256</v>
      </c>
      <c r="C271" s="5">
        <f>EXP(-'Debt-Dividend Analysis'!$D$8*(B271-0.5))</f>
        <v>1.0370229870783335E-14</v>
      </c>
      <c r="D271" s="60">
        <f t="shared" si="34"/>
        <v>1.206849845201226</v>
      </c>
      <c r="E271" s="60">
        <f t="shared" si="35"/>
        <v>-1.2434497875801753E-14</v>
      </c>
      <c r="H271">
        <v>256</v>
      </c>
      <c r="I271" s="57">
        <f>Parameters!$C$40*EXP(Parameters!$D$40*H271)</f>
        <v>5.206849474832146E-2</v>
      </c>
      <c r="J271" s="5">
        <f t="shared" si="28"/>
        <v>1.1440109903743652</v>
      </c>
      <c r="K271" s="5">
        <f t="shared" si="29"/>
        <v>-6.2838854826873236E-2</v>
      </c>
      <c r="N271">
        <v>256</v>
      </c>
      <c r="O271" s="57"/>
      <c r="P271" s="57">
        <f>'Debt-Dividend Analysis'!D271*'GHG Analysis'!$E$40</f>
        <v>0.66376741486067437</v>
      </c>
      <c r="Q271" s="57">
        <f>'Debt-Dividend Analysis'!J271*'GHG Analysis'!$E$41</f>
        <v>0.51480494566846424</v>
      </c>
      <c r="R271" s="57">
        <f t="shared" si="30"/>
        <v>0.97172251532790022</v>
      </c>
      <c r="S271" s="57">
        <f t="shared" si="31"/>
        <v>0.5</v>
      </c>
      <c r="T271" s="57">
        <f t="shared" si="32"/>
        <v>0</v>
      </c>
      <c r="U271" s="57">
        <f t="shared" si="33"/>
        <v>1</v>
      </c>
    </row>
    <row r="272" spans="2:21" x14ac:dyDescent="0.2">
      <c r="B272">
        <v>257</v>
      </c>
      <c r="C272" s="5">
        <f>EXP(-'Debt-Dividend Analysis'!$D$8*(B272-0.5))</f>
        <v>9.1423039663811049E-15</v>
      </c>
      <c r="D272" s="60">
        <f t="shared" si="34"/>
        <v>1.2068498452012275</v>
      </c>
      <c r="E272" s="60">
        <f t="shared" si="35"/>
        <v>-1.0880185641326534E-14</v>
      </c>
      <c r="H272">
        <v>257</v>
      </c>
      <c r="I272" s="57">
        <f>Parameters!$C$40*EXP(Parameters!$D$40*H272)</f>
        <v>5.1447406792116429E-2</v>
      </c>
      <c r="J272" s="5">
        <f t="shared" ref="J272:J315" si="36">-$J$11*(1-I272)</f>
        <v>1.1447605502781675</v>
      </c>
      <c r="K272" s="5">
        <f t="shared" ref="K272:K315" si="37">$J$11+J272</f>
        <v>-6.2089294923070915E-2</v>
      </c>
      <c r="N272">
        <v>257</v>
      </c>
      <c r="O272" s="57"/>
      <c r="P272" s="57">
        <f>'Debt-Dividend Analysis'!D272*'GHG Analysis'!$E$40</f>
        <v>0.66376741486067514</v>
      </c>
      <c r="Q272" s="57">
        <f>'Debt-Dividend Analysis'!J272*'GHG Analysis'!$E$41</f>
        <v>0.51514224762517535</v>
      </c>
      <c r="R272" s="57">
        <f t="shared" ref="R272:R315" si="38">$O$16+P272+Q272</f>
        <v>0.9720598172846121</v>
      </c>
      <c r="S272" s="57">
        <f t="shared" si="31"/>
        <v>0.5</v>
      </c>
      <c r="T272" s="57">
        <f t="shared" si="32"/>
        <v>0</v>
      </c>
      <c r="U272" s="57">
        <f t="shared" si="33"/>
        <v>1</v>
      </c>
    </row>
    <row r="273" spans="2:21" x14ac:dyDescent="0.2">
      <c r="B273">
        <v>258</v>
      </c>
      <c r="C273" s="5">
        <f>EXP(-'Debt-Dividend Analysis'!$D$8*(B273-0.5))</f>
        <v>8.0597752272770165E-15</v>
      </c>
      <c r="D273" s="60">
        <f t="shared" si="34"/>
        <v>1.2068498452012286</v>
      </c>
      <c r="E273" s="60">
        <f t="shared" si="35"/>
        <v>-9.7699626167013776E-15</v>
      </c>
      <c r="H273">
        <v>258</v>
      </c>
      <c r="I273" s="57">
        <f>Parameters!$C$40*EXP(Parameters!$D$40*H273)</f>
        <v>5.0833727351390995E-2</v>
      </c>
      <c r="J273" s="5">
        <f t="shared" si="36"/>
        <v>1.1455011692162103</v>
      </c>
      <c r="K273" s="5">
        <f t="shared" si="37"/>
        <v>-6.1348675985028134E-2</v>
      </c>
      <c r="N273">
        <v>258</v>
      </c>
      <c r="O273" s="57"/>
      <c r="P273" s="57">
        <f>'Debt-Dividend Analysis'!D273*'GHG Analysis'!$E$40</f>
        <v>0.66376741486067581</v>
      </c>
      <c r="Q273" s="57">
        <f>'Debt-Dividend Analysis'!J273*'GHG Analysis'!$E$41</f>
        <v>0.51547552614729453</v>
      </c>
      <c r="R273" s="57">
        <f t="shared" si="38"/>
        <v>0.97239309580673194</v>
      </c>
      <c r="S273" s="57">
        <f t="shared" ref="S273:S315" si="39">$S$15</f>
        <v>0.5</v>
      </c>
      <c r="T273" s="57">
        <f t="shared" ref="T273:T315" si="40">$T$15</f>
        <v>0</v>
      </c>
      <c r="U273" s="57">
        <f t="shared" ref="U273:U315" si="41">$U$15</f>
        <v>1</v>
      </c>
    </row>
    <row r="274" spans="2:21" x14ac:dyDescent="0.2">
      <c r="B274">
        <v>259</v>
      </c>
      <c r="C274" s="5">
        <f>EXP(-'Debt-Dividend Analysis'!$D$8*(B274-0.5))</f>
        <v>7.1054273576009853E-15</v>
      </c>
      <c r="D274" s="60">
        <f t="shared" si="34"/>
        <v>1.2068498452012297</v>
      </c>
      <c r="E274" s="60">
        <f t="shared" si="35"/>
        <v>-8.659739592076221E-15</v>
      </c>
      <c r="H274">
        <v>259</v>
      </c>
      <c r="I274" s="57">
        <f>Parameters!$C$40*EXP(Parameters!$D$40*H274)</f>
        <v>5.0227368055245268E-2</v>
      </c>
      <c r="J274" s="5">
        <f t="shared" si="36"/>
        <v>1.1462329538389</v>
      </c>
      <c r="K274" s="5">
        <f t="shared" si="37"/>
        <v>-6.0616891362338388E-2</v>
      </c>
      <c r="N274">
        <v>259</v>
      </c>
      <c r="O274" s="57"/>
      <c r="P274" s="57">
        <f>'Debt-Dividend Analysis'!D274*'GHG Analysis'!$E$40</f>
        <v>0.66376741486067636</v>
      </c>
      <c r="Q274" s="57">
        <f>'Debt-Dividend Analysis'!J274*'GHG Analysis'!$E$41</f>
        <v>0.51580482922750492</v>
      </c>
      <c r="R274" s="57">
        <f t="shared" si="38"/>
        <v>0.9727223988869429</v>
      </c>
      <c r="S274" s="57">
        <f t="shared" si="39"/>
        <v>0.5</v>
      </c>
      <c r="T274" s="57">
        <f t="shared" si="40"/>
        <v>0</v>
      </c>
      <c r="U274" s="57">
        <f t="shared" si="41"/>
        <v>1</v>
      </c>
    </row>
    <row r="275" spans="2:21" x14ac:dyDescent="0.2">
      <c r="B275">
        <v>260</v>
      </c>
      <c r="C275" s="5">
        <f>EXP(-'Debt-Dividend Analysis'!$D$8*(B275-0.5))</f>
        <v>6.2640826214705134E-15</v>
      </c>
      <c r="D275" s="60">
        <f t="shared" si="34"/>
        <v>1.2068498452012308</v>
      </c>
      <c r="E275" s="60">
        <f t="shared" si="35"/>
        <v>-7.5495165674510645E-15</v>
      </c>
      <c r="H275">
        <v>260</v>
      </c>
      <c r="I275" s="57">
        <f>Parameters!$C$40*EXP(Parameters!$D$40*H275)</f>
        <v>4.9628241586892802E-2</v>
      </c>
      <c r="J275" s="5">
        <f t="shared" si="36"/>
        <v>1.1469560095244871</v>
      </c>
      <c r="K275" s="5">
        <f t="shared" si="37"/>
        <v>-5.9893835676751328E-2</v>
      </c>
      <c r="N275">
        <v>260</v>
      </c>
      <c r="O275" s="57"/>
      <c r="P275" s="57">
        <f>'Debt-Dividend Analysis'!D275*'GHG Analysis'!$E$40</f>
        <v>0.66376741486067703</v>
      </c>
      <c r="Q275" s="57">
        <f>'Debt-Dividend Analysis'!J275*'GHG Analysis'!$E$41</f>
        <v>0.51613020428601908</v>
      </c>
      <c r="R275" s="57">
        <f t="shared" si="38"/>
        <v>0.97304777394545772</v>
      </c>
      <c r="S275" s="57">
        <f t="shared" si="39"/>
        <v>0.5</v>
      </c>
      <c r="T275" s="57">
        <f t="shared" si="40"/>
        <v>0</v>
      </c>
      <c r="U275" s="57">
        <f t="shared" si="41"/>
        <v>1</v>
      </c>
    </row>
    <row r="276" spans="2:21" x14ac:dyDescent="0.2">
      <c r="B276">
        <v>261</v>
      </c>
      <c r="C276" s="5">
        <f>EXP(-'Debt-Dividend Analysis'!$D$8*(B276-0.5))</f>
        <v>5.5223604596609539E-15</v>
      </c>
      <c r="D276" s="60">
        <f t="shared" si="34"/>
        <v>1.2068498452012317</v>
      </c>
      <c r="E276" s="60">
        <f t="shared" si="35"/>
        <v>-6.6613381477509392E-15</v>
      </c>
      <c r="H276">
        <v>261</v>
      </c>
      <c r="I276" s="57">
        <f>Parameters!$C$40*EXP(Parameters!$D$40*H276)</f>
        <v>4.9036261671086864E-2</v>
      </c>
      <c r="J276" s="5">
        <f t="shared" si="36"/>
        <v>1.1476704403942397</v>
      </c>
      <c r="K276" s="5">
        <f t="shared" si="37"/>
        <v>-5.9179404806998681E-2</v>
      </c>
      <c r="N276">
        <v>261</v>
      </c>
      <c r="O276" s="57"/>
      <c r="P276" s="57">
        <f>'Debt-Dividend Analysis'!D276*'GHG Analysis'!$E$40</f>
        <v>0.66376741486067747</v>
      </c>
      <c r="Q276" s="57">
        <f>'Debt-Dividend Analysis'!J276*'GHG Analysis'!$E$41</f>
        <v>0.51645169817740777</v>
      </c>
      <c r="R276" s="57">
        <f t="shared" si="38"/>
        <v>0.97336926783684685</v>
      </c>
      <c r="S276" s="57">
        <f t="shared" si="39"/>
        <v>0.5</v>
      </c>
      <c r="T276" s="57">
        <f t="shared" si="40"/>
        <v>0</v>
      </c>
      <c r="U276" s="57">
        <f t="shared" si="41"/>
        <v>1</v>
      </c>
    </row>
    <row r="277" spans="2:21" x14ac:dyDescent="0.2">
      <c r="B277">
        <v>262</v>
      </c>
      <c r="C277" s="5">
        <f>EXP(-'Debt-Dividend Analysis'!$D$8*(B277-0.5))</f>
        <v>4.8684646881729037E-15</v>
      </c>
      <c r="D277" s="60">
        <f t="shared" si="34"/>
        <v>1.2068498452012324</v>
      </c>
      <c r="E277" s="60">
        <f t="shared" si="35"/>
        <v>-5.9952043329758453E-15</v>
      </c>
      <c r="H277">
        <v>262</v>
      </c>
      <c r="I277" s="57">
        <f>Parameters!$C$40*EXP(Parameters!$D$40*H277)</f>
        <v>4.8451343061696635E-2</v>
      </c>
      <c r="J277" s="5">
        <f t="shared" si="36"/>
        <v>1.1483763493274377</v>
      </c>
      <c r="K277" s="5">
        <f t="shared" si="37"/>
        <v>-5.8473495873800685E-2</v>
      </c>
      <c r="N277">
        <v>262</v>
      </c>
      <c r="O277" s="57"/>
      <c r="P277" s="57">
        <f>'Debt-Dividend Analysis'!D277*'GHG Analysis'!$E$40</f>
        <v>0.66376741486067792</v>
      </c>
      <c r="Q277" s="57">
        <f>'Debt-Dividend Analysis'!J277*'GHG Analysis'!$E$41</f>
        <v>0.51676935719734696</v>
      </c>
      <c r="R277" s="57">
        <f t="shared" si="38"/>
        <v>0.97368692685678648</v>
      </c>
      <c r="S277" s="57">
        <f t="shared" si="39"/>
        <v>0.5</v>
      </c>
      <c r="T277" s="57">
        <f t="shared" si="40"/>
        <v>0</v>
      </c>
      <c r="U277" s="57">
        <f t="shared" si="41"/>
        <v>1</v>
      </c>
    </row>
    <row r="278" spans="2:21" x14ac:dyDescent="0.2">
      <c r="B278">
        <v>263</v>
      </c>
      <c r="C278" s="5">
        <f>EXP(-'Debt-Dividend Analysis'!$D$8*(B278-0.5))</f>
        <v>4.2919958943501611E-15</v>
      </c>
      <c r="D278" s="60">
        <f t="shared" si="34"/>
        <v>1.2068498452012331</v>
      </c>
      <c r="E278" s="60">
        <f t="shared" si="35"/>
        <v>-5.3290705182007514E-15</v>
      </c>
      <c r="H278">
        <v>263</v>
      </c>
      <c r="I278" s="57">
        <f>Parameters!$C$40*EXP(Parameters!$D$40*H278)</f>
        <v>4.7873401529431606E-2</v>
      </c>
      <c r="J278" s="5">
        <f t="shared" si="36"/>
        <v>1.1490738379761871</v>
      </c>
      <c r="K278" s="5">
        <f t="shared" si="37"/>
        <v>-5.7776007225051274E-2</v>
      </c>
      <c r="N278">
        <v>263</v>
      </c>
      <c r="O278" s="57"/>
      <c r="P278" s="57">
        <f>'Debt-Dividend Analysis'!D278*'GHG Analysis'!$E$40</f>
        <v>0.66376741486067825</v>
      </c>
      <c r="Q278" s="57">
        <f>'Debt-Dividend Analysis'!J278*'GHG Analysis'!$E$41</f>
        <v>0.51708322708928411</v>
      </c>
      <c r="R278" s="57">
        <f t="shared" si="38"/>
        <v>0.97400079674872397</v>
      </c>
      <c r="S278" s="57">
        <f t="shared" si="39"/>
        <v>0.5</v>
      </c>
      <c r="T278" s="57">
        <f t="shared" si="40"/>
        <v>0</v>
      </c>
      <c r="U278" s="57">
        <f t="shared" si="41"/>
        <v>1</v>
      </c>
    </row>
    <row r="279" spans="2:21" x14ac:dyDescent="0.2">
      <c r="B279">
        <v>264</v>
      </c>
      <c r="C279" s="5">
        <f>EXP(-'Debt-Dividend Analysis'!$D$8*(B279-0.5))</f>
        <v>3.7837860469379281E-15</v>
      </c>
      <c r="D279" s="60">
        <f t="shared" si="34"/>
        <v>1.2068498452012337</v>
      </c>
      <c r="E279" s="60">
        <f t="shared" si="35"/>
        <v>-4.6629367034256575E-15</v>
      </c>
      <c r="H279">
        <v>264</v>
      </c>
      <c r="I279" s="57">
        <f>Parameters!$C$40*EXP(Parameters!$D$40*H279)</f>
        <v>4.7302353849712452E-2</v>
      </c>
      <c r="J279" s="5">
        <f t="shared" si="36"/>
        <v>1.1497630067800586</v>
      </c>
      <c r="K279" s="5">
        <f t="shared" si="37"/>
        <v>-5.7086838421179786E-2</v>
      </c>
      <c r="N279">
        <v>264</v>
      </c>
      <c r="O279" s="57"/>
      <c r="P279" s="57">
        <f>'Debt-Dividend Analysis'!D279*'GHG Analysis'!$E$40</f>
        <v>0.66376741486067858</v>
      </c>
      <c r="Q279" s="57">
        <f>'Debt-Dividend Analysis'!J279*'GHG Analysis'!$E$41</f>
        <v>0.51739335305102629</v>
      </c>
      <c r="R279" s="57">
        <f t="shared" si="38"/>
        <v>0.97431092271046649</v>
      </c>
      <c r="S279" s="57">
        <f t="shared" si="39"/>
        <v>0.5</v>
      </c>
      <c r="T279" s="57">
        <f t="shared" si="40"/>
        <v>0</v>
      </c>
      <c r="U279" s="57">
        <f t="shared" si="41"/>
        <v>1</v>
      </c>
    </row>
    <row r="280" spans="2:21" x14ac:dyDescent="0.2">
      <c r="B280">
        <v>265</v>
      </c>
      <c r="C280" s="5">
        <f>EXP(-'Debt-Dividend Analysis'!$D$8*(B280-0.5))</f>
        <v>3.3357526897564405E-15</v>
      </c>
      <c r="D280" s="60">
        <f t="shared" si="34"/>
        <v>1.2068498452012344</v>
      </c>
      <c r="E280" s="60">
        <f t="shared" si="35"/>
        <v>-3.9968028886505635E-15</v>
      </c>
      <c r="H280">
        <v>265</v>
      </c>
      <c r="I280" s="57">
        <f>Parameters!$C$40*EXP(Parameters!$D$40*H280)</f>
        <v>4.6738117790686512E-2</v>
      </c>
      <c r="J280" s="5">
        <f t="shared" si="36"/>
        <v>1.1504439549805512</v>
      </c>
      <c r="K280" s="5">
        <f t="shared" si="37"/>
        <v>-5.6405890220687205E-2</v>
      </c>
      <c r="N280">
        <v>265</v>
      </c>
      <c r="O280" s="57"/>
      <c r="P280" s="57">
        <f>'Debt-Dividend Analysis'!D280*'GHG Analysis'!$E$40</f>
        <v>0.66376741486067892</v>
      </c>
      <c r="Q280" s="57">
        <f>'Debt-Dividend Analysis'!J280*'GHG Analysis'!$E$41</f>
        <v>0.51769977974124803</v>
      </c>
      <c r="R280" s="57">
        <f t="shared" si="38"/>
        <v>0.97461734940068856</v>
      </c>
      <c r="S280" s="57">
        <f t="shared" si="39"/>
        <v>0.5</v>
      </c>
      <c r="T280" s="57">
        <f t="shared" si="40"/>
        <v>0</v>
      </c>
      <c r="U280" s="57">
        <f t="shared" si="41"/>
        <v>1</v>
      </c>
    </row>
    <row r="281" spans="2:21" x14ac:dyDescent="0.2">
      <c r="B281">
        <v>266</v>
      </c>
      <c r="C281" s="5">
        <f>EXP(-'Debt-Dividend Analysis'!$D$8*(B281-0.5))</f>
        <v>2.9407704001187328E-15</v>
      </c>
      <c r="D281" s="60">
        <f t="shared" si="34"/>
        <v>1.2068498452012348</v>
      </c>
      <c r="E281" s="60">
        <f t="shared" si="35"/>
        <v>-3.5527136788005009E-15</v>
      </c>
      <c r="H281">
        <v>266</v>
      </c>
      <c r="I281" s="57">
        <f>Parameters!$C$40*EXP(Parameters!$D$40*H281)</f>
        <v>4.6180612101386291E-2</v>
      </c>
      <c r="J281" s="5">
        <f t="shared" si="36"/>
        <v>1.1511167806353819</v>
      </c>
      <c r="K281" s="5">
        <f t="shared" si="37"/>
        <v>-5.5733064565856472E-2</v>
      </c>
      <c r="N281">
        <v>266</v>
      </c>
      <c r="O281" s="57"/>
      <c r="P281" s="57">
        <f>'Debt-Dividend Analysis'!D281*'GHG Analysis'!$E$40</f>
        <v>0.66376741486067925</v>
      </c>
      <c r="Q281" s="57">
        <f>'Debt-Dividend Analysis'!J281*'GHG Analysis'!$E$41</f>
        <v>0.51800255128592176</v>
      </c>
      <c r="R281" s="57">
        <f t="shared" si="38"/>
        <v>0.97492012094536262</v>
      </c>
      <c r="S281" s="57">
        <f t="shared" si="39"/>
        <v>0.5</v>
      </c>
      <c r="T281" s="57">
        <f t="shared" si="40"/>
        <v>0</v>
      </c>
      <c r="U281" s="57">
        <f t="shared" si="41"/>
        <v>1</v>
      </c>
    </row>
    <row r="282" spans="2:21" x14ac:dyDescent="0.2">
      <c r="B282">
        <v>267</v>
      </c>
      <c r="C282" s="5">
        <f>EXP(-'Debt-Dividend Analysis'!$D$8*(B282-0.5))</f>
        <v>2.5925574676958242E-15</v>
      </c>
      <c r="D282" s="60">
        <f t="shared" si="34"/>
        <v>1.2068498452012353</v>
      </c>
      <c r="E282" s="60">
        <f t="shared" si="35"/>
        <v>-3.1086244689504383E-15</v>
      </c>
      <c r="H282">
        <v>267</v>
      </c>
      <c r="I282" s="57">
        <f>Parameters!$C$40*EXP(Parameters!$D$40*H282)</f>
        <v>4.5629756500029151E-2</v>
      </c>
      <c r="J282" s="5">
        <f t="shared" si="36"/>
        <v>1.1517815806326079</v>
      </c>
      <c r="K282" s="5">
        <f t="shared" si="37"/>
        <v>-5.5068264568630454E-2</v>
      </c>
      <c r="N282">
        <v>267</v>
      </c>
      <c r="O282" s="57"/>
      <c r="P282" s="57">
        <f>'Debt-Dividend Analysis'!D282*'GHG Analysis'!$E$40</f>
        <v>0.66376741486067947</v>
      </c>
      <c r="Q282" s="57">
        <f>'Debt-Dividend Analysis'!J282*'GHG Analysis'!$E$41</f>
        <v>0.51830171128467351</v>
      </c>
      <c r="R282" s="57">
        <f t="shared" si="38"/>
        <v>0.97521928094411459</v>
      </c>
      <c r="S282" s="57">
        <f t="shared" si="39"/>
        <v>0.5</v>
      </c>
      <c r="T282" s="57">
        <f t="shared" si="40"/>
        <v>0</v>
      </c>
      <c r="U282" s="57">
        <f t="shared" si="41"/>
        <v>1</v>
      </c>
    </row>
    <row r="283" spans="2:21" x14ac:dyDescent="0.2">
      <c r="B283">
        <v>268</v>
      </c>
      <c r="C283" s="5">
        <f>EXP(-'Debt-Dividend Analysis'!$D$8*(B283-0.5))</f>
        <v>2.2855759915952837E-15</v>
      </c>
      <c r="D283" s="60">
        <f t="shared" si="34"/>
        <v>1.2068498452012355</v>
      </c>
      <c r="E283" s="60">
        <f t="shared" si="35"/>
        <v>-2.886579864025407E-15</v>
      </c>
      <c r="H283">
        <v>268</v>
      </c>
      <c r="I283" s="57">
        <f>Parameters!$C$40*EXP(Parameters!$D$40*H283)</f>
        <v>4.5085471662456612E-2</v>
      </c>
      <c r="J283" s="5">
        <f t="shared" si="36"/>
        <v>1.152438450704578</v>
      </c>
      <c r="K283" s="5">
        <f t="shared" si="37"/>
        <v>-5.4411394496660437E-2</v>
      </c>
      <c r="N283">
        <v>268</v>
      </c>
      <c r="O283" s="57"/>
      <c r="P283" s="57">
        <f>'Debt-Dividend Analysis'!D283*'GHG Analysis'!$E$40</f>
        <v>0.66376741486067958</v>
      </c>
      <c r="Q283" s="57">
        <f>'Debt-Dividend Analysis'!J283*'GHG Analysis'!$E$41</f>
        <v>0.51859730281706007</v>
      </c>
      <c r="R283" s="57">
        <f t="shared" si="38"/>
        <v>0.97551487247650126</v>
      </c>
      <c r="S283" s="57">
        <f t="shared" si="39"/>
        <v>0.5</v>
      </c>
      <c r="T283" s="57">
        <f t="shared" si="40"/>
        <v>0</v>
      </c>
      <c r="U283" s="57">
        <f t="shared" si="41"/>
        <v>1</v>
      </c>
    </row>
    <row r="284" spans="2:21" x14ac:dyDescent="0.2">
      <c r="B284">
        <v>269</v>
      </c>
      <c r="C284" s="5">
        <f>EXP(-'Debt-Dividend Analysis'!$D$8*(B284-0.5))</f>
        <v>2.0149438068192612E-15</v>
      </c>
      <c r="D284" s="60">
        <f t="shared" si="34"/>
        <v>1.2068498452012359</v>
      </c>
      <c r="E284" s="60">
        <f t="shared" si="35"/>
        <v>-2.4424906541753444E-15</v>
      </c>
      <c r="H284">
        <v>269</v>
      </c>
      <c r="I284" s="57">
        <f>Parameters!$C$40*EXP(Parameters!$D$40*H284)</f>
        <v>4.4547679210711531E-2</v>
      </c>
      <c r="J284" s="5">
        <f t="shared" si="36"/>
        <v>1.1530874854417168</v>
      </c>
      <c r="K284" s="5">
        <f t="shared" si="37"/>
        <v>-5.3762359759521594E-2</v>
      </c>
      <c r="N284">
        <v>269</v>
      </c>
      <c r="O284" s="57"/>
      <c r="P284" s="57">
        <f>'Debt-Dividend Analysis'!D284*'GHG Analysis'!$E$40</f>
        <v>0.66376741486067981</v>
      </c>
      <c r="Q284" s="57">
        <f>'Debt-Dividend Analysis'!J284*'GHG Analysis'!$E$41</f>
        <v>0.51888936844877254</v>
      </c>
      <c r="R284" s="57">
        <f t="shared" si="38"/>
        <v>0.97580693810821395</v>
      </c>
      <c r="S284" s="57">
        <f t="shared" si="39"/>
        <v>0.5</v>
      </c>
      <c r="T284" s="57">
        <f t="shared" si="40"/>
        <v>0</v>
      </c>
      <c r="U284" s="57">
        <f t="shared" si="41"/>
        <v>1</v>
      </c>
    </row>
    <row r="285" spans="2:21" x14ac:dyDescent="0.2">
      <c r="B285">
        <v>270</v>
      </c>
      <c r="C285" s="5">
        <f>EXP(-'Debt-Dividend Analysis'!$D$8*(B285-0.5))</f>
        <v>1.7763568394002524E-15</v>
      </c>
      <c r="D285" s="60">
        <f t="shared" si="34"/>
        <v>1.2068498452012362</v>
      </c>
      <c r="E285" s="60">
        <f t="shared" si="35"/>
        <v>-2.2204460492503131E-15</v>
      </c>
      <c r="H285">
        <v>270</v>
      </c>
      <c r="I285" s="57">
        <f>Parameters!$C$40*EXP(Parameters!$D$40*H285)</f>
        <v>4.401630170175156E-2</v>
      </c>
      <c r="J285" s="5">
        <f t="shared" si="36"/>
        <v>1.1537287783061485</v>
      </c>
      <c r="K285" s="5">
        <f t="shared" si="37"/>
        <v>-5.3121066895089886E-2</v>
      </c>
      <c r="N285">
        <v>270</v>
      </c>
      <c r="O285" s="57"/>
      <c r="P285" s="57">
        <f>'Debt-Dividend Analysis'!D285*'GHG Analysis'!$E$40</f>
        <v>0.66376741486067992</v>
      </c>
      <c r="Q285" s="57">
        <f>'Debt-Dividend Analysis'!J285*'GHG Analysis'!$E$41</f>
        <v>0.51917795023776681</v>
      </c>
      <c r="R285" s="57">
        <f t="shared" si="38"/>
        <v>0.97609551989720833</v>
      </c>
      <c r="S285" s="57">
        <f t="shared" si="39"/>
        <v>0.5</v>
      </c>
      <c r="T285" s="57">
        <f t="shared" si="40"/>
        <v>0</v>
      </c>
      <c r="U285" s="57">
        <f t="shared" si="41"/>
        <v>1</v>
      </c>
    </row>
    <row r="286" spans="2:21" x14ac:dyDescent="0.2">
      <c r="B286">
        <v>271</v>
      </c>
      <c r="C286" s="5">
        <f>EXP(-'Debt-Dividend Analysis'!$D$8*(B286-0.5))</f>
        <v>1.5660206553676335E-15</v>
      </c>
      <c r="D286" s="60">
        <f t="shared" si="34"/>
        <v>1.2068498452012366</v>
      </c>
      <c r="E286" s="60">
        <f t="shared" si="35"/>
        <v>-1.7763568394002505E-15</v>
      </c>
      <c r="H286">
        <v>271</v>
      </c>
      <c r="I286" s="57">
        <f>Parameters!$C$40*EXP(Parameters!$D$40*H286)</f>
        <v>4.3491262616297169E-2</v>
      </c>
      <c r="J286" s="5">
        <f t="shared" si="36"/>
        <v>1.1543624216451538</v>
      </c>
      <c r="K286" s="5">
        <f t="shared" si="37"/>
        <v>-5.24874235560846E-2</v>
      </c>
      <c r="N286">
        <v>271</v>
      </c>
      <c r="O286" s="57"/>
      <c r="P286" s="57">
        <f>'Debt-Dividend Analysis'!D286*'GHG Analysis'!$E$40</f>
        <v>0.66376741486068014</v>
      </c>
      <c r="Q286" s="57">
        <f>'Debt-Dividend Analysis'!J286*'GHG Analysis'!$E$41</f>
        <v>0.51946308974031918</v>
      </c>
      <c r="R286" s="57">
        <f t="shared" si="38"/>
        <v>0.97638065939976093</v>
      </c>
      <c r="S286" s="57">
        <f t="shared" si="39"/>
        <v>0.5</v>
      </c>
      <c r="T286" s="57">
        <f t="shared" si="40"/>
        <v>0</v>
      </c>
      <c r="U286" s="57">
        <f t="shared" si="41"/>
        <v>1</v>
      </c>
    </row>
    <row r="287" spans="2:21" x14ac:dyDescent="0.2">
      <c r="B287">
        <v>272</v>
      </c>
      <c r="C287" s="5">
        <f>EXP(-'Debt-Dividend Analysis'!$D$8*(B287-0.5))</f>
        <v>1.3805901149152432E-15</v>
      </c>
      <c r="D287" s="60">
        <f t="shared" si="34"/>
        <v>1.2068498452012368</v>
      </c>
      <c r="E287" s="60">
        <f t="shared" si="35"/>
        <v>0</v>
      </c>
      <c r="H287">
        <v>272</v>
      </c>
      <c r="I287" s="57">
        <f>Parameters!$C$40*EXP(Parameters!$D$40*H287)</f>
        <v>4.297248634781279E-2</v>
      </c>
      <c r="J287" s="5">
        <f t="shared" si="36"/>
        <v>1.1549885067044681</v>
      </c>
      <c r="K287" s="5">
        <f t="shared" si="37"/>
        <v>-5.1861338496770326E-2</v>
      </c>
      <c r="N287">
        <v>272</v>
      </c>
      <c r="O287" s="57"/>
      <c r="P287" s="57">
        <f>'Debt-Dividend Analysis'!D287*'GHG Analysis'!$E$40</f>
        <v>0.66376741486068036</v>
      </c>
      <c r="Q287" s="57">
        <f>'Debt-Dividend Analysis'!J287*'GHG Analysis'!$E$41</f>
        <v>0.51974482801701061</v>
      </c>
      <c r="R287" s="57">
        <f t="shared" si="38"/>
        <v>0.97666239767645258</v>
      </c>
      <c r="S287" s="57">
        <f t="shared" si="39"/>
        <v>0.5</v>
      </c>
      <c r="T287" s="57">
        <f t="shared" si="40"/>
        <v>0</v>
      </c>
      <c r="U287" s="57">
        <f t="shared" si="41"/>
        <v>1</v>
      </c>
    </row>
    <row r="288" spans="2:21" x14ac:dyDescent="0.2">
      <c r="B288">
        <v>273</v>
      </c>
      <c r="C288" s="5">
        <f>EXP(-'Debt-Dividend Analysis'!$D$8*(B288-0.5))</f>
        <v>1.2171161720432299E-15</v>
      </c>
      <c r="D288" s="60">
        <f t="shared" si="34"/>
        <v>1.2068498452012368</v>
      </c>
      <c r="E288" s="60">
        <f t="shared" si="35"/>
        <v>0</v>
      </c>
      <c r="H288">
        <v>273</v>
      </c>
      <c r="I288" s="57">
        <f>Parameters!$C$40*EXP(Parameters!$D$40*H288)</f>
        <v>4.2459898191619307E-2</v>
      </c>
      <c r="J288" s="5">
        <f t="shared" si="36"/>
        <v>1.1556071236414223</v>
      </c>
      <c r="K288" s="5">
        <f t="shared" si="37"/>
        <v>-5.1242721559816129E-2</v>
      </c>
      <c r="N288">
        <v>273</v>
      </c>
      <c r="O288" s="57"/>
      <c r="P288" s="57">
        <f>'Debt-Dividend Analysis'!D288*'GHG Analysis'!$E$40</f>
        <v>0.66376741486068036</v>
      </c>
      <c r="Q288" s="57">
        <f>'Debt-Dividend Analysis'!J288*'GHG Analysis'!$E$41</f>
        <v>0.52002320563864002</v>
      </c>
      <c r="R288" s="57">
        <f t="shared" si="38"/>
        <v>0.97694077529808199</v>
      </c>
      <c r="S288" s="57">
        <f t="shared" si="39"/>
        <v>0.5</v>
      </c>
      <c r="T288" s="57">
        <f t="shared" si="40"/>
        <v>0</v>
      </c>
      <c r="U288" s="57">
        <f t="shared" si="41"/>
        <v>1</v>
      </c>
    </row>
    <row r="289" spans="2:21" x14ac:dyDescent="0.2">
      <c r="B289">
        <v>274</v>
      </c>
      <c r="C289" s="5">
        <f>EXP(-'Debt-Dividend Analysis'!$D$8*(B289-0.5))</f>
        <v>1.072998973587544E-15</v>
      </c>
      <c r="D289" s="60">
        <f t="shared" si="34"/>
        <v>1.2068498452012371</v>
      </c>
      <c r="E289" s="60">
        <f t="shared" si="35"/>
        <v>0</v>
      </c>
      <c r="H289">
        <v>274</v>
      </c>
      <c r="I289" s="57">
        <f>Parameters!$C$40*EXP(Parameters!$D$40*H289)</f>
        <v>4.1953424334136478E-2</v>
      </c>
      <c r="J289" s="5">
        <f t="shared" si="36"/>
        <v>1.1562183615379238</v>
      </c>
      <c r="K289" s="5">
        <f t="shared" si="37"/>
        <v>-5.0631483663314603E-2</v>
      </c>
      <c r="N289">
        <v>274</v>
      </c>
      <c r="O289" s="57"/>
      <c r="P289" s="57">
        <f>'Debt-Dividend Analysis'!D289*'GHG Analysis'!$E$40</f>
        <v>0.66376741486068047</v>
      </c>
      <c r="Q289" s="57">
        <f>'Debt-Dividend Analysis'!J289*'GHG Analysis'!$E$41</f>
        <v>0.52029826269206569</v>
      </c>
      <c r="R289" s="57">
        <f t="shared" si="38"/>
        <v>0.97721583235150777</v>
      </c>
      <c r="S289" s="57">
        <f t="shared" si="39"/>
        <v>0.5</v>
      </c>
      <c r="T289" s="57">
        <f t="shared" si="40"/>
        <v>0</v>
      </c>
      <c r="U289" s="57">
        <f t="shared" si="41"/>
        <v>1</v>
      </c>
    </row>
    <row r="290" spans="2:21" x14ac:dyDescent="0.2">
      <c r="B290">
        <v>275</v>
      </c>
      <c r="C290" s="5">
        <f>EXP(-'Debt-Dividend Analysis'!$D$8*(B290-0.5))</f>
        <v>9.4594651173448519E-16</v>
      </c>
      <c r="D290" s="60">
        <f t="shared" si="34"/>
        <v>1.2068498452012373</v>
      </c>
      <c r="E290" s="60">
        <f t="shared" si="35"/>
        <v>0</v>
      </c>
      <c r="H290">
        <v>275</v>
      </c>
      <c r="I290" s="57">
        <f>Parameters!$C$40*EXP(Parameters!$D$40*H290)</f>
        <v>4.1452991842253623E-2</v>
      </c>
      <c r="J290" s="5">
        <f t="shared" si="36"/>
        <v>1.1568223084132865</v>
      </c>
      <c r="K290" s="5">
        <f t="shared" si="37"/>
        <v>-5.002753678795191E-2</v>
      </c>
      <c r="N290">
        <v>275</v>
      </c>
      <c r="O290" s="57"/>
      <c r="P290" s="57">
        <f>'Debt-Dividend Analysis'!D290*'GHG Analysis'!$E$40</f>
        <v>0.66376741486068058</v>
      </c>
      <c r="Q290" s="57">
        <f>'Debt-Dividend Analysis'!J290*'GHG Analysis'!$E$41</f>
        <v>0.52057003878597885</v>
      </c>
      <c r="R290" s="57">
        <f t="shared" si="38"/>
        <v>0.97748760844542104</v>
      </c>
      <c r="S290" s="57">
        <f t="shared" si="39"/>
        <v>0.5</v>
      </c>
      <c r="T290" s="57">
        <f t="shared" si="40"/>
        <v>0</v>
      </c>
      <c r="U290" s="57">
        <f t="shared" si="41"/>
        <v>1</v>
      </c>
    </row>
    <row r="291" spans="2:21" x14ac:dyDescent="0.2">
      <c r="B291">
        <v>276</v>
      </c>
      <c r="C291" s="5">
        <f>EXP(-'Debt-Dividend Analysis'!$D$8*(B291-0.5))</f>
        <v>8.3393817243911299E-16</v>
      </c>
      <c r="D291" s="60">
        <f t="shared" si="34"/>
        <v>1.2068498452012373</v>
      </c>
      <c r="E291" s="60">
        <f t="shared" si="35"/>
        <v>0</v>
      </c>
      <c r="H291">
        <v>276</v>
      </c>
      <c r="I291" s="57">
        <f>Parameters!$C$40*EXP(Parameters!$D$40*H291)</f>
        <v>4.0958528652827175E-2</v>
      </c>
      <c r="J291" s="5">
        <f t="shared" si="36"/>
        <v>1.1574190512369036</v>
      </c>
      <c r="K291" s="5">
        <f t="shared" si="37"/>
        <v>-4.9430793964334807E-2</v>
      </c>
      <c r="N291">
        <v>276</v>
      </c>
      <c r="O291" s="57"/>
      <c r="P291" s="57">
        <f>'Debt-Dividend Analysis'!D291*'GHG Analysis'!$E$40</f>
        <v>0.66376741486068058</v>
      </c>
      <c r="Q291" s="57">
        <f>'Debt-Dividend Analysis'!J291*'GHG Analysis'!$E$41</f>
        <v>0.52083857305660652</v>
      </c>
      <c r="R291" s="57">
        <f t="shared" si="38"/>
        <v>0.97775614271604872</v>
      </c>
      <c r="S291" s="57">
        <f t="shared" si="39"/>
        <v>0.5</v>
      </c>
      <c r="T291" s="57">
        <f t="shared" si="40"/>
        <v>0</v>
      </c>
      <c r="U291" s="57">
        <f t="shared" si="41"/>
        <v>1</v>
      </c>
    </row>
    <row r="292" spans="2:21" x14ac:dyDescent="0.2">
      <c r="B292">
        <v>277</v>
      </c>
      <c r="C292" s="5">
        <f>EXP(-'Debt-Dividend Analysis'!$D$8*(B292-0.5))</f>
        <v>7.3519260002968567E-16</v>
      </c>
      <c r="D292" s="60">
        <f t="shared" si="34"/>
        <v>1.2068498452012375</v>
      </c>
      <c r="E292" s="60">
        <f t="shared" si="35"/>
        <v>0</v>
      </c>
      <c r="H292">
        <v>277</v>
      </c>
      <c r="I292" s="57">
        <f>Parameters!$C$40*EXP(Parameters!$D$40*H292)</f>
        <v>4.046996356230341E-2</v>
      </c>
      <c r="J292" s="5">
        <f t="shared" si="36"/>
        <v>1.1580086759407728</v>
      </c>
      <c r="K292" s="5">
        <f t="shared" si="37"/>
        <v>-4.8841169260465556E-2</v>
      </c>
      <c r="N292">
        <v>277</v>
      </c>
      <c r="O292" s="57"/>
      <c r="P292" s="57">
        <f>'Debt-Dividend Analysis'!D292*'GHG Analysis'!$E$40</f>
        <v>0.66376741486068069</v>
      </c>
      <c r="Q292" s="57">
        <f>'Debt-Dividend Analysis'!J292*'GHG Analysis'!$E$41</f>
        <v>0.52110390417334773</v>
      </c>
      <c r="R292" s="57">
        <f t="shared" si="38"/>
        <v>0.97802147383279003</v>
      </c>
      <c r="S292" s="57">
        <f t="shared" si="39"/>
        <v>0.5</v>
      </c>
      <c r="T292" s="57">
        <f t="shared" si="40"/>
        <v>0</v>
      </c>
      <c r="U292" s="57">
        <f t="shared" si="41"/>
        <v>1</v>
      </c>
    </row>
    <row r="293" spans="2:21" x14ac:dyDescent="0.2">
      <c r="B293">
        <v>278</v>
      </c>
      <c r="C293" s="5">
        <f>EXP(-'Debt-Dividend Analysis'!$D$8*(B293-0.5))</f>
        <v>6.4813936692395822E-16</v>
      </c>
      <c r="D293" s="60">
        <f t="shared" si="34"/>
        <v>1.2068498452012375</v>
      </c>
      <c r="E293" s="60">
        <f t="shared" si="35"/>
        <v>0</v>
      </c>
      <c r="H293">
        <v>278</v>
      </c>
      <c r="I293" s="57">
        <f>Parameters!$C$40*EXP(Parameters!$D$40*H293)</f>
        <v>3.9987226216465055E-2</v>
      </c>
      <c r="J293" s="5">
        <f t="shared" si="36"/>
        <v>1.1585912674318706</v>
      </c>
      <c r="K293" s="5">
        <f t="shared" si="37"/>
        <v>-4.8258577769367816E-2</v>
      </c>
      <c r="N293">
        <v>278</v>
      </c>
      <c r="O293" s="57"/>
      <c r="P293" s="57">
        <f>'Debt-Dividend Analysis'!D293*'GHG Analysis'!$E$40</f>
        <v>0.66376741486068069</v>
      </c>
      <c r="Q293" s="57">
        <f>'Debt-Dividend Analysis'!J293*'GHG Analysis'!$E$41</f>
        <v>0.52136607034434168</v>
      </c>
      <c r="R293" s="57">
        <f t="shared" si="38"/>
        <v>0.97828364000378398</v>
      </c>
      <c r="S293" s="57">
        <f t="shared" si="39"/>
        <v>0.5</v>
      </c>
      <c r="T293" s="57">
        <f t="shared" si="40"/>
        <v>0</v>
      </c>
      <c r="U293" s="57">
        <f t="shared" si="41"/>
        <v>1</v>
      </c>
    </row>
    <row r="294" spans="2:21" x14ac:dyDescent="0.2">
      <c r="B294">
        <v>279</v>
      </c>
      <c r="C294" s="5">
        <f>EXP(-'Debt-Dividend Analysis'!$D$8*(B294-0.5))</f>
        <v>5.7139399789881886E-16</v>
      </c>
      <c r="D294" s="60">
        <f t="shared" si="34"/>
        <v>1.2068498452012377</v>
      </c>
      <c r="E294" s="60">
        <f t="shared" si="35"/>
        <v>0</v>
      </c>
      <c r="H294">
        <v>279</v>
      </c>
      <c r="I294" s="57">
        <f>Parameters!$C$40*EXP(Parameters!$D$40*H294)</f>
        <v>3.9510247100300121E-2</v>
      </c>
      <c r="J294" s="5">
        <f t="shared" si="36"/>
        <v>1.1591669096043784</v>
      </c>
      <c r="K294" s="5">
        <f t="shared" si="37"/>
        <v>-4.7682935596859988E-2</v>
      </c>
      <c r="N294">
        <v>279</v>
      </c>
      <c r="O294" s="57"/>
      <c r="P294" s="57">
        <f>'Debt-Dividend Analysis'!D294*'GHG Analysis'!$E$40</f>
        <v>0.6637674148606808</v>
      </c>
      <c r="Q294" s="57">
        <f>'Debt-Dividend Analysis'!J294*'GHG Analysis'!$E$41</f>
        <v>0.52162510932197026</v>
      </c>
      <c r="R294" s="57">
        <f t="shared" si="38"/>
        <v>0.97854267898141267</v>
      </c>
      <c r="S294" s="57">
        <f t="shared" si="39"/>
        <v>0.5</v>
      </c>
      <c r="T294" s="57">
        <f t="shared" si="40"/>
        <v>0</v>
      </c>
      <c r="U294" s="57">
        <f t="shared" si="41"/>
        <v>1</v>
      </c>
    </row>
    <row r="295" spans="2:21" x14ac:dyDescent="0.2">
      <c r="B295">
        <v>280</v>
      </c>
      <c r="C295" s="5">
        <f>EXP(-'Debt-Dividend Analysis'!$D$8*(B295-0.5))</f>
        <v>5.0373595170481343E-16</v>
      </c>
      <c r="D295" s="60">
        <f t="shared" si="34"/>
        <v>1.2068498452012377</v>
      </c>
      <c r="E295" s="60">
        <f t="shared" si="35"/>
        <v>0</v>
      </c>
      <c r="H295">
        <v>280</v>
      </c>
      <c r="I295" s="57">
        <f>Parameters!$C$40*EXP(Parameters!$D$40*H295)</f>
        <v>3.903895752799167E-2</v>
      </c>
      <c r="J295" s="5">
        <f t="shared" si="36"/>
        <v>1.159735685351764</v>
      </c>
      <c r="K295" s="5">
        <f t="shared" si="37"/>
        <v>-4.7114159849474424E-2</v>
      </c>
      <c r="N295">
        <v>280</v>
      </c>
      <c r="O295" s="57"/>
      <c r="P295" s="57">
        <f>'Debt-Dividend Analysis'!D295*'GHG Analysis'!$E$40</f>
        <v>0.6637674148606808</v>
      </c>
      <c r="Q295" s="57">
        <f>'Debt-Dividend Analysis'!J295*'GHG Analysis'!$E$41</f>
        <v>0.52188105840829369</v>
      </c>
      <c r="R295" s="57">
        <f t="shared" si="38"/>
        <v>0.9787986280677361</v>
      </c>
      <c r="S295" s="57">
        <f t="shared" si="39"/>
        <v>0.5</v>
      </c>
      <c r="T295" s="57">
        <f t="shared" si="40"/>
        <v>0</v>
      </c>
      <c r="U295" s="57">
        <f t="shared" si="41"/>
        <v>1</v>
      </c>
    </row>
    <row r="296" spans="2:21" x14ac:dyDescent="0.2">
      <c r="B296">
        <v>281</v>
      </c>
      <c r="C296" s="5">
        <f>EXP(-'Debt-Dividend Analysis'!$D$8*(B296-0.5))</f>
        <v>4.4408920985006143E-16</v>
      </c>
      <c r="D296" s="60">
        <f t="shared" si="34"/>
        <v>1.2068498452012379</v>
      </c>
      <c r="E296" s="60">
        <f t="shared" si="35"/>
        <v>0</v>
      </c>
      <c r="H296">
        <v>281</v>
      </c>
      <c r="I296" s="57">
        <f>Parameters!$C$40*EXP(Parameters!$D$40*H296)</f>
        <v>3.8573289633026885E-2</v>
      </c>
      <c r="J296" s="5">
        <f t="shared" si="36"/>
        <v>1.1602976765787174</v>
      </c>
      <c r="K296" s="5">
        <f t="shared" si="37"/>
        <v>-4.6552168622520984E-2</v>
      </c>
      <c r="N296">
        <v>281</v>
      </c>
      <c r="O296" s="57"/>
      <c r="P296" s="57">
        <f>'Debt-Dividend Analysis'!D296*'GHG Analysis'!$E$40</f>
        <v>0.66376741486068092</v>
      </c>
      <c r="Q296" s="57">
        <f>'Debt-Dividend Analysis'!J296*'GHG Analysis'!$E$41</f>
        <v>0.52213395446042277</v>
      </c>
      <c r="R296" s="57">
        <f t="shared" si="38"/>
        <v>0.97905152411986529</v>
      </c>
      <c r="S296" s="57">
        <f t="shared" si="39"/>
        <v>0.5</v>
      </c>
      <c r="T296" s="57">
        <f t="shared" si="40"/>
        <v>0</v>
      </c>
      <c r="U296" s="57">
        <f t="shared" si="41"/>
        <v>1</v>
      </c>
    </row>
    <row r="297" spans="2:21" x14ac:dyDescent="0.2">
      <c r="B297">
        <v>282</v>
      </c>
      <c r="C297" s="5">
        <f>EXP(-'Debt-Dividend Analysis'!$D$8*(B297-0.5))</f>
        <v>3.9150516384190694E-16</v>
      </c>
      <c r="D297" s="60">
        <f t="shared" si="34"/>
        <v>1.2068498452012379</v>
      </c>
      <c r="E297" s="60">
        <f t="shared" si="35"/>
        <v>0</v>
      </c>
      <c r="H297">
        <v>282</v>
      </c>
      <c r="I297" s="57">
        <f>Parameters!$C$40*EXP(Parameters!$D$40*H297)</f>
        <v>3.8113176358424219E-2</v>
      </c>
      <c r="J297" s="5">
        <f t="shared" si="36"/>
        <v>1.1608529642129466</v>
      </c>
      <c r="K297" s="5">
        <f t="shared" si="37"/>
        <v>-4.5996880988291799E-2</v>
      </c>
      <c r="N297">
        <v>282</v>
      </c>
      <c r="O297" s="57"/>
      <c r="P297" s="57">
        <f>'Debt-Dividend Analysis'!D297*'GHG Analysis'!$E$40</f>
        <v>0.66376741486068092</v>
      </c>
      <c r="Q297" s="57">
        <f>'Debt-Dividend Analysis'!J297*'GHG Analysis'!$E$41</f>
        <v>0.52238383389582588</v>
      </c>
      <c r="R297" s="57">
        <f t="shared" si="38"/>
        <v>0.9793014035552684</v>
      </c>
      <c r="S297" s="57">
        <f t="shared" si="39"/>
        <v>0.5</v>
      </c>
      <c r="T297" s="57">
        <f t="shared" si="40"/>
        <v>0</v>
      </c>
      <c r="U297" s="57">
        <f t="shared" si="41"/>
        <v>1</v>
      </c>
    </row>
    <row r="298" spans="2:21" x14ac:dyDescent="0.2">
      <c r="B298">
        <v>283</v>
      </c>
      <c r="C298" s="5">
        <f>EXP(-'Debt-Dividend Analysis'!$D$8*(B298-0.5))</f>
        <v>3.4514752872880952E-16</v>
      </c>
      <c r="D298" s="60">
        <f t="shared" si="34"/>
        <v>1.2068498452012379</v>
      </c>
      <c r="E298" s="60">
        <f t="shared" si="35"/>
        <v>0</v>
      </c>
      <c r="H298">
        <v>283</v>
      </c>
      <c r="I298" s="57">
        <f>Parameters!$C$40*EXP(Parameters!$D$40*H298)</f>
        <v>3.7658551447077054E-2</v>
      </c>
      <c r="J298" s="5">
        <f t="shared" si="36"/>
        <v>1.1614016282168305</v>
      </c>
      <c r="K298" s="5">
        <f t="shared" si="37"/>
        <v>-4.544821698440793E-2</v>
      </c>
      <c r="N298">
        <v>283</v>
      </c>
      <c r="O298" s="57"/>
      <c r="P298" s="57">
        <f>'Debt-Dividend Analysis'!D298*'GHG Analysis'!$E$40</f>
        <v>0.66376741486068092</v>
      </c>
      <c r="Q298" s="57">
        <f>'Debt-Dividend Analysis'!J298*'GHG Analysis'!$E$41</f>
        <v>0.52263073269757365</v>
      </c>
      <c r="R298" s="57">
        <f t="shared" si="38"/>
        <v>0.97954830235701618</v>
      </c>
      <c r="S298" s="57">
        <f t="shared" si="39"/>
        <v>0.5</v>
      </c>
      <c r="T298" s="57">
        <f t="shared" si="40"/>
        <v>0</v>
      </c>
      <c r="U298" s="57">
        <f t="shared" si="41"/>
        <v>1</v>
      </c>
    </row>
    <row r="299" spans="2:21" x14ac:dyDescent="0.2">
      <c r="B299">
        <v>284</v>
      </c>
      <c r="C299" s="5">
        <f>EXP(-'Debt-Dividend Analysis'!$D$8*(B299-0.5))</f>
        <v>3.0427904301080633E-16</v>
      </c>
      <c r="D299" s="60">
        <f t="shared" si="34"/>
        <v>1.2068498452012379</v>
      </c>
      <c r="E299" s="60">
        <f t="shared" si="35"/>
        <v>0</v>
      </c>
      <c r="H299">
        <v>284</v>
      </c>
      <c r="I299" s="57">
        <f>Parameters!$C$40*EXP(Parameters!$D$40*H299)</f>
        <v>3.720934943221256E-2</v>
      </c>
      <c r="J299" s="5">
        <f t="shared" si="36"/>
        <v>1.1619437475989338</v>
      </c>
      <c r="K299" s="5">
        <f t="shared" si="37"/>
        <v>-4.4906097602304573E-2</v>
      </c>
      <c r="N299">
        <v>284</v>
      </c>
      <c r="O299" s="57"/>
      <c r="P299" s="57">
        <f>'Debt-Dividend Analysis'!D299*'GHG Analysis'!$E$40</f>
        <v>0.66376741486068092</v>
      </c>
      <c r="Q299" s="57">
        <f>'Debt-Dividend Analysis'!J299*'GHG Analysis'!$E$41</f>
        <v>0.52287468641952017</v>
      </c>
      <c r="R299" s="57">
        <f t="shared" si="38"/>
        <v>0.9797922560789627</v>
      </c>
      <c r="S299" s="57">
        <f t="shared" si="39"/>
        <v>0.5</v>
      </c>
      <c r="T299" s="57">
        <f t="shared" si="40"/>
        <v>0</v>
      </c>
      <c r="U299" s="57">
        <f t="shared" si="41"/>
        <v>1</v>
      </c>
    </row>
    <row r="300" spans="2:21" x14ac:dyDescent="0.2">
      <c r="B300">
        <v>285</v>
      </c>
      <c r="C300" s="5">
        <f>EXP(-'Debt-Dividend Analysis'!$D$8*(B300-0.5))</f>
        <v>2.6824974339688497E-16</v>
      </c>
      <c r="D300" s="60">
        <f t="shared" si="34"/>
        <v>1.2068498452012382</v>
      </c>
      <c r="E300" s="60">
        <f t="shared" si="35"/>
        <v>0</v>
      </c>
      <c r="H300">
        <v>285</v>
      </c>
      <c r="I300" s="57">
        <f>Parameters!$C$40*EXP(Parameters!$D$40*H300)</f>
        <v>3.6765505627964372E-2</v>
      </c>
      <c r="J300" s="5">
        <f t="shared" si="36"/>
        <v>1.1624794004253844</v>
      </c>
      <c r="K300" s="5">
        <f t="shared" si="37"/>
        <v>-4.4370444775853946E-2</v>
      </c>
      <c r="N300">
        <v>285</v>
      </c>
      <c r="O300" s="57"/>
      <c r="P300" s="57">
        <f>'Debt-Dividend Analysis'!D300*'GHG Analysis'!$E$40</f>
        <v>0.66376741486068103</v>
      </c>
      <c r="Q300" s="57">
        <f>'Debt-Dividend Analysis'!J300*'GHG Analysis'!$E$41</f>
        <v>0.52311573019142299</v>
      </c>
      <c r="R300" s="57">
        <f t="shared" si="38"/>
        <v>0.98003329985086562</v>
      </c>
      <c r="S300" s="57">
        <f t="shared" si="39"/>
        <v>0.5</v>
      </c>
      <c r="T300" s="57">
        <f t="shared" si="40"/>
        <v>0</v>
      </c>
      <c r="U300" s="57">
        <f t="shared" si="41"/>
        <v>1</v>
      </c>
    </row>
    <row r="301" spans="2:21" x14ac:dyDescent="0.2">
      <c r="B301">
        <v>286</v>
      </c>
      <c r="C301" s="5">
        <f>EXP(-'Debt-Dividend Analysis'!$D$8*(B301-0.5))</f>
        <v>2.3648662793362041E-16</v>
      </c>
      <c r="D301" s="60">
        <f t="shared" si="34"/>
        <v>1.2068498452012382</v>
      </c>
      <c r="E301" s="60">
        <f t="shared" si="35"/>
        <v>0</v>
      </c>
      <c r="H301">
        <v>286</v>
      </c>
      <c r="I301" s="57">
        <f>Parameters!$C$40*EXP(Parameters!$D$40*H301)</f>
        <v>3.6326956120057693E-2</v>
      </c>
      <c r="J301" s="5">
        <f t="shared" si="36"/>
        <v>1.1630086638311146</v>
      </c>
      <c r="K301" s="5">
        <f t="shared" si="37"/>
        <v>-4.3841181370123827E-2</v>
      </c>
      <c r="N301">
        <v>286</v>
      </c>
      <c r="O301" s="57"/>
      <c r="P301" s="57">
        <f>'Debt-Dividend Analysis'!D301*'GHG Analysis'!$E$40</f>
        <v>0.66376741486068103</v>
      </c>
      <c r="Q301" s="57">
        <f>'Debt-Dividend Analysis'!J301*'GHG Analysis'!$E$41</f>
        <v>0.52335389872400151</v>
      </c>
      <c r="R301" s="57">
        <f t="shared" si="38"/>
        <v>0.98027146838344414</v>
      </c>
      <c r="S301" s="57">
        <f t="shared" si="39"/>
        <v>0.5</v>
      </c>
      <c r="T301" s="57">
        <f t="shared" si="40"/>
        <v>0</v>
      </c>
      <c r="U301" s="57">
        <f t="shared" si="41"/>
        <v>1</v>
      </c>
    </row>
    <row r="302" spans="2:21" x14ac:dyDescent="0.2">
      <c r="B302">
        <v>287</v>
      </c>
      <c r="C302" s="5">
        <f>EXP(-'Debt-Dividend Analysis'!$D$8*(B302-0.5))</f>
        <v>2.0848454310977746E-16</v>
      </c>
      <c r="D302" s="60">
        <f t="shared" si="34"/>
        <v>1.2068498452012382</v>
      </c>
      <c r="E302" s="60">
        <f t="shared" si="35"/>
        <v>0</v>
      </c>
      <c r="H302">
        <v>287</v>
      </c>
      <c r="I302" s="57">
        <f>Parameters!$C$40*EXP(Parameters!$D$40*H302)</f>
        <v>3.5893637756605604E-2</v>
      </c>
      <c r="J302" s="5">
        <f t="shared" si="36"/>
        <v>1.1635316140309697</v>
      </c>
      <c r="K302" s="5">
        <f t="shared" si="37"/>
        <v>-4.3318231170268673E-2</v>
      </c>
      <c r="N302">
        <v>287</v>
      </c>
      <c r="O302" s="57"/>
      <c r="P302" s="57">
        <f>'Debt-Dividend Analysis'!D302*'GHG Analysis'!$E$40</f>
        <v>0.66376741486068103</v>
      </c>
      <c r="Q302" s="57">
        <f>'Debt-Dividend Analysis'!J302*'GHG Analysis'!$E$41</f>
        <v>0.52358922631393634</v>
      </c>
      <c r="R302" s="57">
        <f t="shared" si="38"/>
        <v>0.98050679597337898</v>
      </c>
      <c r="S302" s="57">
        <f t="shared" si="39"/>
        <v>0.5</v>
      </c>
      <c r="T302" s="57">
        <f t="shared" si="40"/>
        <v>0</v>
      </c>
      <c r="U302" s="57">
        <f t="shared" si="41"/>
        <v>1</v>
      </c>
    </row>
    <row r="303" spans="2:21" x14ac:dyDescent="0.2">
      <c r="B303">
        <v>288</v>
      </c>
      <c r="C303" s="5">
        <f>EXP(-'Debt-Dividend Analysis'!$D$8*(B303-0.5))</f>
        <v>1.8379815000742073E-16</v>
      </c>
      <c r="D303" s="60">
        <f t="shared" si="34"/>
        <v>1.2068498452012382</v>
      </c>
      <c r="E303" s="60">
        <f t="shared" si="35"/>
        <v>0</v>
      </c>
      <c r="H303">
        <v>288</v>
      </c>
      <c r="I303" s="57">
        <f>Parameters!$C$40*EXP(Parameters!$D$40*H303)</f>
        <v>3.5465488139014956E-2</v>
      </c>
      <c r="J303" s="5">
        <f t="shared" si="36"/>
        <v>1.1640483263306818</v>
      </c>
      <c r="K303" s="5">
        <f t="shared" si="37"/>
        <v>-4.280151887055661E-2</v>
      </c>
      <c r="N303">
        <v>288</v>
      </c>
      <c r="O303" s="57"/>
      <c r="P303" s="57">
        <f>'Debt-Dividend Analysis'!D303*'GHG Analysis'!$E$40</f>
        <v>0.66376741486068103</v>
      </c>
      <c r="Q303" s="57">
        <f>'Debt-Dividend Analysis'!J303*'GHG Analysis'!$E$41</f>
        <v>0.52382174684880678</v>
      </c>
      <c r="R303" s="57">
        <f t="shared" si="38"/>
        <v>0.98073931650824941</v>
      </c>
      <c r="S303" s="57">
        <f t="shared" si="39"/>
        <v>0.5</v>
      </c>
      <c r="T303" s="57">
        <f t="shared" si="40"/>
        <v>0</v>
      </c>
      <c r="U303" s="57">
        <f t="shared" si="41"/>
        <v>1</v>
      </c>
    </row>
    <row r="304" spans="2:21" x14ac:dyDescent="0.2">
      <c r="B304">
        <v>289</v>
      </c>
      <c r="C304" s="5">
        <f>EXP(-'Debt-Dividend Analysis'!$D$8*(B304-0.5))</f>
        <v>1.620348417309901E-16</v>
      </c>
      <c r="D304" s="60">
        <f t="shared" si="34"/>
        <v>1.2068498452012382</v>
      </c>
      <c r="E304" s="60">
        <f t="shared" si="35"/>
        <v>0</v>
      </c>
      <c r="H304">
        <v>289</v>
      </c>
      <c r="I304" s="57">
        <f>Parameters!$C$40*EXP(Parameters!$D$40*H304)</f>
        <v>3.5042445613000989E-2</v>
      </c>
      <c r="J304" s="5">
        <f t="shared" si="36"/>
        <v>1.1645588751377154</v>
      </c>
      <c r="K304" s="5">
        <f t="shared" si="37"/>
        <v>-4.2290970063523003E-2</v>
      </c>
      <c r="N304">
        <v>289</v>
      </c>
      <c r="O304" s="57"/>
      <c r="P304" s="57">
        <f>'Debt-Dividend Analysis'!D304*'GHG Analysis'!$E$40</f>
        <v>0.66376741486068103</v>
      </c>
      <c r="Q304" s="57">
        <f>'Debt-Dividend Analysis'!J304*'GHG Analysis'!$E$41</f>
        <v>0.52405149381197191</v>
      </c>
      <c r="R304" s="57">
        <f t="shared" si="38"/>
        <v>0.98096906347141455</v>
      </c>
      <c r="S304" s="57">
        <f t="shared" si="39"/>
        <v>0.5</v>
      </c>
      <c r="T304" s="57">
        <f t="shared" si="40"/>
        <v>0</v>
      </c>
      <c r="U304" s="57">
        <f t="shared" si="41"/>
        <v>1</v>
      </c>
    </row>
    <row r="305" spans="2:21" x14ac:dyDescent="0.2">
      <c r="B305">
        <v>290</v>
      </c>
      <c r="C305" s="5">
        <f>EXP(-'Debt-Dividend Analysis'!$D$8*(B305-0.5))</f>
        <v>1.4284849947470518E-16</v>
      </c>
      <c r="D305" s="60">
        <f t="shared" si="34"/>
        <v>1.2068498452012382</v>
      </c>
      <c r="E305" s="60">
        <f t="shared" si="35"/>
        <v>0</v>
      </c>
      <c r="H305">
        <v>290</v>
      </c>
      <c r="I305" s="57">
        <f>Parameters!$C$40*EXP(Parameters!$D$40*H305)</f>
        <v>3.462444925970893E-2</v>
      </c>
      <c r="J305" s="5">
        <f t="shared" si="36"/>
        <v>1.1650633339719805</v>
      </c>
      <c r="K305" s="5">
        <f t="shared" si="37"/>
        <v>-4.1786511229257917E-2</v>
      </c>
      <c r="N305">
        <v>290</v>
      </c>
      <c r="O305" s="57"/>
      <c r="P305" s="57">
        <f>'Debt-Dividend Analysis'!D305*'GHG Analysis'!$E$40</f>
        <v>0.66376741486068103</v>
      </c>
      <c r="Q305" s="57">
        <f>'Debt-Dividend Analysis'!J305*'GHG Analysis'!$E$41</f>
        <v>0.5242785002873912</v>
      </c>
      <c r="R305" s="57">
        <f t="shared" si="38"/>
        <v>0.98119606994683384</v>
      </c>
      <c r="S305" s="57">
        <f t="shared" si="39"/>
        <v>0.5</v>
      </c>
      <c r="T305" s="57">
        <f t="shared" si="40"/>
        <v>0</v>
      </c>
      <c r="U305" s="57">
        <f t="shared" si="41"/>
        <v>1</v>
      </c>
    </row>
    <row r="306" spans="2:21" x14ac:dyDescent="0.2">
      <c r="B306">
        <v>291</v>
      </c>
      <c r="C306" s="5">
        <f>EXP(-'Debt-Dividend Analysis'!$D$8*(B306-0.5))</f>
        <v>1.2593398792620378E-16</v>
      </c>
      <c r="D306" s="60">
        <f t="shared" si="34"/>
        <v>1.2068498452012382</v>
      </c>
      <c r="E306" s="60">
        <f t="shared" si="35"/>
        <v>0</v>
      </c>
      <c r="H306">
        <v>291</v>
      </c>
      <c r="I306" s="57">
        <f>Parameters!$C$40*EXP(Parameters!$D$40*H306)</f>
        <v>3.4211438886941607E-2</v>
      </c>
      <c r="J306" s="5">
        <f t="shared" si="36"/>
        <v>1.1655617754764214</v>
      </c>
      <c r="K306" s="5">
        <f t="shared" si="37"/>
        <v>-4.1288069724817023E-2</v>
      </c>
      <c r="N306">
        <v>291</v>
      </c>
      <c r="O306" s="57"/>
      <c r="P306" s="57">
        <f>'Debt-Dividend Analysis'!D306*'GHG Analysis'!$E$40</f>
        <v>0.66376741486068103</v>
      </c>
      <c r="Q306" s="57">
        <f>'Debt-Dividend Analysis'!J306*'GHG Analysis'!$E$41</f>
        <v>0.52450279896438956</v>
      </c>
      <c r="R306" s="57">
        <f t="shared" si="38"/>
        <v>0.9814203686238322</v>
      </c>
      <c r="S306" s="57">
        <f t="shared" si="39"/>
        <v>0.5</v>
      </c>
      <c r="T306" s="57">
        <f t="shared" si="40"/>
        <v>0</v>
      </c>
      <c r="U306" s="57">
        <f t="shared" si="41"/>
        <v>1</v>
      </c>
    </row>
    <row r="307" spans="2:21" x14ac:dyDescent="0.2">
      <c r="B307">
        <v>292</v>
      </c>
      <c r="C307" s="5">
        <f>EXP(-'Debt-Dividend Analysis'!$D$8*(B307-0.5))</f>
        <v>1.1102230246251573E-16</v>
      </c>
      <c r="D307" s="60">
        <f t="shared" si="34"/>
        <v>1.2068498452012382</v>
      </c>
      <c r="E307" s="60">
        <f t="shared" si="35"/>
        <v>0</v>
      </c>
      <c r="H307">
        <v>292</v>
      </c>
      <c r="I307" s="57">
        <f>Parameters!$C$40*EXP(Parameters!$D$40*H307)</f>
        <v>3.380335502049165E-2</v>
      </c>
      <c r="J307" s="5">
        <f t="shared" si="36"/>
        <v>1.1660542714274755</v>
      </c>
      <c r="K307" s="5">
        <f t="shared" si="37"/>
        <v>-4.0795573773762861E-2</v>
      </c>
      <c r="N307">
        <v>292</v>
      </c>
      <c r="O307" s="57"/>
      <c r="P307" s="57">
        <f>'Debt-Dividend Analysis'!D307*'GHG Analysis'!$E$40</f>
        <v>0.66376741486068103</v>
      </c>
      <c r="Q307" s="57">
        <f>'Debt-Dividend Analysis'!J307*'GHG Analysis'!$E$41</f>
        <v>0.52472442214236392</v>
      </c>
      <c r="R307" s="57">
        <f t="shared" si="38"/>
        <v>0.98164199180180656</v>
      </c>
      <c r="S307" s="57">
        <f t="shared" si="39"/>
        <v>0.5</v>
      </c>
      <c r="T307" s="57">
        <f t="shared" si="40"/>
        <v>0</v>
      </c>
      <c r="U307" s="57">
        <f t="shared" si="41"/>
        <v>1</v>
      </c>
    </row>
    <row r="308" spans="2:21" x14ac:dyDescent="0.2">
      <c r="B308">
        <v>293</v>
      </c>
      <c r="C308" s="5">
        <f>EXP(-'Debt-Dividend Analysis'!$D$8*(B308-0.5))</f>
        <v>9.7876290960477067E-17</v>
      </c>
      <c r="D308" s="60">
        <f t="shared" si="34"/>
        <v>1.2068498452012382</v>
      </c>
      <c r="E308" s="60">
        <f t="shared" si="35"/>
        <v>0</v>
      </c>
      <c r="H308">
        <v>293</v>
      </c>
      <c r="I308" s="57">
        <f>Parameters!$C$40*EXP(Parameters!$D$40*H308)</f>
        <v>3.3400138895577129E-2</v>
      </c>
      <c r="J308" s="5">
        <f t="shared" si="36"/>
        <v>1.1665408927454113</v>
      </c>
      <c r="K308" s="5">
        <f t="shared" si="37"/>
        <v>-4.0308952455827107E-2</v>
      </c>
      <c r="N308">
        <v>293</v>
      </c>
      <c r="O308" s="57"/>
      <c r="P308" s="57">
        <f>'Debt-Dividend Analysis'!D308*'GHG Analysis'!$E$40</f>
        <v>0.66376741486068103</v>
      </c>
      <c r="Q308" s="57">
        <f>'Debt-Dividend Analysis'!J308*'GHG Analysis'!$E$41</f>
        <v>0.52494340173543508</v>
      </c>
      <c r="R308" s="57">
        <f t="shared" si="38"/>
        <v>0.98186097139487771</v>
      </c>
      <c r="S308" s="57">
        <f t="shared" si="39"/>
        <v>0.5</v>
      </c>
      <c r="T308" s="57">
        <f t="shared" si="40"/>
        <v>0</v>
      </c>
      <c r="U308" s="57">
        <f t="shared" si="41"/>
        <v>1</v>
      </c>
    </row>
    <row r="309" spans="2:21" x14ac:dyDescent="0.2">
      <c r="B309">
        <v>294</v>
      </c>
      <c r="C309" s="5">
        <f>EXP(-'Debt-Dividend Analysis'!$D$8*(B309-0.5))</f>
        <v>8.6286882182202663E-17</v>
      </c>
      <c r="D309" s="60">
        <f t="shared" si="34"/>
        <v>1.2068498452012382</v>
      </c>
      <c r="E309" s="60">
        <f t="shared" si="35"/>
        <v>0</v>
      </c>
      <c r="H309">
        <v>294</v>
      </c>
      <c r="I309" s="57">
        <f>Parameters!$C$40*EXP(Parameters!$D$40*H309)</f>
        <v>3.3001732448379277E-2</v>
      </c>
      <c r="J309" s="5">
        <f t="shared" si="36"/>
        <v>1.1670217095045392</v>
      </c>
      <c r="K309" s="5">
        <f t="shared" si="37"/>
        <v>-3.9828135696699185E-2</v>
      </c>
      <c r="N309">
        <v>294</v>
      </c>
      <c r="O309" s="57"/>
      <c r="P309" s="57">
        <f>'Debt-Dividend Analysis'!D309*'GHG Analysis'!$E$40</f>
        <v>0.66376741486068103</v>
      </c>
      <c r="Q309" s="57">
        <f>'Debt-Dividend Analysis'!J309*'GHG Analysis'!$E$41</f>
        <v>0.52515976927704255</v>
      </c>
      <c r="R309" s="57">
        <f t="shared" si="38"/>
        <v>0.98207733893648519</v>
      </c>
      <c r="S309" s="57">
        <f t="shared" si="39"/>
        <v>0.5</v>
      </c>
      <c r="T309" s="57">
        <f t="shared" si="40"/>
        <v>0</v>
      </c>
      <c r="U309" s="57">
        <f t="shared" si="41"/>
        <v>1</v>
      </c>
    </row>
    <row r="310" spans="2:21" x14ac:dyDescent="0.2">
      <c r="B310">
        <v>295</v>
      </c>
      <c r="C310" s="5">
        <f>EXP(-'Debt-Dividend Analysis'!$D$8*(B310-0.5))</f>
        <v>7.6069760752701841E-17</v>
      </c>
      <c r="D310" s="60">
        <f t="shared" si="34"/>
        <v>1.2068498452012382</v>
      </c>
      <c r="E310" s="60">
        <f t="shared" si="35"/>
        <v>0</v>
      </c>
      <c r="H310">
        <v>295</v>
      </c>
      <c r="I310" s="57">
        <f>Parameters!$C$40*EXP(Parameters!$D$40*H310)</f>
        <v>3.2608078307681268E-2</v>
      </c>
      <c r="J310" s="5">
        <f t="shared" si="36"/>
        <v>1.1674967909433034</v>
      </c>
      <c r="K310" s="5">
        <f t="shared" si="37"/>
        <v>-3.9353054257935005E-2</v>
      </c>
      <c r="N310">
        <v>295</v>
      </c>
      <c r="O310" s="57"/>
      <c r="P310" s="57">
        <f>'Debt-Dividend Analysis'!D310*'GHG Analysis'!$E$40</f>
        <v>0.66376741486068103</v>
      </c>
      <c r="Q310" s="57">
        <f>'Debt-Dividend Analysis'!J310*'GHG Analysis'!$E$41</f>
        <v>0.52537355592448642</v>
      </c>
      <c r="R310" s="57">
        <f t="shared" si="38"/>
        <v>0.98229112558392906</v>
      </c>
      <c r="S310" s="57">
        <f t="shared" si="39"/>
        <v>0.5</v>
      </c>
      <c r="T310" s="57">
        <f t="shared" si="40"/>
        <v>0</v>
      </c>
      <c r="U310" s="57">
        <f t="shared" si="41"/>
        <v>1</v>
      </c>
    </row>
    <row r="311" spans="2:21" x14ac:dyDescent="0.2">
      <c r="B311">
        <v>296</v>
      </c>
      <c r="C311" s="5">
        <f>EXP(-'Debt-Dividend Analysis'!$D$8*(B311-0.5))</f>
        <v>6.7062435849221477E-17</v>
      </c>
      <c r="D311" s="60">
        <f t="shared" si="34"/>
        <v>1.2068498452012382</v>
      </c>
      <c r="E311" s="60">
        <f t="shared" si="35"/>
        <v>0</v>
      </c>
      <c r="H311">
        <v>296</v>
      </c>
      <c r="I311" s="57">
        <f>Parameters!$C$40*EXP(Parameters!$D$40*H311)</f>
        <v>3.221911978660659E-2</v>
      </c>
      <c r="J311" s="5">
        <f t="shared" si="36"/>
        <v>1.1679662054742521</v>
      </c>
      <c r="K311" s="5">
        <f t="shared" si="37"/>
        <v>-3.8883639726986274E-2</v>
      </c>
      <c r="N311">
        <v>296</v>
      </c>
      <c r="O311" s="57"/>
      <c r="P311" s="57">
        <f>'Debt-Dividend Analysis'!D311*'GHG Analysis'!$E$40</f>
        <v>0.66376741486068103</v>
      </c>
      <c r="Q311" s="57">
        <f>'Debt-Dividend Analysis'!J311*'GHG Analysis'!$E$41</f>
        <v>0.52558479246341339</v>
      </c>
      <c r="R311" s="57">
        <f t="shared" si="38"/>
        <v>0.98250236212285602</v>
      </c>
      <c r="S311" s="57">
        <f t="shared" si="39"/>
        <v>0.5</v>
      </c>
      <c r="T311" s="57">
        <f t="shared" si="40"/>
        <v>0</v>
      </c>
      <c r="U311" s="57">
        <f t="shared" si="41"/>
        <v>1</v>
      </c>
    </row>
    <row r="312" spans="2:21" x14ac:dyDescent="0.2">
      <c r="B312">
        <v>297</v>
      </c>
      <c r="C312" s="5">
        <f>EXP(-'Debt-Dividend Analysis'!$D$8*(B312-0.5))</f>
        <v>5.91216569834053E-17</v>
      </c>
      <c r="D312" s="60">
        <f t="shared" si="34"/>
        <v>1.2068498452012382</v>
      </c>
      <c r="E312" s="60">
        <f t="shared" si="35"/>
        <v>0</v>
      </c>
      <c r="H312">
        <v>297</v>
      </c>
      <c r="I312" s="57">
        <f>Parameters!$C$40*EXP(Parameters!$D$40*H312)</f>
        <v>3.1834800874456087E-2</v>
      </c>
      <c r="J312" s="5">
        <f t="shared" si="36"/>
        <v>1.1684300206938887</v>
      </c>
      <c r="K312" s="5">
        <f t="shared" si="37"/>
        <v>-3.8419824507349709E-2</v>
      </c>
      <c r="N312">
        <v>297</v>
      </c>
      <c r="O312" s="57"/>
      <c r="P312" s="57">
        <f>'Debt-Dividend Analysis'!D312*'GHG Analysis'!$E$40</f>
        <v>0.66376741486068103</v>
      </c>
      <c r="Q312" s="57">
        <f>'Debt-Dividend Analysis'!J312*'GHG Analysis'!$E$41</f>
        <v>0.52579350931224988</v>
      </c>
      <c r="R312" s="57">
        <f t="shared" si="38"/>
        <v>0.98271107897169252</v>
      </c>
      <c r="S312" s="57">
        <f t="shared" si="39"/>
        <v>0.5</v>
      </c>
      <c r="T312" s="57">
        <f t="shared" si="40"/>
        <v>0</v>
      </c>
      <c r="U312" s="57">
        <f t="shared" si="41"/>
        <v>1</v>
      </c>
    </row>
    <row r="313" spans="2:21" x14ac:dyDescent="0.2">
      <c r="B313">
        <v>298</v>
      </c>
      <c r="C313" s="5">
        <f>EXP(-'Debt-Dividend Analysis'!$D$8*(B313-0.5))</f>
        <v>5.2121135777444543E-17</v>
      </c>
      <c r="D313" s="60">
        <f t="shared" si="34"/>
        <v>1.2068498452012384</v>
      </c>
      <c r="E313" s="60">
        <f t="shared" si="35"/>
        <v>0</v>
      </c>
      <c r="H313">
        <v>298</v>
      </c>
      <c r="I313" s="57">
        <f>Parameters!$C$40*EXP(Parameters!$D$40*H313)</f>
        <v>3.145506622864231E-2</v>
      </c>
      <c r="J313" s="5">
        <f t="shared" si="36"/>
        <v>1.1688883033924067</v>
      </c>
      <c r="K313" s="5">
        <f t="shared" si="37"/>
        <v>-3.7961541808831711E-2</v>
      </c>
      <c r="N313">
        <v>298</v>
      </c>
      <c r="O313" s="57"/>
      <c r="P313" s="57">
        <f>'Debt-Dividend Analysis'!D313*'GHG Analysis'!$E$40</f>
        <v>0.66376741486068114</v>
      </c>
      <c r="Q313" s="57">
        <f>'Debt-Dividend Analysis'!J313*'GHG Analysis'!$E$41</f>
        <v>0.52599973652658294</v>
      </c>
      <c r="R313" s="57">
        <f t="shared" si="38"/>
        <v>0.98291730618602569</v>
      </c>
      <c r="S313" s="57">
        <f t="shared" si="39"/>
        <v>0.5</v>
      </c>
      <c r="T313" s="57">
        <f t="shared" si="40"/>
        <v>0</v>
      </c>
      <c r="U313" s="57">
        <f t="shared" si="41"/>
        <v>1</v>
      </c>
    </row>
    <row r="314" spans="2:21" x14ac:dyDescent="0.2">
      <c r="B314">
        <v>299</v>
      </c>
      <c r="C314" s="5">
        <f>EXP(-'Debt-Dividend Analysis'!$D$8*(B314-0.5))</f>
        <v>4.5949537501855342E-17</v>
      </c>
      <c r="D314" s="60">
        <f t="shared" si="34"/>
        <v>1.2068498452012384</v>
      </c>
      <c r="E314" s="60">
        <f t="shared" si="35"/>
        <v>0</v>
      </c>
      <c r="H314">
        <v>299</v>
      </c>
      <c r="I314" s="57">
        <f>Parameters!$C$40*EXP(Parameters!$D$40*H314)</f>
        <v>3.1079861166720076E-2</v>
      </c>
      <c r="J314" s="5">
        <f t="shared" si="36"/>
        <v>1.1693411195633063</v>
      </c>
      <c r="K314" s="5">
        <f t="shared" si="37"/>
        <v>-3.7508725637932061E-2</v>
      </c>
      <c r="N314">
        <v>299</v>
      </c>
      <c r="O314" s="57"/>
      <c r="P314" s="57">
        <f>'Debt-Dividend Analysis'!D314*'GHG Analysis'!$E$40</f>
        <v>0.66376741486068114</v>
      </c>
      <c r="Q314" s="57">
        <f>'Debt-Dividend Analysis'!J314*'GHG Analysis'!$E$41</f>
        <v>0.52620350380348779</v>
      </c>
      <c r="R314" s="57">
        <f t="shared" si="38"/>
        <v>0.98312107346293054</v>
      </c>
      <c r="S314" s="57">
        <f t="shared" si="39"/>
        <v>0.5</v>
      </c>
      <c r="T314" s="57">
        <f t="shared" si="40"/>
        <v>0</v>
      </c>
      <c r="U314" s="57">
        <f t="shared" si="41"/>
        <v>1</v>
      </c>
    </row>
    <row r="315" spans="2:21" x14ac:dyDescent="0.2">
      <c r="B315">
        <v>300</v>
      </c>
      <c r="C315" s="5">
        <f>EXP(-'Debt-Dividend Analysis'!$D$8*(B315-0.5))</f>
        <v>4.0508710432747376E-17</v>
      </c>
      <c r="D315" s="60">
        <f t="shared" si="34"/>
        <v>1.2068498452012384</v>
      </c>
      <c r="E315" s="60">
        <f t="shared" si="35"/>
        <v>0</v>
      </c>
      <c r="H315">
        <v>300</v>
      </c>
      <c r="I315" s="57">
        <f>Parameters!$C$40*EXP(Parameters!$D$40*H315)</f>
        <v>3.0709131658512103E-2</v>
      </c>
      <c r="J315" s="5">
        <f t="shared" si="36"/>
        <v>1.1697885344128987</v>
      </c>
      <c r="K315" s="5">
        <f t="shared" si="37"/>
        <v>-3.7061310788339741E-2</v>
      </c>
      <c r="N315">
        <v>300</v>
      </c>
      <c r="O315" s="57"/>
      <c r="P315" s="57">
        <f>'Debt-Dividend Analysis'!D315*'GHG Analysis'!$E$40</f>
        <v>0.66376741486068114</v>
      </c>
      <c r="Q315" s="57">
        <f>'Debt-Dividend Analysis'!J315*'GHG Analysis'!$E$41</f>
        <v>0.52640484048580438</v>
      </c>
      <c r="R315" s="57">
        <f t="shared" si="38"/>
        <v>0.98332241014524713</v>
      </c>
      <c r="S315" s="57">
        <f t="shared" si="39"/>
        <v>0.5</v>
      </c>
      <c r="T315" s="57">
        <f t="shared" si="40"/>
        <v>0</v>
      </c>
      <c r="U315" s="57">
        <f t="shared" si="41"/>
        <v>1</v>
      </c>
    </row>
    <row r="317" spans="2:21" x14ac:dyDescent="0.2">
      <c r="S317" s="113" t="s">
        <v>149</v>
      </c>
      <c r="T317" s="113" t="s">
        <v>150</v>
      </c>
      <c r="U317" s="113" t="s">
        <v>152</v>
      </c>
    </row>
  </sheetData>
  <sheetProtection password="C68F" sheet="1" objects="1" scenarios="1"/>
  <customSheetViews>
    <customSheetView guid="{C282F3AD-FD8E-4599-82FE-23A64399EB81}">
      <pageMargins left="0.75" right="0.75" top="1" bottom="1" header="0.5" footer="0.5"/>
      <headerFooter alignWithMargins="0"/>
    </customSheetView>
  </customSheetViews>
  <phoneticPr fontId="10" type="noConversion"/>
  <pageMargins left="0.75" right="0.75" top="1" bottom="1" header="0.5" footer="0.5"/>
  <pageSetup orientation="portrait" horizontalDpi="4294967293" verticalDpi="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Q130"/>
  <sheetViews>
    <sheetView workbookViewId="0"/>
  </sheetViews>
  <sheetFormatPr defaultColWidth="9.140625" defaultRowHeight="15" x14ac:dyDescent="0.25"/>
  <cols>
    <col min="1" max="1" width="2.140625" style="65" customWidth="1"/>
    <col min="2" max="2" width="4.7109375" style="65" customWidth="1"/>
    <col min="3" max="3" width="3.28515625" style="65" customWidth="1"/>
    <col min="4" max="4" width="20.28515625" style="65" customWidth="1"/>
    <col min="5" max="5" width="9.5703125" style="65" bestFit="1" customWidth="1"/>
    <col min="6" max="16384" width="9.140625" style="65"/>
  </cols>
  <sheetData>
    <row r="1" spans="2:10" x14ac:dyDescent="0.25">
      <c r="D1" s="72"/>
    </row>
    <row r="2" spans="2:10" ht="21" x14ac:dyDescent="0.35">
      <c r="B2" s="81" t="s">
        <v>146</v>
      </c>
    </row>
    <row r="4" spans="2:10" ht="18.75" x14ac:dyDescent="0.3">
      <c r="D4" s="67" t="s">
        <v>100</v>
      </c>
      <c r="F4" s="66" t="s">
        <v>113</v>
      </c>
    </row>
    <row r="5" spans="2:10" x14ac:dyDescent="0.25">
      <c r="D5" s="77" t="s">
        <v>111</v>
      </c>
      <c r="E5" s="65">
        <v>0</v>
      </c>
      <c r="F5" s="65">
        <v>10</v>
      </c>
      <c r="G5" s="65">
        <v>20</v>
      </c>
      <c r="H5" s="65">
        <v>30</v>
      </c>
      <c r="I5" s="65">
        <v>40</v>
      </c>
      <c r="J5" s="65">
        <v>50</v>
      </c>
    </row>
    <row r="6" spans="2:10" x14ac:dyDescent="0.25">
      <c r="C6" s="78" t="s">
        <v>108</v>
      </c>
      <c r="D6" s="73"/>
    </row>
    <row r="7" spans="2:10" x14ac:dyDescent="0.25">
      <c r="C7" s="73" t="s">
        <v>101</v>
      </c>
    </row>
    <row r="8" spans="2:10" x14ac:dyDescent="0.25">
      <c r="D8" s="66" t="s">
        <v>103</v>
      </c>
      <c r="E8" s="65">
        <v>0</v>
      </c>
      <c r="F8" s="65">
        <v>0.11</v>
      </c>
      <c r="G8" s="65">
        <v>0.3</v>
      </c>
      <c r="H8" s="65">
        <v>0.47</v>
      </c>
      <c r="I8" s="65">
        <v>0.53</v>
      </c>
      <c r="J8" s="65">
        <v>0.53</v>
      </c>
    </row>
    <row r="9" spans="2:10" x14ac:dyDescent="0.25">
      <c r="D9" s="66" t="s">
        <v>104</v>
      </c>
      <c r="E9" s="65">
        <v>0</v>
      </c>
      <c r="F9" s="65">
        <v>0.28000000000000003</v>
      </c>
      <c r="G9" s="65">
        <v>0.41</v>
      </c>
      <c r="H9" s="65">
        <v>0.54</v>
      </c>
      <c r="I9" s="65">
        <v>0.63</v>
      </c>
      <c r="J9" s="65">
        <v>0.68</v>
      </c>
    </row>
    <row r="10" spans="2:10" x14ac:dyDescent="0.25">
      <c r="C10" s="73" t="s">
        <v>105</v>
      </c>
    </row>
    <row r="11" spans="2:10" x14ac:dyDescent="0.25">
      <c r="D11" s="66" t="s">
        <v>103</v>
      </c>
      <c r="E11" s="65">
        <v>0</v>
      </c>
      <c r="F11" s="65">
        <v>-0.09</v>
      </c>
      <c r="G11" s="65">
        <v>0.11</v>
      </c>
      <c r="H11" s="65">
        <v>0.31</v>
      </c>
      <c r="I11" s="65">
        <v>0.38</v>
      </c>
      <c r="J11" s="65">
        <v>0.38</v>
      </c>
    </row>
    <row r="12" spans="2:10" x14ac:dyDescent="0.25">
      <c r="D12" s="66" t="s">
        <v>104</v>
      </c>
      <c r="E12" s="65">
        <v>0</v>
      </c>
      <c r="F12" s="65">
        <v>-0.12</v>
      </c>
      <c r="G12" s="65">
        <v>-0.04</v>
      </c>
      <c r="H12" s="65">
        <v>0.16</v>
      </c>
      <c r="I12" s="65">
        <v>0.31</v>
      </c>
      <c r="J12" s="65">
        <v>0.39</v>
      </c>
    </row>
    <row r="13" spans="2:10" x14ac:dyDescent="0.25">
      <c r="C13" s="73" t="s">
        <v>106</v>
      </c>
    </row>
    <row r="14" spans="2:10" x14ac:dyDescent="0.25">
      <c r="D14" s="66" t="s">
        <v>103</v>
      </c>
      <c r="E14" s="65">
        <v>0</v>
      </c>
      <c r="F14" s="65">
        <v>0.68</v>
      </c>
      <c r="G14" s="65">
        <v>0.87</v>
      </c>
      <c r="H14" s="65">
        <v>0.93</v>
      </c>
      <c r="I14" s="65">
        <v>0.96</v>
      </c>
      <c r="J14" s="65">
        <v>0.97</v>
      </c>
    </row>
    <row r="15" spans="2:10" x14ac:dyDescent="0.25">
      <c r="D15" s="66" t="s">
        <v>104</v>
      </c>
      <c r="E15" s="65">
        <v>0</v>
      </c>
      <c r="F15" s="65">
        <v>0.68</v>
      </c>
      <c r="G15" s="65">
        <v>0.87</v>
      </c>
      <c r="H15" s="65">
        <v>0.93</v>
      </c>
      <c r="I15" s="65">
        <v>0.96</v>
      </c>
      <c r="J15" s="65">
        <v>0.97</v>
      </c>
    </row>
    <row r="16" spans="2:10" x14ac:dyDescent="0.25">
      <c r="D16" s="66"/>
    </row>
    <row r="17" spans="3:16" x14ac:dyDescent="0.25">
      <c r="C17" s="78" t="s">
        <v>107</v>
      </c>
    </row>
    <row r="18" spans="3:16" x14ac:dyDescent="0.25">
      <c r="C18" s="73" t="s">
        <v>101</v>
      </c>
    </row>
    <row r="19" spans="3:16" x14ac:dyDescent="0.25">
      <c r="D19" s="66" t="s">
        <v>103</v>
      </c>
      <c r="E19" s="65">
        <f>1-E8</f>
        <v>1</v>
      </c>
      <c r="F19" s="65">
        <f t="shared" ref="F19:J20" si="0">1-F8</f>
        <v>0.89</v>
      </c>
      <c r="G19" s="65">
        <f t="shared" si="0"/>
        <v>0.7</v>
      </c>
      <c r="H19" s="65">
        <f t="shared" si="0"/>
        <v>0.53</v>
      </c>
      <c r="I19" s="65">
        <f t="shared" si="0"/>
        <v>0.47</v>
      </c>
      <c r="J19" s="65">
        <f t="shared" si="0"/>
        <v>0.47</v>
      </c>
    </row>
    <row r="20" spans="3:16" x14ac:dyDescent="0.25">
      <c r="D20" s="66" t="s">
        <v>104</v>
      </c>
      <c r="E20" s="65">
        <f>1-E9</f>
        <v>1</v>
      </c>
      <c r="F20" s="65">
        <f t="shared" si="0"/>
        <v>0.72</v>
      </c>
      <c r="G20" s="65">
        <f t="shared" si="0"/>
        <v>0.59000000000000008</v>
      </c>
      <c r="H20" s="65">
        <f t="shared" si="0"/>
        <v>0.45999999999999996</v>
      </c>
      <c r="I20" s="65">
        <f t="shared" si="0"/>
        <v>0.37</v>
      </c>
      <c r="J20" s="65">
        <f t="shared" si="0"/>
        <v>0.31999999999999995</v>
      </c>
    </row>
    <row r="21" spans="3:16" x14ac:dyDescent="0.25">
      <c r="C21" s="73" t="s">
        <v>105</v>
      </c>
    </row>
    <row r="22" spans="3:16" x14ac:dyDescent="0.25">
      <c r="D22" s="66" t="s">
        <v>103</v>
      </c>
      <c r="E22" s="65">
        <f>1-E11</f>
        <v>1</v>
      </c>
      <c r="F22" s="65">
        <f t="shared" ref="F22:J23" si="1">1-F11</f>
        <v>1.0900000000000001</v>
      </c>
      <c r="G22" s="65">
        <f t="shared" si="1"/>
        <v>0.89</v>
      </c>
      <c r="H22" s="65">
        <f t="shared" si="1"/>
        <v>0.69</v>
      </c>
      <c r="I22" s="65">
        <f t="shared" si="1"/>
        <v>0.62</v>
      </c>
      <c r="J22" s="65">
        <f t="shared" si="1"/>
        <v>0.62</v>
      </c>
    </row>
    <row r="23" spans="3:16" x14ac:dyDescent="0.25">
      <c r="D23" s="66" t="s">
        <v>104</v>
      </c>
      <c r="E23" s="65">
        <f>1-E12</f>
        <v>1</v>
      </c>
      <c r="F23" s="65">
        <f t="shared" si="1"/>
        <v>1.1200000000000001</v>
      </c>
      <c r="G23" s="65">
        <f t="shared" si="1"/>
        <v>1.04</v>
      </c>
      <c r="H23" s="65">
        <f t="shared" si="1"/>
        <v>0.84</v>
      </c>
      <c r="I23" s="65">
        <f t="shared" si="1"/>
        <v>0.69</v>
      </c>
      <c r="J23" s="65">
        <f t="shared" si="1"/>
        <v>0.61</v>
      </c>
    </row>
    <row r="24" spans="3:16" x14ac:dyDescent="0.25">
      <c r="C24" s="73" t="s">
        <v>106</v>
      </c>
    </row>
    <row r="25" spans="3:16" x14ac:dyDescent="0.25">
      <c r="D25" s="66" t="s">
        <v>103</v>
      </c>
      <c r="E25" s="65">
        <f>1-E14</f>
        <v>1</v>
      </c>
      <c r="F25" s="65">
        <f t="shared" ref="F25:J26" si="2">1-F14</f>
        <v>0.31999999999999995</v>
      </c>
      <c r="G25" s="65">
        <f t="shared" si="2"/>
        <v>0.13</v>
      </c>
      <c r="H25" s="65">
        <f t="shared" si="2"/>
        <v>6.9999999999999951E-2</v>
      </c>
      <c r="I25" s="65">
        <f t="shared" si="2"/>
        <v>4.0000000000000036E-2</v>
      </c>
      <c r="J25" s="65">
        <f t="shared" si="2"/>
        <v>3.0000000000000027E-2</v>
      </c>
    </row>
    <row r="26" spans="3:16" x14ac:dyDescent="0.25">
      <c r="D26" s="66" t="s">
        <v>104</v>
      </c>
      <c r="E26" s="65">
        <f>1-E15</f>
        <v>1</v>
      </c>
      <c r="F26" s="65">
        <f t="shared" si="2"/>
        <v>0.31999999999999995</v>
      </c>
      <c r="G26" s="65">
        <f t="shared" si="2"/>
        <v>0.13</v>
      </c>
      <c r="H26" s="65">
        <f t="shared" si="2"/>
        <v>6.9999999999999951E-2</v>
      </c>
      <c r="I26" s="65">
        <f t="shared" si="2"/>
        <v>4.0000000000000036E-2</v>
      </c>
      <c r="J26" s="65">
        <f t="shared" si="2"/>
        <v>3.0000000000000027E-2</v>
      </c>
    </row>
    <row r="28" spans="3:16" x14ac:dyDescent="0.25">
      <c r="C28" s="78" t="s">
        <v>112</v>
      </c>
      <c r="E28" s="71">
        <v>0</v>
      </c>
      <c r="F28" s="71">
        <v>10</v>
      </c>
      <c r="G28" s="71">
        <v>20</v>
      </c>
      <c r="H28" s="71">
        <v>30</v>
      </c>
      <c r="I28" s="71">
        <v>40</v>
      </c>
      <c r="J28" s="71">
        <v>50</v>
      </c>
      <c r="K28" s="71">
        <v>60</v>
      </c>
      <c r="L28" s="71">
        <v>70</v>
      </c>
      <c r="M28" s="71">
        <v>80</v>
      </c>
      <c r="N28" s="71">
        <v>90</v>
      </c>
    </row>
    <row r="29" spans="3:16" x14ac:dyDescent="0.25">
      <c r="D29" s="75" t="s">
        <v>109</v>
      </c>
      <c r="E29" s="74">
        <f t="shared" ref="E29:J29" si="3">AVERAGE(E22:E23)</f>
        <v>1</v>
      </c>
      <c r="F29" s="74">
        <f>AVERAGE(F22:F23)</f>
        <v>1.105</v>
      </c>
      <c r="G29" s="74">
        <f t="shared" si="3"/>
        <v>0.96500000000000008</v>
      </c>
      <c r="H29" s="74">
        <f t="shared" si="3"/>
        <v>0.7649999999999999</v>
      </c>
      <c r="I29" s="74">
        <f t="shared" si="3"/>
        <v>0.65500000000000003</v>
      </c>
      <c r="J29" s="74">
        <f t="shared" si="3"/>
        <v>0.61499999999999999</v>
      </c>
    </row>
    <row r="30" spans="3:16" x14ac:dyDescent="0.25">
      <c r="D30" s="75" t="s">
        <v>110</v>
      </c>
      <c r="E30" s="76">
        <f>AVERAGE(E25:E26)</f>
        <v>1</v>
      </c>
      <c r="F30" s="76">
        <f t="shared" ref="F30:J30" si="4">AVERAGE(F25:F26)</f>
        <v>0.31999999999999995</v>
      </c>
      <c r="G30" s="76">
        <f t="shared" si="4"/>
        <v>0.13</v>
      </c>
      <c r="H30" s="76">
        <f t="shared" si="4"/>
        <v>6.9999999999999951E-2</v>
      </c>
      <c r="I30" s="76">
        <f t="shared" si="4"/>
        <v>4.0000000000000036E-2</v>
      </c>
      <c r="J30" s="76">
        <f t="shared" si="4"/>
        <v>3.0000000000000027E-2</v>
      </c>
      <c r="P30" s="84"/>
    </row>
    <row r="31" spans="3:16" x14ac:dyDescent="0.25">
      <c r="D31" s="75"/>
      <c r="E31" s="76"/>
      <c r="F31" s="76"/>
      <c r="G31" s="76"/>
      <c r="H31" s="76"/>
      <c r="I31" s="76"/>
      <c r="J31" s="76"/>
      <c r="P31" s="84"/>
    </row>
    <row r="32" spans="3:16" x14ac:dyDescent="0.25">
      <c r="D32" s="277" t="s">
        <v>122</v>
      </c>
      <c r="E32" s="278"/>
      <c r="F32" s="279"/>
      <c r="G32" s="85"/>
      <c r="H32" s="88" t="s">
        <v>123</v>
      </c>
      <c r="I32" s="89">
        <f>1.1239</f>
        <v>1.1238999999999999</v>
      </c>
      <c r="J32" s="87"/>
      <c r="K32" s="86" t="s">
        <v>102</v>
      </c>
      <c r="L32" s="90">
        <v>-1.2E-2</v>
      </c>
    </row>
    <row r="34" spans="2:17" ht="21" x14ac:dyDescent="0.35">
      <c r="B34" s="81" t="s">
        <v>147</v>
      </c>
    </row>
    <row r="35" spans="2:17" ht="15.75" thickBot="1" x14ac:dyDescent="0.3"/>
    <row r="36" spans="2:17" ht="51.75" customHeight="1" thickBot="1" x14ac:dyDescent="0.3">
      <c r="D36" s="258" t="s">
        <v>114</v>
      </c>
      <c r="E36" s="259"/>
      <c r="F36" s="280" t="s">
        <v>124</v>
      </c>
      <c r="G36" s="281"/>
      <c r="H36" s="280" t="s">
        <v>0</v>
      </c>
      <c r="I36" s="281"/>
      <c r="J36" s="256" t="s">
        <v>92</v>
      </c>
      <c r="K36" s="257"/>
      <c r="L36" s="257"/>
      <c r="M36" s="257"/>
      <c r="N36" s="257"/>
      <c r="O36" s="257"/>
      <c r="P36" s="257"/>
      <c r="Q36" s="257"/>
    </row>
    <row r="37" spans="2:17" ht="15.75" thickBot="1" x14ac:dyDescent="0.3">
      <c r="D37" s="260"/>
      <c r="E37" s="261"/>
      <c r="F37" s="268">
        <v>5</v>
      </c>
      <c r="G37" s="269"/>
      <c r="H37" s="270">
        <f>-LN(0.5)/F37</f>
        <v>0.13862943611198905</v>
      </c>
      <c r="I37" s="271"/>
      <c r="J37" s="256"/>
      <c r="K37" s="257"/>
      <c r="L37" s="257"/>
      <c r="M37" s="257"/>
      <c r="N37" s="257"/>
      <c r="O37" s="257"/>
      <c r="P37" s="257"/>
      <c r="Q37" s="257"/>
    </row>
    <row r="38" spans="2:17" x14ac:dyDescent="0.25">
      <c r="E38" s="1"/>
      <c r="F38" s="6"/>
      <c r="K38" s="55"/>
      <c r="L38" s="55"/>
      <c r="M38" s="55"/>
    </row>
    <row r="39" spans="2:17" x14ac:dyDescent="0.25">
      <c r="D39" s="82" t="s">
        <v>87</v>
      </c>
      <c r="E39"/>
      <c r="K39"/>
      <c r="L39"/>
      <c r="M39"/>
    </row>
    <row r="40" spans="2:17" x14ac:dyDescent="0.25">
      <c r="D40" s="83" t="s">
        <v>85</v>
      </c>
      <c r="E40"/>
      <c r="K40"/>
      <c r="L40"/>
      <c r="M40"/>
    </row>
    <row r="41" spans="2:17" x14ac:dyDescent="0.25">
      <c r="D41" s="83" t="s">
        <v>86</v>
      </c>
      <c r="E41"/>
      <c r="K41"/>
      <c r="L41"/>
      <c r="M41"/>
    </row>
    <row r="42" spans="2:17" x14ac:dyDescent="0.25">
      <c r="D42" s="83" t="s">
        <v>83</v>
      </c>
      <c r="E42"/>
      <c r="K42"/>
      <c r="L42"/>
      <c r="M42"/>
    </row>
    <row r="43" spans="2:17" x14ac:dyDescent="0.25">
      <c r="D43" s="83" t="s">
        <v>84</v>
      </c>
    </row>
    <row r="46" spans="2:17" ht="21" x14ac:dyDescent="0.35">
      <c r="B46" s="81" t="s">
        <v>148</v>
      </c>
    </row>
    <row r="47" spans="2:17" ht="15.75" customHeight="1" thickBot="1" x14ac:dyDescent="0.4">
      <c r="B47" s="81"/>
    </row>
    <row r="48" spans="2:17" ht="32.25" customHeight="1" thickBot="1" x14ac:dyDescent="0.3">
      <c r="I48" s="272" t="s">
        <v>127</v>
      </c>
      <c r="J48" s="273"/>
      <c r="K48" s="273"/>
      <c r="L48" s="273"/>
      <c r="M48" s="273"/>
      <c r="N48" s="274"/>
    </row>
    <row r="49" spans="4:14" ht="36" customHeight="1" thickBot="1" x14ac:dyDescent="0.3">
      <c r="D49" s="91" t="s">
        <v>121</v>
      </c>
      <c r="E49" s="264" t="s">
        <v>116</v>
      </c>
      <c r="F49" s="264" t="s">
        <v>115</v>
      </c>
      <c r="G49" s="266" t="s">
        <v>117</v>
      </c>
      <c r="I49" s="275" t="s">
        <v>125</v>
      </c>
      <c r="K49" s="262" t="s">
        <v>124</v>
      </c>
      <c r="L49" s="263"/>
      <c r="M49" s="262" t="s">
        <v>0</v>
      </c>
      <c r="N49" s="263"/>
    </row>
    <row r="50" spans="4:14" ht="15.75" thickBot="1" x14ac:dyDescent="0.3">
      <c r="D50" s="101" t="s">
        <v>94</v>
      </c>
      <c r="E50" s="265"/>
      <c r="F50" s="265"/>
      <c r="G50" s="267"/>
      <c r="I50" s="276"/>
      <c r="J50" s="102"/>
      <c r="K50" s="268">
        <v>5.5</v>
      </c>
      <c r="L50" s="269"/>
      <c r="M50" s="270">
        <f>-LN(0.5)/K50</f>
        <v>0.12602676010180824</v>
      </c>
      <c r="N50" s="271"/>
    </row>
    <row r="51" spans="4:14" x14ac:dyDescent="0.25">
      <c r="D51" s="98">
        <v>1</v>
      </c>
      <c r="E51" s="99">
        <f>FORECAST(D51,'Carbon Dividend Framework'!$E$30:$F$30,'Carbon Dividend Framework'!$E$28:$F$28)</f>
        <v>0.93199999999999994</v>
      </c>
      <c r="F51" s="99">
        <f>$I$32*EXP($L$32*D51)</f>
        <v>1.1104937980855236</v>
      </c>
      <c r="G51" s="100">
        <f>EXP(-$H$37*(D51-0.5))</f>
        <v>0.93303299153680741</v>
      </c>
      <c r="I51" s="103">
        <f>EXP(-$M$50*(D51-0.5))</f>
        <v>0.93893091066170631</v>
      </c>
    </row>
    <row r="52" spans="4:14" x14ac:dyDescent="0.25">
      <c r="D52" s="93">
        <v>2</v>
      </c>
      <c r="E52" s="92"/>
      <c r="F52" s="92">
        <f t="shared" ref="F52:F115" si="5">$I$32*EXP($L$32*D52)</f>
        <v>1.0972475091969141</v>
      </c>
      <c r="G52" s="94">
        <f t="shared" ref="G52:G115" si="6">EXP(-$H$37*(D52-0.5))</f>
        <v>0.81225239635623558</v>
      </c>
      <c r="I52" s="103">
        <f t="shared" ref="I52:I115" si="7">EXP(-$M$50*(D52-0.5))</f>
        <v>0.82775327988481073</v>
      </c>
    </row>
    <row r="53" spans="4:14" x14ac:dyDescent="0.25">
      <c r="D53" s="93">
        <v>3</v>
      </c>
      <c r="E53" s="92"/>
      <c r="F53" s="92">
        <f t="shared" si="5"/>
        <v>1.084159225845682</v>
      </c>
      <c r="G53" s="94">
        <f t="shared" si="6"/>
        <v>0.70710678118654757</v>
      </c>
      <c r="I53" s="103">
        <f t="shared" si="7"/>
        <v>0.72974005284072307</v>
      </c>
    </row>
    <row r="54" spans="4:14" x14ac:dyDescent="0.25">
      <c r="D54" s="93">
        <v>4</v>
      </c>
      <c r="E54" s="92"/>
      <c r="F54" s="92">
        <f t="shared" si="5"/>
        <v>1.0712270632964074</v>
      </c>
      <c r="G54" s="94">
        <f t="shared" si="6"/>
        <v>0.61557220667245816</v>
      </c>
      <c r="I54" s="103">
        <f t="shared" si="7"/>
        <v>0.64333244900471587</v>
      </c>
    </row>
    <row r="55" spans="4:14" x14ac:dyDescent="0.25">
      <c r="D55" s="93">
        <v>5</v>
      </c>
      <c r="E55" s="92"/>
      <c r="F55" s="92">
        <f t="shared" si="5"/>
        <v>1.0584491592953371</v>
      </c>
      <c r="G55" s="94">
        <f t="shared" si="6"/>
        <v>0.53588673126814657</v>
      </c>
      <c r="I55" s="103">
        <f t="shared" si="7"/>
        <v>0.56715626109773132</v>
      </c>
    </row>
    <row r="56" spans="4:14" x14ac:dyDescent="0.25">
      <c r="D56" s="93">
        <v>6</v>
      </c>
      <c r="E56" s="92"/>
      <c r="F56" s="92">
        <f t="shared" si="5"/>
        <v>1.045823673802214</v>
      </c>
      <c r="G56" s="94">
        <f t="shared" si="6"/>
        <v>0.46651649576840371</v>
      </c>
      <c r="I56" s="103">
        <f t="shared" si="7"/>
        <v>0.49999999999999994</v>
      </c>
    </row>
    <row r="57" spans="4:14" x14ac:dyDescent="0.25">
      <c r="D57" s="93">
        <v>7</v>
      </c>
      <c r="E57" s="92"/>
      <c r="F57" s="92">
        <f t="shared" si="5"/>
        <v>1.0333487887253106</v>
      </c>
      <c r="G57" s="94">
        <f t="shared" si="6"/>
        <v>0.40612619817811779</v>
      </c>
      <c r="I57" s="103">
        <f t="shared" si="7"/>
        <v>0.4407956274980106</v>
      </c>
    </row>
    <row r="58" spans="4:14" x14ac:dyDescent="0.25">
      <c r="D58" s="93">
        <v>8</v>
      </c>
      <c r="E58" s="92"/>
      <c r="F58" s="92">
        <f t="shared" si="5"/>
        <v>1.0210227076596188</v>
      </c>
      <c r="G58" s="94">
        <f t="shared" si="6"/>
        <v>0.35355339059327379</v>
      </c>
      <c r="I58" s="103">
        <f t="shared" si="7"/>
        <v>0.3886015704427298</v>
      </c>
    </row>
    <row r="59" spans="4:14" x14ac:dyDescent="0.25">
      <c r="D59" s="93">
        <v>9</v>
      </c>
      <c r="E59" s="92"/>
      <c r="F59" s="92">
        <f t="shared" si="5"/>
        <v>1.0088436556281657</v>
      </c>
      <c r="G59" s="94">
        <f t="shared" si="6"/>
        <v>0.30778610333622908</v>
      </c>
      <c r="I59" s="103">
        <f t="shared" si="7"/>
        <v>0.34258774618003091</v>
      </c>
    </row>
    <row r="60" spans="4:14" x14ac:dyDescent="0.25">
      <c r="D60" s="93">
        <v>10</v>
      </c>
      <c r="E60" s="92">
        <f>F30</f>
        <v>0.31999999999999995</v>
      </c>
      <c r="F60" s="92">
        <f t="shared" si="5"/>
        <v>0.99680987882641325</v>
      </c>
      <c r="G60" s="94">
        <f t="shared" si="6"/>
        <v>0.26794336563407328</v>
      </c>
      <c r="I60" s="103">
        <f t="shared" si="7"/>
        <v>0.3020223611011118</v>
      </c>
    </row>
    <row r="61" spans="4:14" x14ac:dyDescent="0.25">
      <c r="D61" s="93">
        <v>11</v>
      </c>
      <c r="E61" s="92"/>
      <c r="F61" s="92">
        <f t="shared" si="5"/>
        <v>0.98491964436970747</v>
      </c>
      <c r="G61" s="94">
        <f t="shared" si="6"/>
        <v>0.23325824788420185</v>
      </c>
      <c r="I61" s="103">
        <f t="shared" si="7"/>
        <v>0.26626027235999067</v>
      </c>
    </row>
    <row r="62" spans="4:14" x14ac:dyDescent="0.25">
      <c r="D62" s="93">
        <v>12</v>
      </c>
      <c r="E62" s="92"/>
      <c r="F62" s="92">
        <f t="shared" si="5"/>
        <v>0.97317124004374045</v>
      </c>
      <c r="G62" s="94">
        <f t="shared" si="6"/>
        <v>0.2030630990890589</v>
      </c>
      <c r="I62" s="103">
        <f t="shared" si="7"/>
        <v>0.23473272766542655</v>
      </c>
    </row>
    <row r="63" spans="4:14" x14ac:dyDescent="0.25">
      <c r="D63" s="93">
        <v>13</v>
      </c>
      <c r="E63" s="92"/>
      <c r="F63" s="92">
        <f t="shared" si="5"/>
        <v>0.96156297405798752</v>
      </c>
      <c r="G63" s="94">
        <f t="shared" si="6"/>
        <v>0.17677669529663692</v>
      </c>
      <c r="I63" s="103">
        <f t="shared" si="7"/>
        <v>0.20693831997120268</v>
      </c>
    </row>
    <row r="64" spans="4:14" x14ac:dyDescent="0.25">
      <c r="D64" s="93">
        <v>14</v>
      </c>
      <c r="E64" s="92"/>
      <c r="F64" s="92">
        <f t="shared" si="5"/>
        <v>0.95009317480208788</v>
      </c>
      <c r="G64" s="94">
        <f t="shared" si="6"/>
        <v>0.15389305166811457</v>
      </c>
      <c r="I64" s="103">
        <f t="shared" si="7"/>
        <v>0.18243501321018074</v>
      </c>
    </row>
    <row r="65" spans="4:9" x14ac:dyDescent="0.25">
      <c r="D65" s="93">
        <v>15</v>
      </c>
      <c r="E65" s="92"/>
      <c r="F65" s="92">
        <f t="shared" si="5"/>
        <v>0.9387601906051285</v>
      </c>
      <c r="G65" s="94">
        <f t="shared" si="6"/>
        <v>0.13397168281703667</v>
      </c>
      <c r="I65" s="103">
        <f t="shared" si="7"/>
        <v>0.16083311225117897</v>
      </c>
    </row>
    <row r="66" spans="4:9" x14ac:dyDescent="0.25">
      <c r="D66" s="93">
        <v>16</v>
      </c>
      <c r="E66" s="92"/>
      <c r="F66" s="92">
        <f t="shared" si="5"/>
        <v>0.92756238949780168</v>
      </c>
      <c r="G66" s="94">
        <f t="shared" si="6"/>
        <v>0.11662912394210094</v>
      </c>
      <c r="I66" s="103">
        <f t="shared" si="7"/>
        <v>0.1417890652744328</v>
      </c>
    </row>
    <row r="67" spans="4:9" x14ac:dyDescent="0.25">
      <c r="D67" s="93">
        <v>17</v>
      </c>
      <c r="E67" s="92"/>
      <c r="F67" s="92">
        <f t="shared" si="5"/>
        <v>0.91649815897739817</v>
      </c>
      <c r="G67" s="94">
        <f t="shared" si="6"/>
        <v>0.10153154954452946</v>
      </c>
      <c r="I67" s="103">
        <f t="shared" si="7"/>
        <v>0.12499999999999997</v>
      </c>
    </row>
    <row r="68" spans="4:9" x14ac:dyDescent="0.25">
      <c r="D68" s="93">
        <v>18</v>
      </c>
      <c r="E68" s="92"/>
      <c r="F68" s="92">
        <f t="shared" si="5"/>
        <v>0.9055659057756037</v>
      </c>
      <c r="G68" s="94">
        <f t="shared" si="6"/>
        <v>8.8388347648318447E-2</v>
      </c>
      <c r="I68" s="103">
        <f t="shared" si="7"/>
        <v>0.11019890687450264</v>
      </c>
    </row>
    <row r="69" spans="4:9" x14ac:dyDescent="0.25">
      <c r="D69" s="93">
        <v>19</v>
      </c>
      <c r="E69" s="92"/>
      <c r="F69" s="92">
        <f t="shared" si="5"/>
        <v>0.89476405562906636</v>
      </c>
      <c r="G69" s="94">
        <f t="shared" si="6"/>
        <v>7.6946525834057283E-2</v>
      </c>
      <c r="I69" s="103">
        <f t="shared" si="7"/>
        <v>9.7150392610682451E-2</v>
      </c>
    </row>
    <row r="70" spans="4:9" x14ac:dyDescent="0.25">
      <c r="D70" s="93">
        <v>20</v>
      </c>
      <c r="E70" s="92">
        <f>G30</f>
        <v>0.13</v>
      </c>
      <c r="F70" s="92">
        <f t="shared" si="5"/>
        <v>0.88409105305269942</v>
      </c>
      <c r="G70" s="94">
        <f t="shared" si="6"/>
        <v>6.6985841408518335E-2</v>
      </c>
      <c r="I70" s="103">
        <f t="shared" si="7"/>
        <v>8.564693654500774E-2</v>
      </c>
    </row>
    <row r="71" spans="4:9" x14ac:dyDescent="0.25">
      <c r="D71" s="93">
        <v>21</v>
      </c>
      <c r="E71" s="92"/>
      <c r="F71" s="92">
        <f t="shared" si="5"/>
        <v>0.87354536111568848</v>
      </c>
      <c r="G71" s="94">
        <f t="shared" si="6"/>
        <v>5.831456197105047E-2</v>
      </c>
      <c r="I71" s="103">
        <f t="shared" si="7"/>
        <v>7.5505590275277937E-2</v>
      </c>
    </row>
    <row r="72" spans="4:9" x14ac:dyDescent="0.25">
      <c r="D72" s="93">
        <v>22</v>
      </c>
      <c r="E72" s="92"/>
      <c r="F72" s="92">
        <f t="shared" si="5"/>
        <v>0.86312546122017197</v>
      </c>
      <c r="G72" s="94">
        <f t="shared" si="6"/>
        <v>5.0765774772264724E-2</v>
      </c>
      <c r="I72" s="103">
        <f t="shared" si="7"/>
        <v>6.6565068089997653E-2</v>
      </c>
    </row>
    <row r="73" spans="4:9" x14ac:dyDescent="0.25">
      <c r="D73" s="93">
        <v>23</v>
      </c>
      <c r="E73" s="92"/>
      <c r="F73" s="92">
        <f t="shared" si="5"/>
        <v>0.85282985288255908</v>
      </c>
      <c r="G73" s="94">
        <f t="shared" si="6"/>
        <v>4.4194173824159223E-2</v>
      </c>
      <c r="I73" s="103">
        <f t="shared" si="7"/>
        <v>5.8683181916356644E-2</v>
      </c>
    </row>
    <row r="74" spans="4:9" x14ac:dyDescent="0.25">
      <c r="D74" s="93">
        <v>24</v>
      </c>
      <c r="E74" s="92"/>
      <c r="F74" s="92">
        <f t="shared" si="5"/>
        <v>0.84265705351745845</v>
      </c>
      <c r="G74" s="94">
        <f t="shared" si="6"/>
        <v>3.8473262917028635E-2</v>
      </c>
      <c r="I74" s="103">
        <f t="shared" si="7"/>
        <v>5.1734579992800671E-2</v>
      </c>
    </row>
    <row r="75" spans="4:9" x14ac:dyDescent="0.25">
      <c r="D75" s="93">
        <v>25</v>
      </c>
      <c r="E75" s="92"/>
      <c r="F75" s="92">
        <f t="shared" si="5"/>
        <v>0.83260559822418267</v>
      </c>
      <c r="G75" s="94">
        <f t="shared" si="6"/>
        <v>3.3492920704259174E-2</v>
      </c>
      <c r="I75" s="103">
        <f t="shared" si="7"/>
        <v>4.5608753302545178E-2</v>
      </c>
    </row>
    <row r="76" spans="4:9" x14ac:dyDescent="0.25">
      <c r="D76" s="93">
        <v>26</v>
      </c>
      <c r="E76" s="92"/>
      <c r="F76" s="92">
        <f t="shared" si="5"/>
        <v>0.82267403957580054</v>
      </c>
      <c r="G76" s="94">
        <f t="shared" si="6"/>
        <v>2.9157280985525245E-2</v>
      </c>
      <c r="I76" s="103">
        <f t="shared" si="7"/>
        <v>4.0208278062794735E-2</v>
      </c>
    </row>
    <row r="77" spans="4:9" x14ac:dyDescent="0.25">
      <c r="D77" s="93">
        <v>27</v>
      </c>
      <c r="E77" s="92"/>
      <c r="F77" s="92">
        <f t="shared" si="5"/>
        <v>0.8128609474107048</v>
      </c>
      <c r="G77" s="94">
        <f t="shared" si="6"/>
        <v>2.5382887386132372E-2</v>
      </c>
      <c r="I77" s="103">
        <f t="shared" si="7"/>
        <v>3.54472663186082E-2</v>
      </c>
    </row>
    <row r="78" spans="4:9" x14ac:dyDescent="0.25">
      <c r="D78" s="93">
        <v>28</v>
      </c>
      <c r="E78" s="92"/>
      <c r="F78" s="92">
        <f t="shared" si="5"/>
        <v>0.80316490862666667</v>
      </c>
      <c r="G78" s="94">
        <f t="shared" si="6"/>
        <v>2.2097086912079619E-2</v>
      </c>
      <c r="I78" s="103">
        <f t="shared" si="7"/>
        <v>3.125E-2</v>
      </c>
    </row>
    <row r="79" spans="4:9" x14ac:dyDescent="0.25">
      <c r="D79" s="93">
        <v>29</v>
      </c>
      <c r="E79" s="92"/>
      <c r="F79" s="92">
        <f t="shared" si="5"/>
        <v>0.79358452697734649</v>
      </c>
      <c r="G79" s="94">
        <f t="shared" si="6"/>
        <v>1.9236631458514324E-2</v>
      </c>
      <c r="I79" s="103">
        <f t="shared" si="7"/>
        <v>2.7549726718625652E-2</v>
      </c>
    </row>
    <row r="80" spans="4:9" x14ac:dyDescent="0.25">
      <c r="D80" s="93">
        <v>30</v>
      </c>
      <c r="E80" s="92">
        <f>H30</f>
        <v>6.9999999999999951E-2</v>
      </c>
      <c r="F80" s="92">
        <f t="shared" si="5"/>
        <v>0.78411842287123168</v>
      </c>
      <c r="G80" s="94">
        <f t="shared" si="6"/>
        <v>1.6746460352129587E-2</v>
      </c>
      <c r="I80" s="103">
        <f t="shared" si="7"/>
        <v>2.4287598152670609E-2</v>
      </c>
    </row>
    <row r="81" spans="4:9" x14ac:dyDescent="0.25">
      <c r="D81" s="93">
        <v>31</v>
      </c>
      <c r="E81" s="92"/>
      <c r="F81" s="92">
        <f t="shared" si="5"/>
        <v>0.77476523317297352</v>
      </c>
      <c r="G81" s="94">
        <f t="shared" si="6"/>
        <v>1.4578640492762621E-2</v>
      </c>
      <c r="I81" s="103">
        <f t="shared" si="7"/>
        <v>2.1411734136251932E-2</v>
      </c>
    </row>
    <row r="82" spans="4:9" x14ac:dyDescent="0.25">
      <c r="D82" s="93">
        <v>32</v>
      </c>
      <c r="E82" s="92"/>
      <c r="F82" s="92">
        <f t="shared" si="5"/>
        <v>0.76552361100709287</v>
      </c>
      <c r="G82" s="94">
        <f t="shared" si="6"/>
        <v>1.2691443693066184E-2</v>
      </c>
      <c r="I82" s="103">
        <f t="shared" si="7"/>
        <v>1.8876397568819488E-2</v>
      </c>
    </row>
    <row r="83" spans="4:9" x14ac:dyDescent="0.25">
      <c r="D83" s="93">
        <v>33</v>
      </c>
      <c r="E83" s="92"/>
      <c r="F83" s="92">
        <f t="shared" si="5"/>
        <v>0.75639222556402852</v>
      </c>
      <c r="G83" s="94">
        <f t="shared" si="6"/>
        <v>1.1048543456039809E-2</v>
      </c>
      <c r="I83" s="103">
        <f t="shared" si="7"/>
        <v>1.664126702249941E-2</v>
      </c>
    </row>
    <row r="84" spans="4:9" x14ac:dyDescent="0.25">
      <c r="D84" s="93">
        <v>34</v>
      </c>
      <c r="E84" s="92"/>
      <c r="F84" s="92">
        <f t="shared" si="5"/>
        <v>0.74736976190849747</v>
      </c>
      <c r="G84" s="94">
        <f t="shared" si="6"/>
        <v>9.6183157292571621E-3</v>
      </c>
      <c r="I84" s="103">
        <f t="shared" si="7"/>
        <v>1.4670795479089165E-2</v>
      </c>
    </row>
    <row r="85" spans="4:9" x14ac:dyDescent="0.25">
      <c r="D85" s="93">
        <v>35</v>
      </c>
      <c r="E85" s="92"/>
      <c r="F85" s="92">
        <f t="shared" si="5"/>
        <v>0.73845492079014219</v>
      </c>
      <c r="G85" s="94">
        <f t="shared" si="6"/>
        <v>8.3732301760647936E-3</v>
      </c>
      <c r="I85" s="103">
        <f t="shared" si="7"/>
        <v>1.2933644998200166E-2</v>
      </c>
    </row>
    <row r="86" spans="4:9" x14ac:dyDescent="0.25">
      <c r="D86" s="93">
        <v>36</v>
      </c>
      <c r="E86" s="92"/>
      <c r="F86" s="92">
        <f t="shared" si="5"/>
        <v>0.72964641845643718</v>
      </c>
      <c r="G86" s="94">
        <f t="shared" si="6"/>
        <v>7.2893202463813096E-3</v>
      </c>
      <c r="I86" s="103">
        <f t="shared" si="7"/>
        <v>1.1402188325636293E-2</v>
      </c>
    </row>
    <row r="87" spans="4:9" x14ac:dyDescent="0.25">
      <c r="D87" s="93">
        <v>37</v>
      </c>
      <c r="E87" s="92"/>
      <c r="F87" s="92">
        <f t="shared" si="5"/>
        <v>0.72094298646782473</v>
      </c>
      <c r="G87" s="94">
        <f t="shared" si="6"/>
        <v>6.3457218465330914E-3</v>
      </c>
      <c r="I87" s="103">
        <f t="shared" si="7"/>
        <v>1.0052069515698687E-2</v>
      </c>
    </row>
    <row r="88" spans="4:9" x14ac:dyDescent="0.25">
      <c r="D88" s="93">
        <v>38</v>
      </c>
      <c r="E88" s="92"/>
      <c r="F88" s="92">
        <f t="shared" si="5"/>
        <v>0.71234337151505911</v>
      </c>
      <c r="G88" s="94">
        <f t="shared" si="6"/>
        <v>5.5242717280199038E-3</v>
      </c>
      <c r="I88" s="103">
        <f t="shared" si="7"/>
        <v>8.8618165796520484E-3</v>
      </c>
    </row>
    <row r="89" spans="4:9" x14ac:dyDescent="0.25">
      <c r="D89" s="93">
        <v>39</v>
      </c>
      <c r="E89" s="92"/>
      <c r="F89" s="92">
        <f t="shared" si="5"/>
        <v>0.70384633523872708</v>
      </c>
      <c r="G89" s="94">
        <f t="shared" si="6"/>
        <v>4.8091578646285802E-3</v>
      </c>
      <c r="I89" s="103">
        <f t="shared" si="7"/>
        <v>7.8124999999999948E-3</v>
      </c>
    </row>
    <row r="90" spans="4:9" x14ac:dyDescent="0.25">
      <c r="D90" s="93">
        <v>40</v>
      </c>
      <c r="E90" s="92">
        <f>I30</f>
        <v>4.0000000000000036E-2</v>
      </c>
      <c r="F90" s="92">
        <f t="shared" si="5"/>
        <v>0.69545065405092166</v>
      </c>
      <c r="G90" s="94">
        <f t="shared" si="6"/>
        <v>4.1866150880323959E-3</v>
      </c>
      <c r="I90" s="103">
        <f t="shared" si="7"/>
        <v>6.8874316796564148E-3</v>
      </c>
    </row>
    <row r="91" spans="4:9" x14ac:dyDescent="0.25">
      <c r="D91" s="93">
        <v>41</v>
      </c>
      <c r="E91" s="92"/>
      <c r="F91" s="92">
        <f t="shared" si="5"/>
        <v>0.68715511895904413</v>
      </c>
      <c r="G91" s="94">
        <f t="shared" si="6"/>
        <v>3.6446601231906548E-3</v>
      </c>
      <c r="I91" s="103">
        <f t="shared" si="7"/>
        <v>6.0718995381676515E-3</v>
      </c>
    </row>
    <row r="92" spans="4:9" x14ac:dyDescent="0.25">
      <c r="D92" s="93">
        <v>42</v>
      </c>
      <c r="E92" s="92"/>
      <c r="F92" s="92">
        <f t="shared" si="5"/>
        <v>0.67895853539170625</v>
      </c>
      <c r="G92" s="94">
        <f t="shared" si="6"/>
        <v>3.1728609232665457E-3</v>
      </c>
      <c r="I92" s="103">
        <f t="shared" si="7"/>
        <v>5.3529335340629838E-3</v>
      </c>
    </row>
    <row r="93" spans="4:9" x14ac:dyDescent="0.25">
      <c r="D93" s="93">
        <v>43</v>
      </c>
      <c r="E93" s="92"/>
      <c r="F93" s="92">
        <f t="shared" si="5"/>
        <v>0.67085972302671093</v>
      </c>
      <c r="G93" s="94">
        <f t="shared" si="6"/>
        <v>2.7621358640099515E-3</v>
      </c>
      <c r="I93" s="103">
        <f t="shared" si="7"/>
        <v>4.719099392204871E-3</v>
      </c>
    </row>
    <row r="94" spans="4:9" x14ac:dyDescent="0.25">
      <c r="D94" s="93">
        <v>44</v>
      </c>
      <c r="E94" s="92"/>
      <c r="F94" s="92">
        <f t="shared" si="5"/>
        <v>0.66285751562108253</v>
      </c>
      <c r="G94" s="94">
        <f t="shared" si="6"/>
        <v>2.4045789323142901E-3</v>
      </c>
      <c r="I94" s="103">
        <f t="shared" si="7"/>
        <v>4.1603167556248516E-3</v>
      </c>
    </row>
    <row r="95" spans="4:9" x14ac:dyDescent="0.25">
      <c r="D95" s="93">
        <v>45</v>
      </c>
      <c r="E95" s="92"/>
      <c r="F95" s="92">
        <f t="shared" si="5"/>
        <v>0.65495076084312687</v>
      </c>
      <c r="G95" s="94">
        <f t="shared" si="6"/>
        <v>2.093307544016198E-3</v>
      </c>
      <c r="I95" s="103">
        <f t="shared" si="7"/>
        <v>3.6676988697722907E-3</v>
      </c>
    </row>
    <row r="96" spans="4:9" x14ac:dyDescent="0.25">
      <c r="D96" s="93">
        <v>46</v>
      </c>
      <c r="E96" s="92"/>
      <c r="F96" s="92">
        <f t="shared" si="5"/>
        <v>0.64713832010649297</v>
      </c>
      <c r="G96" s="94">
        <f t="shared" si="6"/>
        <v>1.8223300615953272E-3</v>
      </c>
      <c r="I96" s="103">
        <f t="shared" si="7"/>
        <v>3.2334112495500411E-3</v>
      </c>
    </row>
    <row r="97" spans="4:9" x14ac:dyDescent="0.25">
      <c r="D97" s="93">
        <v>47</v>
      </c>
      <c r="E97" s="92"/>
      <c r="F97" s="92">
        <f t="shared" si="5"/>
        <v>0.63941906840621487</v>
      </c>
      <c r="G97" s="94">
        <f t="shared" si="6"/>
        <v>1.5864304616332726E-3</v>
      </c>
      <c r="I97" s="103">
        <f t="shared" si="7"/>
        <v>2.8505470814090728E-3</v>
      </c>
    </row>
    <row r="98" spans="4:9" x14ac:dyDescent="0.25">
      <c r="D98" s="93">
        <v>48</v>
      </c>
      <c r="E98" s="92"/>
      <c r="F98" s="92">
        <f t="shared" si="5"/>
        <v>0.63179189415670867</v>
      </c>
      <c r="G98" s="94">
        <f t="shared" si="6"/>
        <v>1.3810679320049757E-3</v>
      </c>
      <c r="I98" s="103">
        <f t="shared" si="7"/>
        <v>2.5130173789246714E-3</v>
      </c>
    </row>
    <row r="99" spans="4:9" x14ac:dyDescent="0.25">
      <c r="D99" s="93">
        <v>49</v>
      </c>
      <c r="E99" s="92"/>
      <c r="F99" s="92">
        <f t="shared" si="5"/>
        <v>0.62425569903170264</v>
      </c>
      <c r="G99" s="94">
        <f t="shared" si="6"/>
        <v>1.2022894661571459E-3</v>
      </c>
      <c r="I99" s="103">
        <f t="shared" si="7"/>
        <v>2.2154541449130117E-3</v>
      </c>
    </row>
    <row r="100" spans="4:9" x14ac:dyDescent="0.25">
      <c r="D100" s="93">
        <v>50</v>
      </c>
      <c r="E100" s="92">
        <f>J30</f>
        <v>3.0000000000000027E-2</v>
      </c>
      <c r="F100" s="92">
        <f t="shared" si="5"/>
        <v>0.61680939780607624</v>
      </c>
      <c r="G100" s="94">
        <f t="shared" si="6"/>
        <v>1.0466537720080998E-3</v>
      </c>
      <c r="I100" s="103">
        <f t="shared" si="7"/>
        <v>1.953125E-3</v>
      </c>
    </row>
    <row r="101" spans="4:9" x14ac:dyDescent="0.25">
      <c r="D101" s="93">
        <v>51</v>
      </c>
      <c r="E101" s="92">
        <f>FORECAST(D101,'Carbon Dividend Framework'!$I$30:$J$30,'Carbon Dividend Framework'!$I$28:$J$28)</f>
        <v>2.9000000000000026E-2</v>
      </c>
      <c r="F101" s="92">
        <f t="shared" si="5"/>
        <v>0.60945191819958566</v>
      </c>
      <c r="G101" s="94">
        <f t="shared" si="6"/>
        <v>9.1116503079766435E-4</v>
      </c>
      <c r="I101" s="103">
        <f t="shared" si="7"/>
        <v>1.7218579199141035E-3</v>
      </c>
    </row>
    <row r="102" spans="4:9" x14ac:dyDescent="0.25">
      <c r="D102" s="93">
        <v>52</v>
      </c>
      <c r="E102" s="92">
        <f>FORECAST(D102,'Carbon Dividend Framework'!$I$30:$J$30,'Carbon Dividend Framework'!$I$28:$J$28)</f>
        <v>2.8000000000000025E-2</v>
      </c>
      <c r="F102" s="92">
        <f t="shared" si="5"/>
        <v>0.60218220072245376</v>
      </c>
      <c r="G102" s="94">
        <f t="shared" si="6"/>
        <v>7.9321523081663696E-4</v>
      </c>
      <c r="I102" s="103">
        <f t="shared" si="7"/>
        <v>1.5179748845419124E-3</v>
      </c>
    </row>
    <row r="103" spans="4:9" x14ac:dyDescent="0.25">
      <c r="D103" s="93">
        <v>53</v>
      </c>
      <c r="E103" s="92">
        <f>FORECAST(D103,'Carbon Dividend Framework'!$I$30:$J$30,'Carbon Dividend Framework'!$I$28:$J$28)</f>
        <v>2.7000000000000024E-2</v>
      </c>
      <c r="F103" s="92">
        <f t="shared" si="5"/>
        <v>0.5949991985228017</v>
      </c>
      <c r="G103" s="94">
        <f t="shared" si="6"/>
        <v>6.9053396600248841E-4</v>
      </c>
      <c r="I103" s="103">
        <f t="shared" si="7"/>
        <v>1.3382333835157457E-3</v>
      </c>
    </row>
    <row r="104" spans="4:9" x14ac:dyDescent="0.25">
      <c r="D104" s="93">
        <v>54</v>
      </c>
      <c r="E104" s="92">
        <f>FORECAST(D104,'Carbon Dividend Framework'!$I$30:$J$30,'Carbon Dividend Framework'!$I$28:$J$28)</f>
        <v>2.6000000000000023E-2</v>
      </c>
      <c r="F104" s="92">
        <f t="shared" si="5"/>
        <v>0.58790187723590059</v>
      </c>
      <c r="G104" s="94">
        <f t="shared" si="6"/>
        <v>6.0114473307857296E-4</v>
      </c>
      <c r="I104" s="103">
        <f t="shared" si="7"/>
        <v>1.1797748480512175E-3</v>
      </c>
    </row>
    <row r="105" spans="4:9" x14ac:dyDescent="0.25">
      <c r="D105" s="93">
        <v>55</v>
      </c>
      <c r="E105" s="92">
        <f>FORECAST(D105,'Carbon Dividend Framework'!$I$30:$J$30,'Carbon Dividend Framework'!$I$28:$J$28)</f>
        <v>2.5000000000000022E-2</v>
      </c>
      <c r="F105" s="92">
        <f t="shared" si="5"/>
        <v>0.5808892148352206</v>
      </c>
      <c r="G105" s="94">
        <f t="shared" si="6"/>
        <v>5.2332688600404981E-4</v>
      </c>
      <c r="I105" s="103">
        <f t="shared" si="7"/>
        <v>1.0400791889062129E-3</v>
      </c>
    </row>
    <row r="106" spans="4:9" x14ac:dyDescent="0.25">
      <c r="D106" s="93">
        <v>56</v>
      </c>
      <c r="E106" s="92">
        <f>FORECAST(D106,'Carbon Dividend Framework'!$I$30:$J$30,'Carbon Dividend Framework'!$I$28:$J$28)</f>
        <v>2.4000000000000021E-2</v>
      </c>
      <c r="F106" s="92">
        <f t="shared" si="5"/>
        <v>0.5739602014852585</v>
      </c>
      <c r="G106" s="94">
        <f t="shared" si="6"/>
        <v>4.5558251539883212E-4</v>
      </c>
      <c r="I106" s="103">
        <f t="shared" si="7"/>
        <v>9.1692471744307246E-4</v>
      </c>
    </row>
    <row r="107" spans="4:9" x14ac:dyDescent="0.25">
      <c r="D107" s="93">
        <v>57</v>
      </c>
      <c r="E107" s="92">
        <f>FORECAST(D107,'Carbon Dividend Framework'!$I$30:$J$30,'Carbon Dividend Framework'!$I$28:$J$28)</f>
        <v>2.300000000000002E-2</v>
      </c>
      <c r="F107" s="92">
        <f t="shared" si="5"/>
        <v>0.56711383939611815</v>
      </c>
      <c r="G107" s="94">
        <f t="shared" si="6"/>
        <v>3.9660761540831843E-4</v>
      </c>
      <c r="I107" s="103">
        <f t="shared" si="7"/>
        <v>8.0835281238751005E-4</v>
      </c>
    </row>
    <row r="108" spans="4:9" x14ac:dyDescent="0.25">
      <c r="D108" s="93">
        <v>58</v>
      </c>
      <c r="E108" s="92">
        <f>FORECAST(D108,'Carbon Dividend Framework'!$I$30:$J$30,'Carbon Dividend Framework'!$I$28:$J$28)</f>
        <v>2.200000000000002E-2</v>
      </c>
      <c r="F108" s="92">
        <f t="shared" si="5"/>
        <v>0.56034914267982816</v>
      </c>
      <c r="G108" s="94">
        <f t="shared" si="6"/>
        <v>3.4526698300124415E-4</v>
      </c>
      <c r="I108" s="103">
        <f t="shared" si="7"/>
        <v>7.1263677035226874E-4</v>
      </c>
    </row>
    <row r="109" spans="4:9" x14ac:dyDescent="0.25">
      <c r="D109" s="93">
        <v>59</v>
      </c>
      <c r="E109" s="92">
        <f>FORECAST(D109,'Carbon Dividend Framework'!$I$30:$J$30,'Carbon Dividend Framework'!$I$28:$J$28)</f>
        <v>2.1000000000000019E-2</v>
      </c>
      <c r="F109" s="92">
        <f t="shared" si="5"/>
        <v>0.55366513720837218</v>
      </c>
      <c r="G109" s="94">
        <f t="shared" si="6"/>
        <v>3.0057236653928615E-4</v>
      </c>
      <c r="I109" s="103">
        <f t="shared" si="7"/>
        <v>6.2825434473116773E-4</v>
      </c>
    </row>
    <row r="110" spans="4:9" x14ac:dyDescent="0.25">
      <c r="D110" s="93">
        <v>60</v>
      </c>
      <c r="E110" s="92">
        <f>FORECAST(D110,'Carbon Dividend Framework'!$I$30:$J$30,'Carbon Dividend Framework'!$I$28:$J$28)</f>
        <v>2.0000000000000018E-2</v>
      </c>
      <c r="F110" s="92">
        <f t="shared" si="5"/>
        <v>0.54706086047341207</v>
      </c>
      <c r="G110" s="94">
        <f t="shared" si="6"/>
        <v>2.6166344300202464E-4</v>
      </c>
      <c r="I110" s="103">
        <f t="shared" si="7"/>
        <v>5.5386353622825291E-4</v>
      </c>
    </row>
    <row r="111" spans="4:9" x14ac:dyDescent="0.25">
      <c r="D111" s="93">
        <v>61</v>
      </c>
      <c r="E111" s="92">
        <f>FORECAST(D111,'Carbon Dividend Framework'!$I$30:$J$30,'Carbon Dividend Framework'!$I$28:$J$28)</f>
        <v>1.9000000000000017E-2</v>
      </c>
      <c r="F111" s="92">
        <f t="shared" si="5"/>
        <v>0.54053536144768588</v>
      </c>
      <c r="G111" s="94">
        <f t="shared" si="6"/>
        <v>2.2779125769941584E-4</v>
      </c>
      <c r="I111" s="103">
        <f t="shared" si="7"/>
        <v>4.8828124999999995E-4</v>
      </c>
    </row>
    <row r="112" spans="4:9" x14ac:dyDescent="0.25">
      <c r="D112" s="93">
        <v>62</v>
      </c>
      <c r="E112" s="92">
        <f>FORECAST(D112,'Carbon Dividend Framework'!$I$30:$J$30,'Carbon Dividend Framework'!$I$28:$J$28)</f>
        <v>1.8000000000000016E-2</v>
      </c>
      <c r="F112" s="92">
        <f t="shared" si="5"/>
        <v>0.53408770044805776</v>
      </c>
      <c r="G112" s="94">
        <f t="shared" si="6"/>
        <v>1.9830380770415902E-4</v>
      </c>
      <c r="I112" s="103">
        <f t="shared" si="7"/>
        <v>4.3046447997852581E-4</v>
      </c>
    </row>
    <row r="113" spans="4:9" x14ac:dyDescent="0.25">
      <c r="D113" s="93">
        <v>63</v>
      </c>
      <c r="E113" s="92">
        <f>FORECAST(D113,'Carbon Dividend Framework'!$I$30:$J$30,'Carbon Dividend Framework'!$I$28:$J$28)</f>
        <v>1.7000000000000015E-2</v>
      </c>
      <c r="F113" s="92">
        <f t="shared" si="5"/>
        <v>0.52771694900020205</v>
      </c>
      <c r="G113" s="94">
        <f t="shared" si="6"/>
        <v>1.7263349150062191E-4</v>
      </c>
      <c r="I113" s="103">
        <f t="shared" si="7"/>
        <v>3.7949372113547805E-4</v>
      </c>
    </row>
    <row r="114" spans="4:9" x14ac:dyDescent="0.25">
      <c r="D114" s="93">
        <v>64</v>
      </c>
      <c r="E114" s="92">
        <f>FORECAST(D114,'Carbon Dividend Framework'!$I$30:$J$30,'Carbon Dividend Framework'!$I$28:$J$28)</f>
        <v>1.6000000000000014E-2</v>
      </c>
      <c r="F114" s="92">
        <f t="shared" si="5"/>
        <v>0.52142218970490173</v>
      </c>
      <c r="G114" s="94">
        <f t="shared" si="6"/>
        <v>1.5028618326964308E-4</v>
      </c>
      <c r="I114" s="103">
        <f t="shared" si="7"/>
        <v>3.3455834587893638E-4</v>
      </c>
    </row>
    <row r="115" spans="4:9" x14ac:dyDescent="0.25">
      <c r="D115" s="93">
        <v>65</v>
      </c>
      <c r="E115" s="92">
        <f>FORECAST(D115,'Carbon Dividend Framework'!$I$30:$J$30,'Carbon Dividend Framework'!$I$28:$J$28)</f>
        <v>1.5000000000000013E-2</v>
      </c>
      <c r="F115" s="92">
        <f t="shared" si="5"/>
        <v>0.5152025161059407</v>
      </c>
      <c r="G115" s="94">
        <f t="shared" si="6"/>
        <v>1.3083172150101256E-4</v>
      </c>
      <c r="I115" s="103">
        <f t="shared" si="7"/>
        <v>2.9494371201280433E-4</v>
      </c>
    </row>
    <row r="116" spans="4:9" x14ac:dyDescent="0.25">
      <c r="D116" s="93">
        <v>66</v>
      </c>
      <c r="E116" s="92">
        <f>FORECAST(D116,'Carbon Dividend Framework'!$I$30:$J$30,'Carbon Dividend Framework'!$I$28:$J$28)</f>
        <v>1.4000000000000012E-2</v>
      </c>
      <c r="F116" s="92">
        <f t="shared" ref="F116:F130" si="8">$I$32*EXP($L$32*D116)</f>
        <v>0.50905703255957313</v>
      </c>
      <c r="G116" s="94">
        <f t="shared" ref="G116:G130" si="9">EXP(-$H$37*(D116-0.5))</f>
        <v>1.1389562884970811E-4</v>
      </c>
      <c r="I116" s="103">
        <f t="shared" ref="I116:I130" si="10">EXP(-$M$50*(D116-0.5))</f>
        <v>2.6001979722655317E-4</v>
      </c>
    </row>
    <row r="117" spans="4:9" x14ac:dyDescent="0.25">
      <c r="D117" s="93">
        <v>67</v>
      </c>
      <c r="E117" s="92">
        <f>FORECAST(D117,'Carbon Dividend Framework'!$I$30:$J$30,'Carbon Dividend Framework'!$I$28:$J$28)</f>
        <v>1.3000000000000012E-2</v>
      </c>
      <c r="F117" s="92">
        <f t="shared" si="8"/>
        <v>0.50298485410554905</v>
      </c>
      <c r="G117" s="94">
        <f t="shared" si="9"/>
        <v>9.9151903852079675E-5</v>
      </c>
      <c r="I117" s="103">
        <f t="shared" si="10"/>
        <v>2.2923117936076787E-4</v>
      </c>
    </row>
    <row r="118" spans="4:9" x14ac:dyDescent="0.25">
      <c r="D118" s="93">
        <v>68</v>
      </c>
      <c r="E118" s="92">
        <f>FORECAST(D118,'Carbon Dividend Framework'!$I$30:$J$30,'Carbon Dividend Framework'!$I$28:$J$28)</f>
        <v>1.2000000000000011E-2</v>
      </c>
      <c r="F118" s="92">
        <f t="shared" si="8"/>
        <v>0.49698510633967802</v>
      </c>
      <c r="G118" s="94">
        <f t="shared" si="9"/>
        <v>8.6316745750311105E-5</v>
      </c>
      <c r="I118" s="103">
        <f t="shared" si="10"/>
        <v>2.0208820309687767E-4</v>
      </c>
    </row>
    <row r="119" spans="4:9" x14ac:dyDescent="0.25">
      <c r="D119" s="93">
        <v>69</v>
      </c>
      <c r="E119" s="92">
        <f>FORECAST(D119,'Carbon Dividend Framework'!$I$30:$J$30,'Carbon Dividend Framework'!$I$28:$J$28)</f>
        <v>1.100000000000001E-2</v>
      </c>
      <c r="F119" s="92">
        <f t="shared" si="8"/>
        <v>0.49105692528791434</v>
      </c>
      <c r="G119" s="94">
        <f t="shared" si="9"/>
        <v>7.5143091634821661E-5</v>
      </c>
      <c r="I119" s="103">
        <f t="shared" si="10"/>
        <v>1.7815919258806713E-4</v>
      </c>
    </row>
    <row r="120" spans="4:9" x14ac:dyDescent="0.25">
      <c r="D120" s="93">
        <v>70</v>
      </c>
      <c r="E120" s="92">
        <f>FORECAST(D120,'Carbon Dividend Framework'!$I$30:$J$30,'Carbon Dividend Framework'!$I$28:$J$28)</f>
        <v>1.0000000000000009E-2</v>
      </c>
      <c r="F120" s="92">
        <f t="shared" si="8"/>
        <v>0.48519945728194264</v>
      </c>
      <c r="G120" s="94">
        <f t="shared" si="9"/>
        <v>6.5415860750506267E-5</v>
      </c>
      <c r="I120" s="103">
        <f t="shared" si="10"/>
        <v>1.5706358618279191E-4</v>
      </c>
    </row>
    <row r="121" spans="4:9" x14ac:dyDescent="0.25">
      <c r="D121" s="93">
        <v>71</v>
      </c>
      <c r="E121" s="92">
        <f>FORECAST(D121,'Carbon Dividend Framework'!$I$30:$J$30,'Carbon Dividend Framework'!$I$28:$J$28)</f>
        <v>9.000000000000008E-3</v>
      </c>
      <c r="F121" s="92">
        <f t="shared" si="8"/>
        <v>0.47941185883624815</v>
      </c>
      <c r="G121" s="94">
        <f t="shared" si="9"/>
        <v>5.6947814424854049E-5</v>
      </c>
      <c r="I121" s="103">
        <f t="shared" si="10"/>
        <v>1.384658840570632E-4</v>
      </c>
    </row>
    <row r="122" spans="4:9" x14ac:dyDescent="0.25">
      <c r="D122" s="93">
        <v>72</v>
      </c>
      <c r="E122" s="92">
        <f>FORECAST(D122,'Carbon Dividend Framework'!$I$30:$J$30,'Carbon Dividend Framework'!$I$28:$J$28)</f>
        <v>8.0000000000000071E-3</v>
      </c>
      <c r="F122" s="92">
        <f t="shared" si="8"/>
        <v>0.47369329652665376</v>
      </c>
      <c r="G122" s="94">
        <f t="shared" si="9"/>
        <v>4.9575951926039837E-5</v>
      </c>
      <c r="I122" s="103">
        <f t="shared" si="10"/>
        <v>1.2207031249999986E-4</v>
      </c>
    </row>
    <row r="123" spans="4:9" x14ac:dyDescent="0.25">
      <c r="D123" s="93">
        <v>73</v>
      </c>
      <c r="E123" s="92">
        <f>FORECAST(D123,'Carbon Dividend Framework'!$I$30:$J$30,'Carbon Dividend Framework'!$I$28:$J$28)</f>
        <v>7.0000000000000062E-3</v>
      </c>
      <c r="F123" s="92">
        <f t="shared" si="8"/>
        <v>0.46804294687030512</v>
      </c>
      <c r="G123" s="94">
        <f t="shared" si="9"/>
        <v>4.3158372875155546E-5</v>
      </c>
      <c r="I123" s="103">
        <f t="shared" si="10"/>
        <v>1.0761611999463152E-4</v>
      </c>
    </row>
    <row r="124" spans="4:9" x14ac:dyDescent="0.25">
      <c r="D124" s="93">
        <v>74</v>
      </c>
      <c r="E124" s="92">
        <f>FORECAST(D124,'Carbon Dividend Framework'!$I$30:$J$30,'Carbon Dividend Framework'!$I$28:$J$28)</f>
        <v>6.0000000000000053E-3</v>
      </c>
      <c r="F124" s="92">
        <f t="shared" si="8"/>
        <v>0.46245999620708794</v>
      </c>
      <c r="G124" s="94">
        <f t="shared" si="9"/>
        <v>3.7571545817410824E-5</v>
      </c>
      <c r="I124" s="103">
        <f t="shared" si="10"/>
        <v>9.4873430283869581E-5</v>
      </c>
    </row>
    <row r="125" spans="4:9" x14ac:dyDescent="0.25">
      <c r="D125" s="93">
        <v>75</v>
      </c>
      <c r="E125" s="92">
        <f>FORECAST(D125,'Carbon Dividend Framework'!$I$30:$J$30,'Carbon Dividend Framework'!$I$28:$J$28)</f>
        <v>5.0000000000000044E-3</v>
      </c>
      <c r="F125" s="92">
        <f t="shared" si="8"/>
        <v>0.45694364058245929</v>
      </c>
      <c r="G125" s="94">
        <f t="shared" si="9"/>
        <v>3.2707930375253134E-5</v>
      </c>
      <c r="I125" s="103">
        <f t="shared" si="10"/>
        <v>8.3639586469734081E-5</v>
      </c>
    </row>
    <row r="126" spans="4:9" x14ac:dyDescent="0.25">
      <c r="D126" s="93">
        <v>76</v>
      </c>
      <c r="E126" s="92">
        <f>FORECAST(D126,'Carbon Dividend Framework'!$I$30:$J$30,'Carbon Dividend Framework'!$I$28:$J$28)</f>
        <v>4.0000000000000036E-3</v>
      </c>
      <c r="F126" s="92">
        <f t="shared" si="8"/>
        <v>0.45149308563167689</v>
      </c>
      <c r="G126" s="94">
        <f t="shared" si="9"/>
        <v>2.8473907212427021E-5</v>
      </c>
      <c r="I126" s="103">
        <f t="shared" si="10"/>
        <v>7.3735928003201083E-5</v>
      </c>
    </row>
    <row r="127" spans="4:9" x14ac:dyDescent="0.25">
      <c r="D127" s="93">
        <v>77</v>
      </c>
      <c r="E127" s="92">
        <f>FORECAST(D127,'Carbon Dividend Framework'!$I$30:$J$30,'Carbon Dividend Framework'!$I$28:$J$28)</f>
        <v>3.0000000000000027E-3</v>
      </c>
      <c r="F127" s="92">
        <f t="shared" si="8"/>
        <v>0.44610754646540923</v>
      </c>
      <c r="G127" s="94">
        <f t="shared" si="9"/>
        <v>2.4787975963019915E-5</v>
      </c>
      <c r="I127" s="103">
        <f t="shared" si="10"/>
        <v>6.5004949306638279E-5</v>
      </c>
    </row>
    <row r="128" spans="4:9" x14ac:dyDescent="0.25">
      <c r="D128" s="93">
        <v>78</v>
      </c>
      <c r="E128" s="92">
        <f>FORECAST(D128,'Carbon Dividend Framework'!$I$30:$J$30,'Carbon Dividend Framework'!$I$28:$J$28)</f>
        <v>2.0000000000000018E-3</v>
      </c>
      <c r="F128" s="92">
        <f t="shared" si="8"/>
        <v>0.4407862475567102</v>
      </c>
      <c r="G128" s="94">
        <f t="shared" si="9"/>
        <v>2.1579186437577773E-5</v>
      </c>
      <c r="I128" s="103">
        <f t="shared" si="10"/>
        <v>5.7307794840192063E-5</v>
      </c>
    </row>
    <row r="129" spans="4:9" x14ac:dyDescent="0.25">
      <c r="D129" s="93">
        <v>79</v>
      </c>
      <c r="E129" s="92">
        <f>FORECAST(D129,'Carbon Dividend Framework'!$I$30:$J$30,'Carbon Dividend Framework'!$I$28:$J$28)</f>
        <v>1.0000000000000009E-3</v>
      </c>
      <c r="F129" s="92">
        <f t="shared" si="8"/>
        <v>0.43552842262934155</v>
      </c>
      <c r="G129" s="94">
        <f t="shared" si="9"/>
        <v>1.8785772908705412E-5</v>
      </c>
      <c r="I129" s="103">
        <f t="shared" si="10"/>
        <v>5.0522050774219405E-5</v>
      </c>
    </row>
    <row r="130" spans="4:9" ht="15.75" thickBot="1" x14ac:dyDescent="0.3">
      <c r="D130" s="95">
        <v>80</v>
      </c>
      <c r="E130" s="96">
        <f>FORECAST(D130,'Carbon Dividend Framework'!$I$30:$J$30,'Carbon Dividend Framework'!$I$28:$J$28)</f>
        <v>0</v>
      </c>
      <c r="F130" s="96">
        <f t="shared" si="8"/>
        <v>0.4303333145474284</v>
      </c>
      <c r="G130" s="97">
        <f t="shared" si="9"/>
        <v>1.6353965187626563E-5</v>
      </c>
      <c r="I130" s="104">
        <f t="shared" si="10"/>
        <v>4.4539798147016776E-5</v>
      </c>
    </row>
  </sheetData>
  <sheetProtection password="C68F" sheet="1" objects="1" scenarios="1"/>
  <mergeCells count="16">
    <mergeCell ref="D32:F32"/>
    <mergeCell ref="H36:I36"/>
    <mergeCell ref="H37:I37"/>
    <mergeCell ref="F36:G36"/>
    <mergeCell ref="F37:G37"/>
    <mergeCell ref="J36:Q37"/>
    <mergeCell ref="D36:E37"/>
    <mergeCell ref="K49:L49"/>
    <mergeCell ref="E49:E50"/>
    <mergeCell ref="F49:F50"/>
    <mergeCell ref="G49:G50"/>
    <mergeCell ref="M49:N49"/>
    <mergeCell ref="K50:L50"/>
    <mergeCell ref="M50:N50"/>
    <mergeCell ref="I48:N48"/>
    <mergeCell ref="I49:I50"/>
  </mergeCells>
  <pageMargins left="0.7" right="0.7" top="0.75" bottom="0.75" header="0.3" footer="0.3"/>
  <pageSetup orientation="portrait" horizontalDpi="4294967293"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8</vt:i4>
      </vt:variant>
    </vt:vector>
  </HeadingPairs>
  <TitlesOfParts>
    <vt:vector size="15" baseType="lpstr">
      <vt:lpstr>Overview and Instructions</vt:lpstr>
      <vt:lpstr>Overall Efficiency - Annual</vt:lpstr>
      <vt:lpstr>GHG Analysis</vt:lpstr>
      <vt:lpstr>Graphs</vt:lpstr>
      <vt:lpstr>Parameters</vt:lpstr>
      <vt:lpstr>Debt-Dividend Analysis</vt:lpstr>
      <vt:lpstr>Carbon Dividend Framework</vt:lpstr>
      <vt:lpstr>BiomassFuels</vt:lpstr>
      <vt:lpstr>BiomassHeatValues</vt:lpstr>
      <vt:lpstr>BiomassHeatValues2</vt:lpstr>
      <vt:lpstr>BiomassHeatValues3</vt:lpstr>
      <vt:lpstr>ConventionalFuelList</vt:lpstr>
      <vt:lpstr>DryChipMC</vt:lpstr>
      <vt:lpstr>ElectricGeneration</vt:lpstr>
      <vt:lpstr>WoodChipMC</vt:lpstr>
    </vt:vector>
  </TitlesOfParts>
  <Company>DOER</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DBreger</dc:creator>
  <cp:lastModifiedBy>SMeserve</cp:lastModifiedBy>
  <cp:lastPrinted>2017-09-14T16:56:10Z</cp:lastPrinted>
  <dcterms:created xsi:type="dcterms:W3CDTF">2010-08-29T02:08:46Z</dcterms:created>
  <dcterms:modified xsi:type="dcterms:W3CDTF">2018-08-28T13:54:06Z</dcterms:modified>
</cp:coreProperties>
</file>