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0" windowWidth="18200" windowHeight="10550" activeTab="1"/>
  </bookViews>
  <sheets>
    <sheet name="V 2" sheetId="3" r:id="rId1"/>
    <sheet name="Sheet1" sheetId="4" r:id="rId2"/>
  </sheets>
  <definedNames>
    <definedName name="_xlnm.Print_Area" localSheetId="0">'V 2'!$A$1:$L$16</definedName>
  </definedNames>
  <calcPr calcId="145621"/>
</workbook>
</file>

<file path=xl/calcChain.xml><?xml version="1.0" encoding="utf-8"?>
<calcChain xmlns="http://schemas.openxmlformats.org/spreadsheetml/2006/main">
  <c r="E39" i="4" l="1"/>
  <c r="D39" i="4"/>
  <c r="C39" i="4"/>
  <c r="F37" i="4"/>
  <c r="F36" i="4"/>
  <c r="F35" i="4"/>
  <c r="F34" i="4"/>
  <c r="F39" i="4" s="1"/>
  <c r="F28" i="4"/>
  <c r="F24" i="4"/>
  <c r="F25" i="4"/>
  <c r="F26" i="4"/>
  <c r="F23" i="4"/>
  <c r="D28" i="4"/>
  <c r="E28" i="4"/>
  <c r="C28" i="4"/>
  <c r="F16" i="3" l="1"/>
  <c r="F15" i="3"/>
  <c r="I10" i="3"/>
  <c r="I9" i="3"/>
  <c r="I8" i="3"/>
  <c r="I7" i="3"/>
  <c r="H12" i="3"/>
  <c r="Q32" i="3"/>
  <c r="K19" i="3"/>
  <c r="C87" i="3"/>
  <c r="C95" i="3"/>
  <c r="P14" i="3" l="1"/>
  <c r="P25" i="3"/>
  <c r="C10" i="3" l="1"/>
  <c r="C9" i="3"/>
  <c r="C8" i="3"/>
  <c r="C7" i="3"/>
  <c r="F19" i="3"/>
  <c r="J8" i="3" l="1"/>
  <c r="J9" i="3" s="1"/>
  <c r="J10" i="3" s="1"/>
  <c r="C12" i="3" l="1"/>
  <c r="B10" i="3" s="1"/>
  <c r="D10" i="3" s="1"/>
  <c r="B9" i="3" l="1"/>
  <c r="D9" i="3" s="1"/>
  <c r="B8" i="3"/>
  <c r="E8" i="3" s="1"/>
  <c r="E10" i="3"/>
  <c r="B7" i="3"/>
  <c r="E7" i="3" l="1"/>
  <c r="B12" i="3"/>
  <c r="E9" i="3"/>
  <c r="D8" i="3"/>
  <c r="F8" i="3" s="1"/>
  <c r="D7" i="3"/>
  <c r="F10" i="3"/>
  <c r="E12" i="3" l="1"/>
  <c r="F7" i="3"/>
  <c r="F9" i="3"/>
  <c r="F12" i="3" s="1"/>
  <c r="K8" i="3"/>
  <c r="L8" i="3" s="1"/>
  <c r="D12" i="3"/>
  <c r="K10" i="3"/>
  <c r="F21" i="3" l="1"/>
  <c r="P18" i="3"/>
  <c r="K9" i="3"/>
  <c r="K7" i="3"/>
  <c r="L7" i="3" s="1"/>
  <c r="I12" i="3"/>
  <c r="L10" i="3"/>
  <c r="P26" i="3" l="1"/>
  <c r="P28" i="3" s="1"/>
  <c r="Q14" i="3"/>
  <c r="K12" i="3"/>
  <c r="K21" i="3" s="1"/>
  <c r="L9" i="3"/>
  <c r="L12" i="3" l="1"/>
  <c r="N9" i="3" s="1"/>
  <c r="N7" i="3" l="1"/>
  <c r="N10" i="3"/>
  <c r="N8" i="3"/>
  <c r="N12" i="3" l="1"/>
</calcChain>
</file>

<file path=xl/comments1.xml><?xml version="1.0" encoding="utf-8"?>
<comments xmlns="http://schemas.openxmlformats.org/spreadsheetml/2006/main">
  <authors>
    <author>Klinkowski_Kevin</author>
  </authors>
  <commentList>
    <comment ref="K19" authorId="0">
      <text>
        <r>
          <rPr>
            <b/>
            <sz val="9"/>
            <color indexed="81"/>
            <rFont val="Tahoma"/>
            <family val="2"/>
          </rPr>
          <t>Klinkowski_Kevin:</t>
        </r>
        <r>
          <rPr>
            <sz val="9"/>
            <color indexed="81"/>
            <rFont val="Tahoma"/>
            <family val="2"/>
          </rPr>
          <t xml:space="preserve">
includes total operating expenses and add back of bad debts and depreciation of audited financial
</t>
        </r>
      </text>
    </comment>
  </commentList>
</comments>
</file>

<file path=xl/sharedStrings.xml><?xml version="1.0" encoding="utf-8"?>
<sst xmlns="http://schemas.openxmlformats.org/spreadsheetml/2006/main" count="100" uniqueCount="57">
  <si>
    <t>Medicare</t>
  </si>
  <si>
    <t>Medicaid</t>
  </si>
  <si>
    <t>Commercial</t>
  </si>
  <si>
    <t>Other</t>
  </si>
  <si>
    <t>Charges</t>
  </si>
  <si>
    <t>Overall PAF</t>
  </si>
  <si>
    <t>CCR</t>
  </si>
  <si>
    <t>Overall Costs</t>
  </si>
  <si>
    <t>Holyoke Medical Center, Inc.</t>
  </si>
  <si>
    <t>Margin</t>
  </si>
  <si>
    <t>LNP</t>
  </si>
  <si>
    <t>Mix %</t>
  </si>
  <si>
    <t>self pay</t>
  </si>
  <si>
    <t>HSN</t>
  </si>
  <si>
    <t xml:space="preserve">other </t>
  </si>
  <si>
    <t>AAL</t>
  </si>
  <si>
    <t>Industrial accident</t>
  </si>
  <si>
    <t>Hearing aids</t>
  </si>
  <si>
    <t>Other government</t>
  </si>
  <si>
    <t xml:space="preserve">Other </t>
  </si>
  <si>
    <t>managed care group</t>
  </si>
  <si>
    <t xml:space="preserve">commercial </t>
  </si>
  <si>
    <t>charges per meditech</t>
  </si>
  <si>
    <t>charges by group from CHIA report</t>
  </si>
  <si>
    <t>compass paf</t>
  </si>
  <si>
    <t>tab 17 expenses</t>
  </si>
  <si>
    <t>line 500, column 1</t>
  </si>
  <si>
    <t>worksheet A</t>
  </si>
  <si>
    <t>line 300, column 3</t>
  </si>
  <si>
    <t>CHIA</t>
  </si>
  <si>
    <t>NON MANAGED CARE</t>
  </si>
  <si>
    <t>BAD DEBTS</t>
  </si>
  <si>
    <t>compass</t>
  </si>
  <si>
    <t>HMO</t>
  </si>
  <si>
    <t>PPO</t>
  </si>
  <si>
    <t>commercial</t>
  </si>
  <si>
    <t>BX HMO</t>
  </si>
  <si>
    <t>BX PPO</t>
  </si>
  <si>
    <t>add back bad debts</t>
  </si>
  <si>
    <t>2552</t>
  </si>
  <si>
    <t xml:space="preserve"> charges</t>
  </si>
  <si>
    <t>bd reimb</t>
  </si>
  <si>
    <t>hsn reimb</t>
  </si>
  <si>
    <t>part a</t>
  </si>
  <si>
    <t>part b</t>
  </si>
  <si>
    <t>add other</t>
  </si>
  <si>
    <t>loss mix</t>
  </si>
  <si>
    <t>bad debt reimb</t>
  </si>
  <si>
    <t>HSN payments</t>
  </si>
  <si>
    <t xml:space="preserve"> payments</t>
  </si>
  <si>
    <t>Net Payments</t>
  </si>
  <si>
    <t>Costs</t>
  </si>
  <si>
    <t>Holyoke Medical Center</t>
  </si>
  <si>
    <t xml:space="preserve">information with enough confidence in accuracy and data integrity as to be suitable for </t>
  </si>
  <si>
    <t>submission and public distribution.</t>
  </si>
  <si>
    <t xml:space="preserve">that level of detail, Holyoke Medical Center's systems are not capable of providing additional </t>
  </si>
  <si>
    <t>We are providing a breakdown by year for the categories of payers as requested. Beyond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</si>
</sst>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quotePrefix="1"/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/>
    <xf numFmtId="10" fontId="0" fillId="0" borderId="0" xfId="0" quotePrefix="1" applyNumberFormat="1"/>
    <xf numFmtId="3" fontId="1" fillId="0" borderId="0" xfId="0" applyNumberFormat="1" applyFont="1"/>
    <xf numFmtId="0" fontId="3" fillId="0" borderId="0" xfId="0" quotePrefix="1" applyFont="1"/>
    <xf numFmtId="10" fontId="0" fillId="0" borderId="1" xfId="0" applyNumberFormat="1" applyBorder="1"/>
    <xf numFmtId="10" fontId="1" fillId="0" borderId="0" xfId="0" applyNumberFormat="1" applyFont="1"/>
    <xf numFmtId="0" fontId="3" fillId="0" borderId="0" xfId="0" applyFont="1"/>
    <xf numFmtId="0" fontId="2" fillId="0" borderId="0" xfId="0" applyFont="1"/>
    <xf numFmtId="10" fontId="0" fillId="0" borderId="0" xfId="0" applyNumberFormat="1" applyFill="1"/>
    <xf numFmtId="10" fontId="0" fillId="0" borderId="1" xfId="0" applyNumberFormat="1" applyFill="1" applyBorder="1"/>
    <xf numFmtId="10" fontId="4" fillId="0" borderId="0" xfId="0" applyNumberFormat="1" applyFont="1"/>
    <xf numFmtId="3" fontId="0" fillId="0" borderId="0" xfId="0" quotePrefix="1" applyNumberFormat="1"/>
    <xf numFmtId="3" fontId="4" fillId="0" borderId="0" xfId="0" applyNumberFormat="1" applyFont="1"/>
    <xf numFmtId="3" fontId="2" fillId="0" borderId="0" xfId="0" applyNumberFormat="1" applyFont="1"/>
    <xf numFmtId="10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0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0" fillId="0" borderId="1" xfId="0" applyNumberFormat="1" applyFill="1" applyBorder="1"/>
    <xf numFmtId="3" fontId="0" fillId="0" borderId="0" xfId="0" applyNumberFormat="1" applyFill="1"/>
    <xf numFmtId="4" fontId="0" fillId="0" borderId="0" xfId="0" applyNumberFormat="1"/>
    <xf numFmtId="10" fontId="0" fillId="0" borderId="0" xfId="0" applyNumberFormat="1" applyFill="1" applyBorder="1"/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center"/>
    </xf>
    <xf numFmtId="10" fontId="4" fillId="0" borderId="0" xfId="0" applyNumberFormat="1" applyFont="1" applyFill="1" applyBorder="1"/>
    <xf numFmtId="10" fontId="0" fillId="0" borderId="0" xfId="0" quotePrefix="1" applyNumberFormat="1" applyFill="1" applyBorder="1" applyAlignment="1">
      <alignment horizontal="center"/>
    </xf>
    <xf numFmtId="0" fontId="0" fillId="0" borderId="0" xfId="0" quotePrefix="1" applyFill="1" applyBorder="1"/>
    <xf numFmtId="10" fontId="0" fillId="0" borderId="0" xfId="0" quotePrefix="1" applyNumberFormat="1" applyFill="1" applyBorder="1"/>
    <xf numFmtId="0" fontId="0" fillId="0" borderId="0" xfId="0" applyFill="1" applyBorder="1"/>
    <xf numFmtId="10" fontId="1" fillId="0" borderId="0" xfId="0" applyNumberFormat="1" applyFont="1" applyFill="1" applyBorder="1"/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workbookViewId="0">
      <selection sqref="A1:XFD1048576"/>
    </sheetView>
  </sheetViews>
  <sheetFormatPr defaultRowHeight="14.5" x14ac:dyDescent="0.35"/>
  <cols>
    <col min="1" max="1" width="14.453125" customWidth="1"/>
    <col min="2" max="2" width="19" style="18" customWidth="1"/>
    <col min="3" max="4" width="13.7265625" style="2" customWidth="1"/>
    <col min="5" max="5" width="17.7265625" style="2" customWidth="1"/>
    <col min="6" max="6" width="13.7265625" style="2" customWidth="1"/>
    <col min="7" max="7" width="11.26953125" style="4" customWidth="1"/>
    <col min="8" max="8" width="11.26953125" style="2" customWidth="1"/>
    <col min="9" max="9" width="13.54296875" customWidth="1"/>
    <col min="10" max="10" width="8.26953125" style="4" customWidth="1"/>
    <col min="11" max="11" width="13" customWidth="1"/>
    <col min="12" max="12" width="16.1796875" customWidth="1"/>
    <col min="13" max="13" width="6.1796875" customWidth="1"/>
    <col min="14" max="14" width="13.26953125" bestFit="1" customWidth="1"/>
    <col min="16" max="16" width="11.1796875" style="22" bestFit="1" customWidth="1"/>
  </cols>
  <sheetData>
    <row r="1" spans="1:19" ht="15" x14ac:dyDescent="0.25">
      <c r="A1" t="s">
        <v>8</v>
      </c>
    </row>
    <row r="3" spans="1:19" ht="15" x14ac:dyDescent="0.25">
      <c r="B3" s="19">
        <v>2018</v>
      </c>
    </row>
    <row r="4" spans="1:19" ht="15" x14ac:dyDescent="0.25">
      <c r="N4" s="4"/>
    </row>
    <row r="5" spans="1:19" ht="15" x14ac:dyDescent="0.25">
      <c r="B5" s="18" t="s">
        <v>11</v>
      </c>
      <c r="C5" s="2" t="s">
        <v>4</v>
      </c>
      <c r="D5" s="2" t="s">
        <v>10</v>
      </c>
      <c r="E5" s="2" t="s">
        <v>17</v>
      </c>
      <c r="F5" s="2" t="s">
        <v>40</v>
      </c>
      <c r="G5" s="4" t="s">
        <v>5</v>
      </c>
      <c r="H5" s="2" t="s">
        <v>45</v>
      </c>
      <c r="I5" t="s">
        <v>49</v>
      </c>
      <c r="J5" s="4" t="s">
        <v>6</v>
      </c>
      <c r="K5" t="s">
        <v>7</v>
      </c>
      <c r="L5" t="s">
        <v>9</v>
      </c>
      <c r="N5" s="4" t="s">
        <v>46</v>
      </c>
    </row>
    <row r="6" spans="1:19" ht="15" x14ac:dyDescent="0.25">
      <c r="D6" s="35">
        <v>2410710</v>
      </c>
      <c r="E6" s="35">
        <v>671809</v>
      </c>
      <c r="N6" s="4"/>
    </row>
    <row r="7" spans="1:19" ht="15" x14ac:dyDescent="0.25">
      <c r="A7" t="s">
        <v>0</v>
      </c>
      <c r="B7" s="18">
        <f>+C7/C12</f>
        <v>0.44792290734808332</v>
      </c>
      <c r="C7" s="6">
        <f>48876744+99524882</f>
        <v>148401626</v>
      </c>
      <c r="D7" s="2">
        <f>+$D$6*B7</f>
        <v>1079812.2319730979</v>
      </c>
      <c r="E7" s="2">
        <f>+$E$6*B7</f>
        <v>300918.64046260848</v>
      </c>
      <c r="F7" s="2">
        <f>+C7+D7+E7</f>
        <v>149782356.87243572</v>
      </c>
      <c r="G7" s="34">
        <v>0.47</v>
      </c>
      <c r="H7" s="36">
        <v>753573</v>
      </c>
      <c r="I7" s="2">
        <f>+F7*G7+H7</f>
        <v>71151280.730044782</v>
      </c>
      <c r="J7" s="34">
        <v>0.49440000000000001</v>
      </c>
      <c r="K7" s="2">
        <f>+F7*J7</f>
        <v>74052397.237732217</v>
      </c>
      <c r="L7" s="2">
        <f>+I7-K7</f>
        <v>-2901116.5076874346</v>
      </c>
      <c r="M7" s="2"/>
      <c r="N7" s="4">
        <f>+L7/L12</f>
        <v>0.33454363259573217</v>
      </c>
      <c r="P7" s="32" t="s">
        <v>29</v>
      </c>
    </row>
    <row r="8" spans="1:19" ht="15" x14ac:dyDescent="0.25">
      <c r="A8" t="s">
        <v>1</v>
      </c>
      <c r="B8" s="18">
        <f>+C8/C12</f>
        <v>0.31355135582997662</v>
      </c>
      <c r="C8" s="6">
        <f>55887021+42273022+5722858</f>
        <v>103882901</v>
      </c>
      <c r="D8" s="2">
        <f>+$D$6*B8</f>
        <v>755881.38901288295</v>
      </c>
      <c r="E8" s="2">
        <f>+$E$6*B8</f>
        <v>210646.62280878075</v>
      </c>
      <c r="F8" s="2">
        <f>+C8+D8+E8</f>
        <v>104849429.01182167</v>
      </c>
      <c r="G8" s="34">
        <v>0.432</v>
      </c>
      <c r="H8" s="36"/>
      <c r="I8" s="2">
        <f>+F8*G8+H8</f>
        <v>45294953.333106965</v>
      </c>
      <c r="J8" s="14">
        <f>+J7</f>
        <v>0.49440000000000001</v>
      </c>
      <c r="K8" s="2">
        <f>+F8*J8</f>
        <v>51837557.703444637</v>
      </c>
      <c r="L8" s="2">
        <f>+I8-K8</f>
        <v>-6542604.3703376725</v>
      </c>
      <c r="M8" s="2"/>
      <c r="N8" s="4">
        <f>+L8/L12</f>
        <v>0.75446354080906053</v>
      </c>
      <c r="P8" s="29">
        <v>155824550</v>
      </c>
      <c r="Q8" t="s">
        <v>25</v>
      </c>
      <c r="S8" t="s">
        <v>26</v>
      </c>
    </row>
    <row r="9" spans="1:19" ht="15" x14ac:dyDescent="0.25">
      <c r="A9" t="s">
        <v>2</v>
      </c>
      <c r="B9" s="18">
        <f>+C9/C12</f>
        <v>0.18552738791891871</v>
      </c>
      <c r="C9" s="6">
        <f>55290901+6176297</f>
        <v>61467198</v>
      </c>
      <c r="D9" s="2">
        <f>+$D$6*B9</f>
        <v>447252.72933001653</v>
      </c>
      <c r="E9" s="2">
        <f>+$E$6*B9</f>
        <v>124638.96895042085</v>
      </c>
      <c r="F9" s="2">
        <f>+C9+D9+E9</f>
        <v>62039089.698280439</v>
      </c>
      <c r="G9" s="34">
        <v>0.5</v>
      </c>
      <c r="H9" s="36"/>
      <c r="I9" s="2">
        <f>+F9*G9+H9</f>
        <v>31019544.849140219</v>
      </c>
      <c r="J9" s="14">
        <f>+J8</f>
        <v>0.49440000000000001</v>
      </c>
      <c r="K9" s="2">
        <f>+F9*J9</f>
        <v>30672125.946829848</v>
      </c>
      <c r="L9" s="2">
        <f>+I9-K9</f>
        <v>347418.9023103714</v>
      </c>
      <c r="M9" s="2"/>
      <c r="N9" s="4">
        <f>+L9/L12</f>
        <v>-4.0062776280564219E-2</v>
      </c>
      <c r="P9" s="24"/>
    </row>
    <row r="10" spans="1:19" ht="15" x14ac:dyDescent="0.25">
      <c r="A10" t="s">
        <v>3</v>
      </c>
      <c r="B10" s="18">
        <f>+C10/C12</f>
        <v>5.2998348903021353E-2</v>
      </c>
      <c r="C10" s="6">
        <f>4113055+4234399+7805550+1405913</f>
        <v>17558917</v>
      </c>
      <c r="D10" s="2">
        <f>+$D$6*B10</f>
        <v>127763.64968400261</v>
      </c>
      <c r="E10" s="2">
        <f>+$E$6*B10</f>
        <v>35604.767778189875</v>
      </c>
      <c r="F10" s="2">
        <f>+C10+D10+E10</f>
        <v>17722285.417462192</v>
      </c>
      <c r="G10" s="34">
        <v>0.44500000000000001</v>
      </c>
      <c r="H10" s="36">
        <v>1299920</v>
      </c>
      <c r="I10" s="2">
        <f>+F10*G10+H10</f>
        <v>9186337.0107706748</v>
      </c>
      <c r="J10" s="14">
        <f>+J9</f>
        <v>0.49440000000000001</v>
      </c>
      <c r="K10" s="2">
        <f>+F10*J10</f>
        <v>8761897.9103933088</v>
      </c>
      <c r="L10" s="2">
        <f>+I10-K10</f>
        <v>424439.10037736595</v>
      </c>
      <c r="M10" s="2"/>
      <c r="N10" s="4">
        <f>+L10/L12</f>
        <v>-4.8944397124228468E-2</v>
      </c>
      <c r="P10" s="24"/>
    </row>
    <row r="11" spans="1:19" ht="15" x14ac:dyDescent="0.25">
      <c r="B11" s="20"/>
      <c r="C11" s="3"/>
      <c r="D11" s="3"/>
      <c r="E11" s="3"/>
      <c r="F11" s="3"/>
      <c r="G11" s="13"/>
      <c r="H11" s="37"/>
      <c r="I11" s="3"/>
      <c r="J11" s="8"/>
      <c r="K11" s="3"/>
      <c r="L11" s="3"/>
      <c r="M11" s="28"/>
      <c r="N11" s="8"/>
      <c r="P11" s="24"/>
    </row>
    <row r="12" spans="1:19" ht="15" x14ac:dyDescent="0.25">
      <c r="B12" s="18">
        <f>+B7+B8+B9+B10</f>
        <v>1</v>
      </c>
      <c r="C12" s="2">
        <f>+C7+C8+C9+C10+C11</f>
        <v>331310642</v>
      </c>
      <c r="D12" s="2">
        <f>+D7+D8+D9+D10+D11</f>
        <v>2410710</v>
      </c>
      <c r="E12" s="2">
        <f>+E7+E8+E9+E10+E11</f>
        <v>671809</v>
      </c>
      <c r="F12" s="2">
        <f>+F7+F8+F9+F10+F11</f>
        <v>334393161</v>
      </c>
      <c r="G12" s="12"/>
      <c r="H12" s="2">
        <f>+H7+H8+H9+H10+H11</f>
        <v>2053493</v>
      </c>
      <c r="I12" s="2">
        <f>+I7+I8+I9+I10+I11</f>
        <v>156652115.92306265</v>
      </c>
      <c r="K12" s="2">
        <f>+K7+K8+K9+K10+K11</f>
        <v>165323978.79840001</v>
      </c>
      <c r="L12" s="2">
        <f>+L7+L8+L9+L10+L11</f>
        <v>-8671862.8753373697</v>
      </c>
      <c r="M12" s="2"/>
      <c r="N12" s="4">
        <f>+N7+N8+N9+N10</f>
        <v>1</v>
      </c>
      <c r="O12" s="27"/>
      <c r="P12" s="31">
        <v>4679037</v>
      </c>
      <c r="Q12" t="s">
        <v>38</v>
      </c>
    </row>
    <row r="13" spans="1:19" ht="15" x14ac:dyDescent="0.25">
      <c r="G13" s="12"/>
      <c r="H13" s="38"/>
      <c r="I13" s="2"/>
      <c r="K13" s="2"/>
      <c r="L13" s="2"/>
      <c r="M13" s="2"/>
      <c r="N13" s="4"/>
      <c r="O13" s="27"/>
      <c r="P13" s="23"/>
    </row>
    <row r="14" spans="1:19" ht="15" x14ac:dyDescent="0.25">
      <c r="N14" s="4"/>
      <c r="O14" s="27"/>
      <c r="P14" s="25">
        <f>+P8+P12</f>
        <v>160503587</v>
      </c>
      <c r="Q14" s="18">
        <f>+P14/P18</f>
        <v>0.47998465793981954</v>
      </c>
    </row>
    <row r="15" spans="1:19" ht="15" x14ac:dyDescent="0.25">
      <c r="B15" s="18" t="s">
        <v>47</v>
      </c>
      <c r="F15" s="16">
        <f>+Q32</f>
        <v>753573</v>
      </c>
      <c r="N15" s="4"/>
      <c r="O15" s="27"/>
      <c r="P15" s="24"/>
      <c r="Q15" s="18"/>
    </row>
    <row r="16" spans="1:19" ht="15" x14ac:dyDescent="0.25">
      <c r="B16" s="18" t="s">
        <v>48</v>
      </c>
      <c r="F16" s="2">
        <f>+Q34</f>
        <v>1299920</v>
      </c>
      <c r="N16" s="4"/>
      <c r="O16" s="27"/>
      <c r="P16" s="24"/>
      <c r="Q16" s="18"/>
    </row>
    <row r="17" spans="1:19" ht="15" x14ac:dyDescent="0.25">
      <c r="B17" s="21"/>
      <c r="N17" s="4"/>
      <c r="O17" s="27"/>
      <c r="P17" s="24"/>
      <c r="Q17" s="18"/>
    </row>
    <row r="18" spans="1:19" ht="15" x14ac:dyDescent="0.25">
      <c r="N18" s="4"/>
      <c r="O18" s="27"/>
      <c r="P18" s="23">
        <f>+F12</f>
        <v>334393161</v>
      </c>
    </row>
    <row r="19" spans="1:19" ht="15" x14ac:dyDescent="0.25">
      <c r="B19" s="18" t="s">
        <v>22</v>
      </c>
      <c r="F19" s="6">
        <f>331310642+2410710+671809</f>
        <v>334393161</v>
      </c>
      <c r="K19" s="6">
        <f>160624402+4679038</f>
        <v>165303440</v>
      </c>
      <c r="N19" s="4"/>
      <c r="O19" s="27"/>
      <c r="P19" s="23"/>
    </row>
    <row r="20" spans="1:19" ht="15" x14ac:dyDescent="0.25">
      <c r="F20" s="6"/>
      <c r="N20" s="39"/>
      <c r="O20" s="27"/>
      <c r="P20" s="23"/>
    </row>
    <row r="21" spans="1:19" ht="15" x14ac:dyDescent="0.25">
      <c r="F21" s="2">
        <f>+F12-F19</f>
        <v>0</v>
      </c>
      <c r="K21" s="2">
        <f>+K12-K19</f>
        <v>20538.798400014639</v>
      </c>
      <c r="N21" s="4"/>
      <c r="O21" s="27"/>
      <c r="P21" s="33" t="s">
        <v>39</v>
      </c>
    </row>
    <row r="22" spans="1:19" ht="15" x14ac:dyDescent="0.25">
      <c r="O22" s="27"/>
      <c r="P22" s="24">
        <v>160631004</v>
      </c>
      <c r="Q22" t="s">
        <v>27</v>
      </c>
      <c r="S22" t="s">
        <v>28</v>
      </c>
    </row>
    <row r="23" spans="1:19" ht="15" x14ac:dyDescent="0.25">
      <c r="O23" s="27"/>
      <c r="P23" s="25">
        <v>4679037</v>
      </c>
      <c r="Q23" t="s">
        <v>31</v>
      </c>
    </row>
    <row r="24" spans="1:19" ht="15" x14ac:dyDescent="0.25">
      <c r="I24" s="1"/>
      <c r="J24" s="5"/>
      <c r="O24" s="27"/>
      <c r="P24" s="23"/>
    </row>
    <row r="25" spans="1:19" ht="15" x14ac:dyDescent="0.25">
      <c r="L25" s="2"/>
      <c r="M25" s="2"/>
      <c r="O25" s="27"/>
      <c r="P25" s="25">
        <f>+P22+P23</f>
        <v>165310041</v>
      </c>
    </row>
    <row r="26" spans="1:19" ht="15" x14ac:dyDescent="0.25">
      <c r="O26" s="27"/>
      <c r="P26" s="23">
        <f>+P18</f>
        <v>334393161</v>
      </c>
    </row>
    <row r="27" spans="1:19" ht="15" x14ac:dyDescent="0.25">
      <c r="O27" s="27"/>
      <c r="P27" s="23"/>
    </row>
    <row r="28" spans="1:19" ht="15" x14ac:dyDescent="0.25">
      <c r="O28" s="27"/>
      <c r="P28" s="18">
        <f>+P25/P26</f>
        <v>0.4943583191284226</v>
      </c>
      <c r="Q28" s="4"/>
    </row>
    <row r="29" spans="1:19" ht="15" x14ac:dyDescent="0.25">
      <c r="P29" s="23"/>
      <c r="Q29" s="2"/>
    </row>
    <row r="30" spans="1:19" ht="15" x14ac:dyDescent="0.25">
      <c r="P30" s="22" t="s">
        <v>41</v>
      </c>
      <c r="Q30" s="6">
        <v>345407</v>
      </c>
      <c r="R30" t="s">
        <v>43</v>
      </c>
    </row>
    <row r="31" spans="1:19" ht="15" x14ac:dyDescent="0.25">
      <c r="P31" s="22" t="s">
        <v>41</v>
      </c>
      <c r="Q31" s="30">
        <v>408166</v>
      </c>
      <c r="R31" t="s">
        <v>44</v>
      </c>
    </row>
    <row r="32" spans="1:19" ht="15" x14ac:dyDescent="0.25">
      <c r="A32" s="7"/>
      <c r="Q32" s="2">
        <f>+Q30+Q31</f>
        <v>753573</v>
      </c>
    </row>
    <row r="34" spans="1:17" ht="15" x14ac:dyDescent="0.25">
      <c r="P34" s="22" t="s">
        <v>42</v>
      </c>
      <c r="Q34" s="6">
        <v>1299920</v>
      </c>
    </row>
    <row r="35" spans="1:17" x14ac:dyDescent="0.35">
      <c r="P35" s="23"/>
    </row>
    <row r="37" spans="1:17" x14ac:dyDescent="0.35">
      <c r="D37" s="6"/>
      <c r="E37" s="6"/>
    </row>
    <row r="38" spans="1:17" x14ac:dyDescent="0.35">
      <c r="C38" s="6"/>
      <c r="I38" s="2"/>
      <c r="J38" s="9"/>
      <c r="K38" s="2"/>
      <c r="L38" s="2"/>
      <c r="M38" s="2"/>
      <c r="N38" s="4"/>
    </row>
    <row r="39" spans="1:17" x14ac:dyDescent="0.35">
      <c r="C39" s="6"/>
      <c r="I39" s="2"/>
      <c r="J39" s="14"/>
      <c r="K39" s="2"/>
      <c r="L39" s="2"/>
      <c r="M39" s="2"/>
      <c r="N39" s="4"/>
    </row>
    <row r="40" spans="1:17" x14ac:dyDescent="0.35">
      <c r="C40" s="6"/>
      <c r="G40" s="12"/>
      <c r="H40" s="38"/>
      <c r="I40" s="2"/>
      <c r="J40" s="14"/>
      <c r="K40" s="2"/>
      <c r="L40" s="2"/>
      <c r="M40" s="2"/>
      <c r="N40" s="4"/>
    </row>
    <row r="41" spans="1:17" x14ac:dyDescent="0.35">
      <c r="C41" s="6"/>
      <c r="F41" s="41"/>
      <c r="G41" s="40"/>
      <c r="H41" s="41"/>
      <c r="I41" s="41"/>
      <c r="J41" s="43"/>
      <c r="K41" s="41"/>
      <c r="L41" s="41"/>
      <c r="M41" s="2"/>
      <c r="N41" s="4"/>
    </row>
    <row r="42" spans="1:17" x14ac:dyDescent="0.35">
      <c r="C42" s="3"/>
      <c r="D42" s="3"/>
      <c r="E42" s="3"/>
      <c r="F42" s="41"/>
      <c r="G42" s="40"/>
      <c r="H42" s="41"/>
      <c r="I42" s="41"/>
      <c r="J42" s="40"/>
      <c r="K42" s="41"/>
      <c r="L42" s="41"/>
      <c r="M42" s="28"/>
      <c r="N42" s="4"/>
    </row>
    <row r="43" spans="1:17" x14ac:dyDescent="0.35">
      <c r="F43" s="41"/>
      <c r="G43" s="40"/>
      <c r="H43" s="41"/>
      <c r="I43" s="41"/>
      <c r="J43" s="40"/>
      <c r="K43" s="41"/>
      <c r="L43" s="41"/>
      <c r="M43" s="2"/>
      <c r="N43" s="4"/>
    </row>
    <row r="44" spans="1:17" x14ac:dyDescent="0.35">
      <c r="F44" s="41"/>
      <c r="G44" s="40"/>
      <c r="H44" s="41"/>
      <c r="I44" s="41"/>
      <c r="J44" s="40"/>
      <c r="K44" s="41"/>
      <c r="L44" s="41"/>
      <c r="M44" s="2"/>
      <c r="N44" s="2"/>
    </row>
    <row r="45" spans="1:17" x14ac:dyDescent="0.35">
      <c r="G45" s="12"/>
      <c r="H45" s="38"/>
      <c r="I45" s="2"/>
      <c r="K45" s="2"/>
      <c r="L45" s="2"/>
      <c r="M45" s="2"/>
      <c r="N45" s="4"/>
    </row>
    <row r="46" spans="1:17" x14ac:dyDescent="0.35">
      <c r="G46" s="12"/>
      <c r="H46" s="38"/>
      <c r="I46" s="2"/>
      <c r="K46" s="2"/>
      <c r="L46" s="2"/>
      <c r="M46" s="2"/>
      <c r="N46" s="2"/>
    </row>
    <row r="47" spans="1:17" x14ac:dyDescent="0.35">
      <c r="A47" s="7"/>
      <c r="B47" s="21"/>
      <c r="G47" s="12"/>
      <c r="H47" s="38"/>
      <c r="I47" s="1"/>
      <c r="J47" s="5"/>
    </row>
    <row r="48" spans="1:17" x14ac:dyDescent="0.35">
      <c r="G48" s="12"/>
      <c r="H48" s="38"/>
      <c r="P48" s="23"/>
    </row>
    <row r="49" spans="1:16" x14ac:dyDescent="0.35">
      <c r="G49" s="12"/>
      <c r="H49" s="38"/>
      <c r="P49" s="23"/>
    </row>
    <row r="50" spans="1:16" x14ac:dyDescent="0.35">
      <c r="D50" s="6"/>
      <c r="E50" s="6"/>
      <c r="G50" s="12"/>
      <c r="H50" s="38"/>
    </row>
    <row r="51" spans="1:16" x14ac:dyDescent="0.35">
      <c r="C51" s="6"/>
      <c r="G51" s="12"/>
      <c r="H51" s="38"/>
      <c r="I51" s="2"/>
      <c r="J51" s="9"/>
      <c r="K51" s="2"/>
      <c r="L51" s="2"/>
      <c r="M51" s="2"/>
      <c r="N51" s="2"/>
    </row>
    <row r="52" spans="1:16" x14ac:dyDescent="0.35">
      <c r="B52" s="42"/>
      <c r="C52" s="35"/>
      <c r="D52" s="41"/>
      <c r="E52" s="41"/>
      <c r="F52" s="41"/>
      <c r="G52" s="40"/>
      <c r="H52" s="41"/>
      <c r="I52" s="41"/>
      <c r="J52" s="43"/>
      <c r="K52" s="41"/>
      <c r="L52" s="41"/>
      <c r="M52" s="41"/>
      <c r="N52" s="41"/>
    </row>
    <row r="53" spans="1:16" x14ac:dyDescent="0.35">
      <c r="B53" s="42"/>
      <c r="C53" s="35"/>
      <c r="D53" s="41"/>
      <c r="E53" s="41"/>
      <c r="F53" s="41"/>
      <c r="G53" s="40"/>
      <c r="H53" s="41"/>
      <c r="I53" s="41"/>
      <c r="J53" s="43"/>
      <c r="K53" s="41"/>
      <c r="L53" s="41"/>
      <c r="M53" s="41"/>
      <c r="N53" s="41"/>
    </row>
    <row r="54" spans="1:16" x14ac:dyDescent="0.35">
      <c r="B54" s="42"/>
      <c r="C54" s="35"/>
      <c r="D54" s="41"/>
      <c r="E54" s="41"/>
      <c r="F54" s="41"/>
      <c r="G54" s="40"/>
      <c r="H54" s="41"/>
      <c r="I54" s="41"/>
      <c r="J54" s="43"/>
      <c r="K54" s="41"/>
      <c r="L54" s="41"/>
      <c r="M54" s="41"/>
      <c r="N54" s="41"/>
    </row>
    <row r="55" spans="1:16" x14ac:dyDescent="0.35">
      <c r="B55" s="42"/>
      <c r="C55" s="41"/>
      <c r="D55" s="41"/>
      <c r="E55" s="41"/>
      <c r="F55" s="41"/>
      <c r="G55" s="40"/>
      <c r="H55" s="41"/>
      <c r="I55" s="41"/>
      <c r="J55" s="40"/>
      <c r="K55" s="41"/>
      <c r="L55" s="41"/>
      <c r="M55" s="41"/>
      <c r="N55" s="41"/>
    </row>
    <row r="56" spans="1:16" x14ac:dyDescent="0.35">
      <c r="B56" s="42"/>
      <c r="C56" s="41"/>
      <c r="D56" s="41"/>
      <c r="E56" s="41"/>
      <c r="F56" s="41"/>
      <c r="G56" s="40"/>
      <c r="H56" s="41"/>
      <c r="I56" s="41"/>
      <c r="J56" s="40"/>
      <c r="K56" s="41"/>
      <c r="L56" s="41"/>
      <c r="M56" s="41"/>
      <c r="N56" s="41"/>
    </row>
    <row r="57" spans="1:16" x14ac:dyDescent="0.35">
      <c r="B57" s="42"/>
      <c r="C57" s="41"/>
      <c r="D57" s="41"/>
      <c r="E57" s="41"/>
      <c r="F57" s="41"/>
      <c r="G57" s="40"/>
      <c r="H57" s="41"/>
      <c r="I57" s="41"/>
      <c r="J57" s="40"/>
      <c r="K57" s="41"/>
      <c r="L57" s="41"/>
      <c r="M57" s="41"/>
      <c r="N57" s="41"/>
    </row>
    <row r="58" spans="1:16" x14ac:dyDescent="0.35">
      <c r="B58" s="42"/>
      <c r="C58" s="41"/>
      <c r="D58" s="41"/>
      <c r="E58" s="41"/>
      <c r="F58" s="41"/>
      <c r="G58" s="40"/>
      <c r="H58" s="41"/>
      <c r="I58" s="41"/>
      <c r="J58" s="40"/>
      <c r="K58" s="41"/>
      <c r="L58" s="41"/>
      <c r="M58" s="41"/>
      <c r="N58" s="41"/>
    </row>
    <row r="59" spans="1:16" x14ac:dyDescent="0.35">
      <c r="B59" s="42"/>
      <c r="C59" s="41"/>
      <c r="D59" s="41"/>
      <c r="E59" s="41"/>
      <c r="F59" s="41"/>
      <c r="G59" s="40"/>
      <c r="H59" s="41"/>
      <c r="I59" s="41"/>
      <c r="J59" s="40"/>
      <c r="K59" s="41"/>
      <c r="L59" s="41"/>
      <c r="M59" s="41"/>
      <c r="N59" s="41"/>
    </row>
    <row r="60" spans="1:16" x14ac:dyDescent="0.35">
      <c r="B60" s="42"/>
      <c r="C60" s="41"/>
      <c r="D60" s="41"/>
      <c r="E60" s="41"/>
      <c r="F60" s="41"/>
      <c r="G60" s="40"/>
      <c r="H60" s="41"/>
      <c r="I60" s="41"/>
      <c r="J60" s="40"/>
      <c r="K60" s="41"/>
      <c r="L60" s="41"/>
      <c r="M60" s="41"/>
      <c r="N60" s="41"/>
    </row>
    <row r="61" spans="1:16" x14ac:dyDescent="0.35">
      <c r="A61" s="7"/>
      <c r="B61" s="44"/>
      <c r="C61" s="41"/>
      <c r="D61" s="41"/>
      <c r="E61" s="41"/>
      <c r="F61" s="41"/>
      <c r="G61" s="40"/>
      <c r="H61" s="41"/>
      <c r="I61" s="45"/>
      <c r="J61" s="46"/>
      <c r="K61" s="47"/>
      <c r="L61" s="47"/>
      <c r="M61" s="47"/>
      <c r="N61" s="47"/>
    </row>
    <row r="62" spans="1:16" x14ac:dyDescent="0.35">
      <c r="B62" s="42"/>
      <c r="C62" s="41"/>
      <c r="D62" s="41"/>
      <c r="E62" s="41"/>
      <c r="F62" s="41"/>
      <c r="G62" s="40"/>
      <c r="H62" s="41"/>
      <c r="I62" s="47"/>
      <c r="J62" s="40"/>
      <c r="K62" s="47"/>
      <c r="L62" s="47"/>
      <c r="M62" s="47"/>
      <c r="N62" s="47"/>
    </row>
    <row r="63" spans="1:16" x14ac:dyDescent="0.35">
      <c r="B63" s="42"/>
      <c r="C63" s="41"/>
      <c r="D63" s="41"/>
      <c r="E63" s="41"/>
      <c r="F63" s="41"/>
      <c r="G63" s="40"/>
      <c r="H63" s="41"/>
      <c r="I63" s="47"/>
      <c r="J63" s="40"/>
      <c r="K63" s="47"/>
      <c r="L63" s="47"/>
      <c r="M63" s="47"/>
      <c r="N63" s="47"/>
    </row>
    <row r="64" spans="1:16" x14ac:dyDescent="0.35">
      <c r="B64" s="42"/>
      <c r="C64" s="41"/>
      <c r="D64" s="35"/>
      <c r="E64" s="35"/>
      <c r="F64" s="41"/>
      <c r="G64" s="40"/>
      <c r="H64" s="41"/>
      <c r="I64" s="47"/>
      <c r="J64" s="40"/>
      <c r="K64" s="47"/>
      <c r="L64" s="47"/>
      <c r="M64" s="47"/>
      <c r="N64" s="47"/>
    </row>
    <row r="65" spans="1:14" customFormat="1" x14ac:dyDescent="0.35">
      <c r="B65" s="42"/>
      <c r="C65" s="35"/>
      <c r="D65" s="41"/>
      <c r="E65" s="41"/>
      <c r="F65" s="41"/>
      <c r="G65" s="40"/>
      <c r="H65" s="41"/>
      <c r="I65" s="41"/>
      <c r="J65" s="48"/>
      <c r="K65" s="41"/>
      <c r="L65" s="41"/>
      <c r="M65" s="41"/>
      <c r="N65" s="41"/>
    </row>
    <row r="66" spans="1:14" customFormat="1" x14ac:dyDescent="0.35">
      <c r="B66" s="42"/>
      <c r="C66" s="35"/>
      <c r="D66" s="41"/>
      <c r="E66" s="41"/>
      <c r="F66" s="41"/>
      <c r="G66" s="40"/>
      <c r="H66" s="41"/>
      <c r="I66" s="41"/>
      <c r="J66" s="43"/>
      <c r="K66" s="41"/>
      <c r="L66" s="41"/>
      <c r="M66" s="41"/>
      <c r="N66" s="41"/>
    </row>
    <row r="67" spans="1:14" customFormat="1" x14ac:dyDescent="0.35">
      <c r="B67" s="42"/>
      <c r="C67" s="35"/>
      <c r="D67" s="41"/>
      <c r="E67" s="41"/>
      <c r="F67" s="41"/>
      <c r="G67" s="40"/>
      <c r="H67" s="41"/>
      <c r="I67" s="41"/>
      <c r="J67" s="43"/>
      <c r="K67" s="41"/>
      <c r="L67" s="41"/>
      <c r="M67" s="41"/>
      <c r="N67" s="41"/>
    </row>
    <row r="68" spans="1:14" customFormat="1" x14ac:dyDescent="0.35">
      <c r="B68" s="42"/>
      <c r="C68" s="35"/>
      <c r="D68" s="41"/>
      <c r="E68" s="41"/>
      <c r="F68" s="41"/>
      <c r="G68" s="40"/>
      <c r="H68" s="41"/>
      <c r="I68" s="41"/>
      <c r="J68" s="43"/>
      <c r="K68" s="41"/>
      <c r="L68" s="41"/>
      <c r="M68" s="41"/>
      <c r="N68" s="41"/>
    </row>
    <row r="69" spans="1:14" customFormat="1" x14ac:dyDescent="0.35">
      <c r="B69" s="42"/>
      <c r="C69" s="41"/>
      <c r="D69" s="41"/>
      <c r="E69" s="41"/>
      <c r="F69" s="41"/>
      <c r="G69" s="40"/>
      <c r="H69" s="41"/>
      <c r="I69" s="41"/>
      <c r="J69" s="40"/>
      <c r="K69" s="41"/>
      <c r="L69" s="41"/>
      <c r="M69" s="41"/>
      <c r="N69" s="41"/>
    </row>
    <row r="70" spans="1:14" customFormat="1" x14ac:dyDescent="0.35">
      <c r="B70" s="42"/>
      <c r="C70" s="41"/>
      <c r="D70" s="41"/>
      <c r="E70" s="41"/>
      <c r="F70" s="41"/>
      <c r="G70" s="40"/>
      <c r="H70" s="41"/>
      <c r="I70" s="41"/>
      <c r="J70" s="40"/>
      <c r="K70" s="41"/>
      <c r="L70" s="41"/>
      <c r="M70" s="41"/>
      <c r="N70" s="41"/>
    </row>
    <row r="71" spans="1:14" customFormat="1" x14ac:dyDescent="0.35">
      <c r="B71" s="42"/>
      <c r="C71" s="41"/>
      <c r="D71" s="41"/>
      <c r="E71" s="41"/>
      <c r="F71" s="41"/>
      <c r="G71" s="40"/>
      <c r="H71" s="41"/>
      <c r="I71" s="41"/>
      <c r="J71" s="40"/>
      <c r="K71" s="41"/>
      <c r="L71" s="41"/>
      <c r="M71" s="41"/>
      <c r="N71" s="41"/>
    </row>
    <row r="72" spans="1:14" customFormat="1" x14ac:dyDescent="0.35">
      <c r="B72" s="42"/>
      <c r="C72" s="41"/>
      <c r="D72" s="41"/>
      <c r="E72" s="41"/>
      <c r="F72" s="41"/>
      <c r="G72" s="40"/>
      <c r="H72" s="41"/>
      <c r="I72" s="41"/>
      <c r="J72" s="40"/>
      <c r="K72" s="41"/>
      <c r="L72" s="41"/>
      <c r="M72" s="41"/>
      <c r="N72" s="41"/>
    </row>
    <row r="73" spans="1:14" customFormat="1" x14ac:dyDescent="0.35">
      <c r="B73" s="42"/>
      <c r="C73" s="41"/>
      <c r="D73" s="41"/>
      <c r="E73" s="41"/>
      <c r="F73" s="41"/>
      <c r="G73" s="40"/>
      <c r="H73" s="41"/>
      <c r="I73" s="41"/>
      <c r="J73" s="40"/>
      <c r="K73" s="41"/>
      <c r="L73" s="41"/>
      <c r="M73" s="41"/>
      <c r="N73" s="41"/>
    </row>
    <row r="74" spans="1:14" customFormat="1" x14ac:dyDescent="0.35">
      <c r="B74" s="42"/>
      <c r="C74" s="41"/>
      <c r="D74" s="41"/>
      <c r="E74" s="41"/>
      <c r="F74" s="41"/>
      <c r="G74" s="40"/>
      <c r="H74" s="41"/>
      <c r="I74" s="41"/>
      <c r="J74" s="40"/>
      <c r="K74" s="41"/>
      <c r="L74" s="41"/>
      <c r="M74" s="41"/>
      <c r="N74" s="41"/>
    </row>
    <row r="75" spans="1:14" customFormat="1" x14ac:dyDescent="0.35">
      <c r="B75" s="42"/>
      <c r="C75" s="41" t="s">
        <v>23</v>
      </c>
      <c r="D75" s="41"/>
      <c r="E75" s="41"/>
      <c r="F75" s="41"/>
      <c r="G75" s="40"/>
      <c r="H75" s="41"/>
      <c r="I75" s="41"/>
      <c r="J75" s="40"/>
      <c r="K75" s="41"/>
      <c r="L75" s="41"/>
      <c r="M75" s="41"/>
      <c r="N75" s="41"/>
    </row>
    <row r="76" spans="1:14" customFormat="1" x14ac:dyDescent="0.35">
      <c r="B76" s="42"/>
      <c r="C76" s="41" t="s">
        <v>24</v>
      </c>
      <c r="D76" s="41"/>
      <c r="E76" s="41"/>
      <c r="F76" s="41"/>
      <c r="G76" s="40"/>
      <c r="H76" s="41"/>
      <c r="I76" s="41"/>
      <c r="J76" s="40"/>
      <c r="K76" s="41"/>
      <c r="L76" s="41"/>
      <c r="M76" s="41"/>
      <c r="N76" s="41"/>
    </row>
    <row r="77" spans="1:14" customFormat="1" x14ac:dyDescent="0.35">
      <c r="B77" s="18"/>
      <c r="C77" s="2"/>
      <c r="D77" s="2"/>
      <c r="E77" s="2"/>
      <c r="F77" s="15"/>
      <c r="G77" s="15"/>
      <c r="H77" s="15"/>
      <c r="I77" s="15"/>
      <c r="J77" s="4"/>
      <c r="K77" s="2"/>
      <c r="L77" s="2"/>
      <c r="M77" s="2"/>
      <c r="N77" s="2"/>
    </row>
    <row r="78" spans="1:14" customFormat="1" x14ac:dyDescent="0.35">
      <c r="A78" s="10" t="s">
        <v>14</v>
      </c>
      <c r="B78" s="18"/>
      <c r="C78" s="2"/>
      <c r="D78" s="2"/>
      <c r="E78" s="2"/>
      <c r="F78" s="2"/>
      <c r="G78" s="4"/>
      <c r="H78" s="2"/>
      <c r="I78" s="2"/>
      <c r="J78" s="4"/>
      <c r="K78" s="2"/>
      <c r="L78" s="2"/>
      <c r="M78" s="2"/>
      <c r="N78" s="2"/>
    </row>
    <row r="79" spans="1:14" customFormat="1" x14ac:dyDescent="0.35">
      <c r="B79" s="18"/>
      <c r="C79" s="2"/>
      <c r="D79" s="2"/>
      <c r="E79" s="26" t="s">
        <v>32</v>
      </c>
      <c r="F79" s="2"/>
      <c r="G79" s="4"/>
      <c r="H79" s="2"/>
      <c r="I79" s="2"/>
      <c r="J79" s="4"/>
      <c r="K79" s="2"/>
      <c r="L79" s="2"/>
      <c r="M79" s="2"/>
      <c r="N79" s="2"/>
    </row>
    <row r="80" spans="1:14" customFormat="1" x14ac:dyDescent="0.35">
      <c r="A80" s="11" t="s">
        <v>16</v>
      </c>
      <c r="B80" s="18"/>
      <c r="C80" s="17">
        <v>4113055</v>
      </c>
      <c r="D80" s="2"/>
      <c r="E80" s="11" t="s">
        <v>16</v>
      </c>
      <c r="F80" s="2"/>
      <c r="G80" s="4"/>
      <c r="H80" s="2"/>
      <c r="I80" s="2"/>
      <c r="J80" s="4"/>
      <c r="K80" s="2"/>
      <c r="L80" s="2"/>
      <c r="M80" s="2"/>
      <c r="N80" s="2"/>
    </row>
    <row r="81" spans="1:14" customFormat="1" x14ac:dyDescent="0.35">
      <c r="A81" s="11" t="s">
        <v>12</v>
      </c>
      <c r="B81" s="18"/>
      <c r="C81" s="17">
        <v>4234399</v>
      </c>
      <c r="D81" s="2"/>
      <c r="E81" s="11" t="s">
        <v>12</v>
      </c>
      <c r="F81" s="2"/>
      <c r="G81" s="4"/>
      <c r="H81" s="2"/>
      <c r="I81" s="2"/>
      <c r="J81" s="4"/>
      <c r="K81" s="2"/>
      <c r="L81" s="2"/>
      <c r="M81" s="2"/>
      <c r="N81" s="2"/>
    </row>
    <row r="82" spans="1:14" customFormat="1" x14ac:dyDescent="0.35">
      <c r="A82" s="11" t="s">
        <v>18</v>
      </c>
      <c r="B82" s="18"/>
      <c r="C82" s="17">
        <v>7805550</v>
      </c>
      <c r="D82" s="2"/>
      <c r="E82" s="11" t="s">
        <v>18</v>
      </c>
      <c r="F82" s="2"/>
      <c r="G82" s="4"/>
      <c r="H82" s="2"/>
      <c r="I82" s="2"/>
      <c r="J82" s="4"/>
      <c r="K82" s="2"/>
      <c r="L82" s="2"/>
      <c r="M82" s="2"/>
      <c r="N82" s="2"/>
    </row>
    <row r="83" spans="1:14" customFormat="1" x14ac:dyDescent="0.35">
      <c r="A83" s="11" t="s">
        <v>19</v>
      </c>
      <c r="B83" s="18"/>
      <c r="C83" s="17">
        <v>0</v>
      </c>
      <c r="D83" s="2"/>
      <c r="E83" s="11" t="s">
        <v>19</v>
      </c>
      <c r="F83" s="2"/>
      <c r="G83" s="4"/>
      <c r="H83" s="2"/>
      <c r="I83" s="2"/>
      <c r="J83" s="4"/>
      <c r="K83" s="2"/>
      <c r="L83" s="2"/>
      <c r="M83" s="2"/>
      <c r="N83" s="2"/>
    </row>
    <row r="84" spans="1:14" customFormat="1" x14ac:dyDescent="0.35">
      <c r="A84" s="11" t="s">
        <v>13</v>
      </c>
      <c r="B84" s="18"/>
      <c r="C84" s="17">
        <v>1405913</v>
      </c>
      <c r="D84" s="2"/>
      <c r="E84" s="11" t="s">
        <v>13</v>
      </c>
      <c r="F84" s="2"/>
      <c r="G84" s="4"/>
      <c r="H84" s="2"/>
      <c r="I84" s="2"/>
      <c r="J84" s="4"/>
      <c r="K84" s="2"/>
      <c r="L84" s="2"/>
      <c r="M84" s="2"/>
      <c r="N84" s="2"/>
    </row>
    <row r="85" spans="1:14" customFormat="1" x14ac:dyDescent="0.35">
      <c r="B85" s="18"/>
      <c r="C85" s="2"/>
      <c r="D85" s="2"/>
      <c r="E85" s="2"/>
      <c r="F85" s="2"/>
      <c r="G85" s="4"/>
      <c r="H85" s="2"/>
      <c r="I85" s="2"/>
      <c r="J85" s="4"/>
      <c r="K85" s="2"/>
      <c r="L85" s="2"/>
      <c r="M85" s="2"/>
      <c r="N85" s="2"/>
    </row>
    <row r="86" spans="1:14" customFormat="1" x14ac:dyDescent="0.35">
      <c r="B86" s="18"/>
      <c r="C86" s="3"/>
      <c r="D86" s="2"/>
      <c r="E86" s="2"/>
      <c r="F86" s="2"/>
      <c r="G86" s="4"/>
      <c r="H86" s="2"/>
      <c r="I86" s="2"/>
      <c r="J86" s="4"/>
      <c r="K86" s="2"/>
      <c r="L86" s="2"/>
      <c r="M86" s="2"/>
      <c r="N86" s="2"/>
    </row>
    <row r="87" spans="1:14" customFormat="1" x14ac:dyDescent="0.35">
      <c r="B87" s="18"/>
      <c r="C87" s="2">
        <f>+C80+C81+C82+C83+C84+C93+C86+C85</f>
        <v>17558917</v>
      </c>
      <c r="D87" s="2"/>
      <c r="E87" s="2"/>
      <c r="F87" s="2"/>
      <c r="G87" s="4"/>
      <c r="H87" s="2"/>
      <c r="I87" s="2"/>
      <c r="J87" s="4"/>
      <c r="K87" s="2"/>
      <c r="L87" s="2"/>
      <c r="M87" s="2"/>
      <c r="N87" s="2"/>
    </row>
    <row r="88" spans="1:14" customFormat="1" x14ac:dyDescent="0.35">
      <c r="B88" s="18"/>
      <c r="C88" s="2"/>
      <c r="D88" s="2"/>
      <c r="E88" s="2"/>
      <c r="F88" s="2"/>
      <c r="G88" s="4"/>
      <c r="H88" s="2"/>
      <c r="I88" s="2"/>
      <c r="J88" s="4"/>
      <c r="K88" s="2"/>
      <c r="L88" s="2"/>
      <c r="M88" s="2"/>
      <c r="N88" s="2"/>
    </row>
    <row r="89" spans="1:14" customFormat="1" x14ac:dyDescent="0.35">
      <c r="B89" s="18"/>
      <c r="C89" s="2"/>
      <c r="D89" s="2"/>
      <c r="E89" s="2"/>
      <c r="F89" s="2"/>
      <c r="G89" s="4"/>
      <c r="H89" s="2"/>
      <c r="I89" s="2"/>
      <c r="J89" s="4"/>
      <c r="K89" s="2"/>
      <c r="L89" s="2"/>
      <c r="M89" s="2"/>
      <c r="N89" s="2"/>
    </row>
    <row r="90" spans="1:14" customFormat="1" x14ac:dyDescent="0.35">
      <c r="A90" s="10" t="s">
        <v>2</v>
      </c>
      <c r="B90" s="18"/>
      <c r="C90" s="2"/>
      <c r="D90" s="2"/>
      <c r="E90" s="2"/>
      <c r="F90" s="2"/>
      <c r="G90" s="4"/>
      <c r="H90" s="2"/>
      <c r="I90" s="2"/>
      <c r="J90" s="4"/>
      <c r="K90" s="2"/>
      <c r="L90" s="2"/>
      <c r="M90" s="2"/>
      <c r="N90" s="2"/>
    </row>
    <row r="91" spans="1:14" customFormat="1" x14ac:dyDescent="0.35">
      <c r="A91" s="11" t="s">
        <v>20</v>
      </c>
      <c r="B91" s="18"/>
      <c r="C91" s="17">
        <v>55290901</v>
      </c>
      <c r="D91" s="2"/>
      <c r="E91" s="2" t="s">
        <v>33</v>
      </c>
      <c r="F91" s="2"/>
      <c r="G91" s="4"/>
      <c r="H91" s="2"/>
      <c r="I91" s="2"/>
      <c r="J91" s="4"/>
      <c r="K91" s="2"/>
      <c r="L91" s="2"/>
      <c r="M91" s="2"/>
      <c r="N91" s="2"/>
    </row>
    <row r="92" spans="1:14" customFormat="1" x14ac:dyDescent="0.35">
      <c r="A92" s="11" t="s">
        <v>21</v>
      </c>
      <c r="B92" s="18"/>
      <c r="C92" s="17">
        <v>6176297</v>
      </c>
      <c r="D92" s="2"/>
      <c r="E92" s="2" t="s">
        <v>34</v>
      </c>
      <c r="F92" s="2"/>
      <c r="G92" s="4"/>
      <c r="H92" s="2"/>
      <c r="I92" s="2"/>
      <c r="J92" s="4"/>
      <c r="K92" s="2"/>
      <c r="L92" s="2"/>
      <c r="M92" s="2"/>
      <c r="N92" s="2"/>
    </row>
    <row r="93" spans="1:14" customFormat="1" x14ac:dyDescent="0.35">
      <c r="A93" s="11"/>
      <c r="B93" s="18"/>
      <c r="C93" s="17"/>
      <c r="D93" s="2"/>
      <c r="E93" s="2" t="s">
        <v>35</v>
      </c>
      <c r="F93" s="2"/>
      <c r="G93" s="4"/>
      <c r="H93" s="2"/>
      <c r="I93" s="2"/>
      <c r="J93" s="4"/>
      <c r="K93" s="2"/>
      <c r="L93" s="2"/>
      <c r="M93" s="2"/>
      <c r="N93" s="2"/>
    </row>
    <row r="94" spans="1:14" customFormat="1" x14ac:dyDescent="0.35">
      <c r="A94" s="11"/>
      <c r="B94" s="18"/>
      <c r="C94" s="3"/>
      <c r="D94" s="2"/>
      <c r="E94" s="2" t="s">
        <v>36</v>
      </c>
      <c r="F94" s="2"/>
      <c r="G94" s="4"/>
      <c r="H94" s="2"/>
      <c r="I94" s="2"/>
      <c r="J94" s="4"/>
      <c r="K94" s="2"/>
      <c r="L94" s="2"/>
      <c r="M94" s="2"/>
      <c r="N94" s="2"/>
    </row>
    <row r="95" spans="1:14" customFormat="1" x14ac:dyDescent="0.35">
      <c r="A95" s="11"/>
      <c r="B95" s="18"/>
      <c r="C95" s="2">
        <f>+C91+C92+C93</f>
        <v>61467198</v>
      </c>
      <c r="D95" s="2"/>
      <c r="E95" s="2" t="s">
        <v>37</v>
      </c>
      <c r="F95" s="2"/>
      <c r="G95" s="4"/>
      <c r="H95" s="2"/>
      <c r="I95" s="2"/>
      <c r="J95" s="4"/>
      <c r="K95" s="2"/>
      <c r="L95" s="2"/>
      <c r="M95" s="2"/>
      <c r="N95" s="2"/>
    </row>
    <row r="96" spans="1:14" customFormat="1" x14ac:dyDescent="0.35">
      <c r="A96" s="11"/>
      <c r="B96" s="18"/>
      <c r="C96" s="2"/>
      <c r="D96" s="2"/>
      <c r="E96" s="2"/>
      <c r="F96" s="2"/>
      <c r="G96" s="4"/>
      <c r="H96" s="2"/>
      <c r="I96" s="2"/>
      <c r="J96" s="4"/>
      <c r="K96" s="2"/>
      <c r="L96" s="2"/>
      <c r="M96" s="2"/>
      <c r="N96" s="2"/>
    </row>
    <row r="97" spans="1:1" customFormat="1" x14ac:dyDescent="0.35">
      <c r="A97" s="11"/>
    </row>
    <row r="98" spans="1:1" customFormat="1" x14ac:dyDescent="0.35">
      <c r="A98" t="s">
        <v>30</v>
      </c>
    </row>
    <row r="99" spans="1:1" customFormat="1" x14ac:dyDescent="0.35">
      <c r="A99" s="11" t="s">
        <v>15</v>
      </c>
    </row>
  </sheetData>
  <pageMargins left="0.45" right="0.45" top="0.75" bottom="0.75" header="0.3" footer="0.3"/>
  <pageSetup scale="77" orientation="landscape" r:id="rId1"/>
  <rowBreaks count="1" manualBreakCount="1">
    <brk id="3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="125" zoomScaleNormal="125" workbookViewId="0">
      <selection activeCell="A4" sqref="A4"/>
    </sheetView>
  </sheetViews>
  <sheetFormatPr defaultRowHeight="14.5" x14ac:dyDescent="0.35"/>
  <cols>
    <col min="1" max="1" width="14.453125" customWidth="1"/>
    <col min="2" max="2" width="19" style="18" customWidth="1"/>
    <col min="3" max="3" width="13.54296875" customWidth="1"/>
    <col min="4" max="4" width="8.26953125" style="4" hidden="1" customWidth="1"/>
    <col min="5" max="5" width="13" customWidth="1"/>
    <col min="6" max="6" width="14.26953125" customWidth="1"/>
  </cols>
  <sheetData>
    <row r="1" spans="1:6" ht="15.75" x14ac:dyDescent="0.25">
      <c r="A1" s="54" t="s">
        <v>52</v>
      </c>
    </row>
    <row r="3" spans="1:6" ht="15" x14ac:dyDescent="0.25">
      <c r="A3" t="s">
        <v>56</v>
      </c>
    </row>
    <row r="4" spans="1:6" ht="15" x14ac:dyDescent="0.25">
      <c r="A4" t="s">
        <v>55</v>
      </c>
    </row>
    <row r="5" spans="1:6" ht="15" x14ac:dyDescent="0.25">
      <c r="A5" t="s">
        <v>53</v>
      </c>
    </row>
    <row r="6" spans="1:6" ht="15" x14ac:dyDescent="0.25">
      <c r="A6" t="s">
        <v>54</v>
      </c>
    </row>
    <row r="9" spans="1:6" ht="15" x14ac:dyDescent="0.25">
      <c r="A9" s="51">
        <v>2018</v>
      </c>
      <c r="B9" s="52"/>
      <c r="C9" s="11"/>
      <c r="D9" s="53"/>
      <c r="E9" s="11"/>
      <c r="F9" s="11"/>
    </row>
    <row r="10" spans="1:6" ht="15" x14ac:dyDescent="0.25">
      <c r="A10" s="11"/>
      <c r="B10" s="49" t="s">
        <v>11</v>
      </c>
      <c r="C10" s="50" t="s">
        <v>50</v>
      </c>
      <c r="D10" s="49" t="s">
        <v>6</v>
      </c>
      <c r="E10" s="50" t="s">
        <v>51</v>
      </c>
      <c r="F10" s="50" t="s">
        <v>9</v>
      </c>
    </row>
    <row r="11" spans="1:6" ht="15" x14ac:dyDescent="0.25">
      <c r="A11" s="11"/>
      <c r="B11" s="52"/>
      <c r="C11" s="11"/>
      <c r="D11" s="53"/>
      <c r="E11" s="11"/>
      <c r="F11" s="11"/>
    </row>
    <row r="12" spans="1:6" ht="15" x14ac:dyDescent="0.25">
      <c r="A12" t="s">
        <v>0</v>
      </c>
      <c r="B12" s="18">
        <v>0.44792290734808332</v>
      </c>
      <c r="C12" s="2">
        <v>71151280.730044782</v>
      </c>
      <c r="D12" s="34">
        <v>0.49440000000000001</v>
      </c>
      <c r="E12" s="2">
        <v>74052397.237732217</v>
      </c>
      <c r="F12" s="2">
        <v>-2901116.5076874346</v>
      </c>
    </row>
    <row r="13" spans="1:6" ht="15" x14ac:dyDescent="0.25">
      <c r="A13" t="s">
        <v>1</v>
      </c>
      <c r="B13" s="18">
        <v>0.31355135582997662</v>
      </c>
      <c r="C13" s="2">
        <v>45294953.333106965</v>
      </c>
      <c r="D13" s="14">
        <v>0.49440000000000001</v>
      </c>
      <c r="E13" s="2">
        <v>51837557.703444637</v>
      </c>
      <c r="F13" s="2">
        <v>-6542604.3703376725</v>
      </c>
    </row>
    <row r="14" spans="1:6" ht="15" x14ac:dyDescent="0.25">
      <c r="A14" t="s">
        <v>2</v>
      </c>
      <c r="B14" s="18">
        <v>0.18552738791891871</v>
      </c>
      <c r="C14" s="2">
        <v>31019544.849140219</v>
      </c>
      <c r="D14" s="14">
        <v>0.49440000000000001</v>
      </c>
      <c r="E14" s="2">
        <v>30672125.946829848</v>
      </c>
      <c r="F14" s="2">
        <v>347418.9023103714</v>
      </c>
    </row>
    <row r="15" spans="1:6" ht="15" x14ac:dyDescent="0.25">
      <c r="A15" t="s">
        <v>3</v>
      </c>
      <c r="B15" s="18">
        <v>5.2998348903021353E-2</v>
      </c>
      <c r="C15" s="2">
        <v>9186337.0107706748</v>
      </c>
      <c r="D15" s="14">
        <v>0.49440000000000001</v>
      </c>
      <c r="E15" s="2">
        <v>8761897.9103933088</v>
      </c>
      <c r="F15" s="2">
        <v>424439.10037736595</v>
      </c>
    </row>
    <row r="16" spans="1:6" ht="15" x14ac:dyDescent="0.25">
      <c r="B16" s="20"/>
      <c r="C16" s="3"/>
      <c r="D16" s="8"/>
      <c r="E16" s="3"/>
      <c r="F16" s="3"/>
    </row>
    <row r="17" spans="1:6" ht="15" x14ac:dyDescent="0.25">
      <c r="B17" s="18">
        <v>1</v>
      </c>
      <c r="C17" s="2">
        <v>156652115.92306265</v>
      </c>
      <c r="E17" s="2">
        <v>165323978.79840001</v>
      </c>
      <c r="F17" s="2">
        <v>-8671862.8753373697</v>
      </c>
    </row>
    <row r="18" spans="1:6" ht="15" x14ac:dyDescent="0.25">
      <c r="C18" s="2"/>
      <c r="E18" s="2"/>
      <c r="F18" s="2"/>
    </row>
    <row r="20" spans="1:6" ht="15" x14ac:dyDescent="0.25">
      <c r="A20" s="51">
        <v>2017</v>
      </c>
      <c r="B20" s="52"/>
      <c r="C20" s="11"/>
      <c r="D20" s="53"/>
      <c r="E20" s="11"/>
      <c r="F20" s="11"/>
    </row>
    <row r="21" spans="1:6" ht="15" x14ac:dyDescent="0.25">
      <c r="A21" s="11"/>
      <c r="B21" s="49" t="s">
        <v>11</v>
      </c>
      <c r="C21" s="50" t="s">
        <v>50</v>
      </c>
      <c r="D21" s="49" t="s">
        <v>6</v>
      </c>
      <c r="E21" s="50" t="s">
        <v>51</v>
      </c>
      <c r="F21" s="50" t="s">
        <v>9</v>
      </c>
    </row>
    <row r="23" spans="1:6" ht="15" x14ac:dyDescent="0.25">
      <c r="A23" t="s">
        <v>0</v>
      </c>
      <c r="B23" s="18">
        <v>0.43219999999999997</v>
      </c>
      <c r="C23" s="2">
        <v>61434749</v>
      </c>
      <c r="D23" s="34">
        <v>0.49440000000000001</v>
      </c>
      <c r="E23" s="2">
        <v>64736528</v>
      </c>
      <c r="F23" s="2">
        <f>C23-E23</f>
        <v>-3301779</v>
      </c>
    </row>
    <row r="24" spans="1:6" ht="15" x14ac:dyDescent="0.25">
      <c r="A24" t="s">
        <v>1</v>
      </c>
      <c r="B24" s="18">
        <v>0.316</v>
      </c>
      <c r="C24" s="2">
        <v>42469575</v>
      </c>
      <c r="D24" s="14">
        <v>0.49440000000000001</v>
      </c>
      <c r="E24" s="2">
        <v>47140243</v>
      </c>
      <c r="F24" s="2">
        <f t="shared" ref="F24:F26" si="0">C24-E24</f>
        <v>-4670668</v>
      </c>
    </row>
    <row r="25" spans="1:6" ht="15" x14ac:dyDescent="0.25">
      <c r="A25" t="s">
        <v>2</v>
      </c>
      <c r="B25" s="18">
        <v>0.20349999999999999</v>
      </c>
      <c r="C25" s="2">
        <v>29993094</v>
      </c>
      <c r="D25" s="14">
        <v>0.49440000000000001</v>
      </c>
      <c r="E25" s="2">
        <v>30303477</v>
      </c>
      <c r="F25" s="2">
        <f t="shared" si="0"/>
        <v>-310383</v>
      </c>
    </row>
    <row r="26" spans="1:6" ht="15" x14ac:dyDescent="0.25">
      <c r="A26" t="s">
        <v>3</v>
      </c>
      <c r="B26" s="18">
        <v>4.8300000000000003E-2</v>
      </c>
      <c r="C26" s="2">
        <v>6641527</v>
      </c>
      <c r="D26" s="14">
        <v>0.49440000000000001</v>
      </c>
      <c r="E26" s="2">
        <v>7209681</v>
      </c>
      <c r="F26" s="2">
        <f t="shared" si="0"/>
        <v>-568154</v>
      </c>
    </row>
    <row r="27" spans="1:6" x14ac:dyDescent="0.35">
      <c r="B27" s="20"/>
      <c r="C27" s="3"/>
      <c r="D27" s="8"/>
      <c r="E27" s="3"/>
      <c r="F27" s="3"/>
    </row>
    <row r="28" spans="1:6" x14ac:dyDescent="0.35">
      <c r="B28" s="18">
        <v>1</v>
      </c>
      <c r="C28" s="2">
        <f>SUM(C23:C27)</f>
        <v>140538945</v>
      </c>
      <c r="D28" s="2">
        <f t="shared" ref="D28:E28" si="1">SUM(D23:D27)</f>
        <v>1.9776</v>
      </c>
      <c r="E28" s="2">
        <f t="shared" si="1"/>
        <v>149389929</v>
      </c>
      <c r="F28" s="2">
        <f>SUM(F23:F26)</f>
        <v>-8850984</v>
      </c>
    </row>
    <row r="29" spans="1:6" x14ac:dyDescent="0.35">
      <c r="C29" s="2"/>
      <c r="E29" s="2"/>
      <c r="F29" s="2"/>
    </row>
    <row r="30" spans="1:6" x14ac:dyDescent="0.35">
      <c r="F30" s="2"/>
    </row>
    <row r="31" spans="1:6" x14ac:dyDescent="0.35">
      <c r="A31" s="51">
        <v>2016</v>
      </c>
      <c r="B31" s="52"/>
      <c r="C31" s="11"/>
      <c r="D31" s="53"/>
      <c r="E31" s="11"/>
      <c r="F31" s="11"/>
    </row>
    <row r="32" spans="1:6" x14ac:dyDescent="0.35">
      <c r="A32" s="11"/>
      <c r="B32" s="49" t="s">
        <v>11</v>
      </c>
      <c r="C32" s="50" t="s">
        <v>50</v>
      </c>
      <c r="D32" s="49" t="s">
        <v>6</v>
      </c>
      <c r="E32" s="50" t="s">
        <v>51</v>
      </c>
      <c r="F32" s="50" t="s">
        <v>9</v>
      </c>
    </row>
    <row r="34" spans="1:6" x14ac:dyDescent="0.35">
      <c r="A34" t="s">
        <v>0</v>
      </c>
      <c r="B34" s="18">
        <v>0.436</v>
      </c>
      <c r="C34" s="2">
        <v>58718497</v>
      </c>
      <c r="D34" s="34">
        <v>0.49440000000000001</v>
      </c>
      <c r="E34" s="2">
        <v>59951331</v>
      </c>
      <c r="F34" s="2">
        <f>C34-E34</f>
        <v>-1232834</v>
      </c>
    </row>
    <row r="35" spans="1:6" x14ac:dyDescent="0.35">
      <c r="A35" t="s">
        <v>1</v>
      </c>
      <c r="B35" s="18">
        <v>0.30769999999999997</v>
      </c>
      <c r="C35" s="2">
        <v>37869875</v>
      </c>
      <c r="D35" s="14">
        <v>0.49440000000000001</v>
      </c>
      <c r="E35" s="2">
        <v>42130236</v>
      </c>
      <c r="F35" s="2">
        <f t="shared" ref="F35:F37" si="2">C35-E35</f>
        <v>-4260361</v>
      </c>
    </row>
    <row r="36" spans="1:6" x14ac:dyDescent="0.35">
      <c r="A36" t="s">
        <v>2</v>
      </c>
      <c r="B36" s="18">
        <v>0.21240000000000001</v>
      </c>
      <c r="C36" s="2">
        <v>29376229</v>
      </c>
      <c r="D36" s="14">
        <v>0.49440000000000001</v>
      </c>
      <c r="E36" s="2">
        <v>29013331</v>
      </c>
      <c r="F36" s="2">
        <f t="shared" si="2"/>
        <v>362898</v>
      </c>
    </row>
    <row r="37" spans="1:6" x14ac:dyDescent="0.35">
      <c r="A37" t="s">
        <v>3</v>
      </c>
      <c r="B37" s="18">
        <v>4.3799999999999999E-2</v>
      </c>
      <c r="C37" s="2">
        <v>5988784</v>
      </c>
      <c r="D37" s="14">
        <v>0.49440000000000001</v>
      </c>
      <c r="E37" s="2">
        <v>6014285</v>
      </c>
      <c r="F37" s="2">
        <f t="shared" si="2"/>
        <v>-25501</v>
      </c>
    </row>
    <row r="38" spans="1:6" x14ac:dyDescent="0.35">
      <c r="B38" s="20"/>
      <c r="C38" s="3"/>
      <c r="D38" s="8"/>
      <c r="E38" s="3"/>
      <c r="F38" s="3"/>
    </row>
    <row r="39" spans="1:6" x14ac:dyDescent="0.35">
      <c r="B39" s="18">
        <v>1</v>
      </c>
      <c r="C39" s="2">
        <f>SUM(C34:C38)</f>
        <v>131953385</v>
      </c>
      <c r="D39" s="2">
        <f t="shared" ref="D39" si="3">SUM(D34:D38)</f>
        <v>1.9776</v>
      </c>
      <c r="E39" s="2">
        <f t="shared" ref="E39" si="4">SUM(E34:E38)</f>
        <v>137109183</v>
      </c>
      <c r="F39" s="2">
        <f>SUM(F34:F37)</f>
        <v>-5155798</v>
      </c>
    </row>
    <row r="40" spans="1:6" x14ac:dyDescent="0.35">
      <c r="C40" s="2"/>
      <c r="E40" s="2"/>
      <c r="F40" s="2"/>
    </row>
    <row r="43" spans="1:6" x14ac:dyDescent="0.35">
      <c r="C43" s="2"/>
      <c r="D43" s="9"/>
      <c r="E43" s="2"/>
      <c r="F43" s="2"/>
    </row>
    <row r="44" spans="1:6" x14ac:dyDescent="0.35">
      <c r="C44" s="2"/>
      <c r="D44" s="14"/>
      <c r="E44" s="2"/>
      <c r="F44" s="2"/>
    </row>
    <row r="45" spans="1:6" x14ac:dyDescent="0.35">
      <c r="C45" s="2"/>
      <c r="D45" s="14"/>
      <c r="E45" s="2"/>
      <c r="F45" s="2"/>
    </row>
    <row r="46" spans="1:6" x14ac:dyDescent="0.35">
      <c r="C46" s="41"/>
      <c r="D46" s="43"/>
      <c r="E46" s="41"/>
      <c r="F46" s="41"/>
    </row>
    <row r="47" spans="1:6" x14ac:dyDescent="0.35">
      <c r="C47" s="41"/>
      <c r="D47" s="40"/>
      <c r="E47" s="41"/>
      <c r="F47" s="41"/>
    </row>
    <row r="48" spans="1:6" x14ac:dyDescent="0.35">
      <c r="C48" s="41"/>
      <c r="D48" s="40"/>
      <c r="E48" s="41"/>
      <c r="F48" s="41"/>
    </row>
    <row r="49" spans="1:6" x14ac:dyDescent="0.35">
      <c r="C49" s="41"/>
      <c r="D49" s="40"/>
      <c r="E49" s="41"/>
      <c r="F49" s="41"/>
    </row>
    <row r="50" spans="1:6" x14ac:dyDescent="0.35">
      <c r="C50" s="2"/>
      <c r="E50" s="2"/>
      <c r="F50" s="2"/>
    </row>
    <row r="51" spans="1:6" x14ac:dyDescent="0.35">
      <c r="C51" s="2"/>
      <c r="E51" s="2"/>
      <c r="F51" s="2"/>
    </row>
    <row r="52" spans="1:6" x14ac:dyDescent="0.35">
      <c r="A52" s="7"/>
      <c r="B52" s="21"/>
      <c r="C52" s="1"/>
      <c r="D52" s="5"/>
    </row>
    <row r="56" spans="1:6" x14ac:dyDescent="0.35">
      <c r="C56" s="2"/>
      <c r="D56" s="9"/>
      <c r="E56" s="2"/>
      <c r="F56" s="2"/>
    </row>
    <row r="57" spans="1:6" x14ac:dyDescent="0.35">
      <c r="B57" s="42"/>
      <c r="C57" s="41"/>
      <c r="D57" s="43"/>
      <c r="E57" s="41"/>
      <c r="F57" s="41"/>
    </row>
    <row r="58" spans="1:6" x14ac:dyDescent="0.35">
      <c r="B58" s="42"/>
      <c r="C58" s="41"/>
      <c r="D58" s="43"/>
      <c r="E58" s="41"/>
      <c r="F58" s="41"/>
    </row>
    <row r="59" spans="1:6" x14ac:dyDescent="0.35">
      <c r="B59" s="42"/>
      <c r="C59" s="41"/>
      <c r="D59" s="43"/>
      <c r="E59" s="41"/>
      <c r="F59" s="41"/>
    </row>
    <row r="60" spans="1:6" x14ac:dyDescent="0.35">
      <c r="B60" s="42"/>
      <c r="C60" s="41"/>
      <c r="D60" s="40"/>
      <c r="E60" s="41"/>
      <c r="F60" s="41"/>
    </row>
    <row r="61" spans="1:6" x14ac:dyDescent="0.35">
      <c r="B61" s="42"/>
      <c r="C61" s="41"/>
      <c r="D61" s="40"/>
      <c r="E61" s="41"/>
      <c r="F61" s="41"/>
    </row>
    <row r="62" spans="1:6" x14ac:dyDescent="0.35">
      <c r="B62" s="42"/>
      <c r="C62" s="41"/>
      <c r="D62" s="40"/>
      <c r="E62" s="41"/>
      <c r="F62" s="41"/>
    </row>
    <row r="63" spans="1:6" x14ac:dyDescent="0.35">
      <c r="B63" s="42"/>
      <c r="C63" s="41"/>
      <c r="D63" s="40"/>
      <c r="E63" s="41"/>
      <c r="F63" s="41"/>
    </row>
    <row r="64" spans="1:6" x14ac:dyDescent="0.35">
      <c r="B64" s="42"/>
      <c r="C64" s="41"/>
      <c r="D64" s="40"/>
      <c r="E64" s="41"/>
      <c r="F64" s="41"/>
    </row>
    <row r="65" spans="1:6" x14ac:dyDescent="0.35">
      <c r="B65" s="42"/>
      <c r="C65" s="41"/>
      <c r="D65" s="40"/>
      <c r="E65" s="41"/>
      <c r="F65" s="41"/>
    </row>
    <row r="66" spans="1:6" x14ac:dyDescent="0.35">
      <c r="A66" s="7"/>
      <c r="B66" s="44"/>
      <c r="C66" s="45"/>
      <c r="D66" s="46"/>
      <c r="E66" s="47"/>
      <c r="F66" s="47"/>
    </row>
    <row r="67" spans="1:6" x14ac:dyDescent="0.35">
      <c r="B67" s="42"/>
      <c r="C67" s="47"/>
      <c r="D67" s="40"/>
      <c r="E67" s="47"/>
      <c r="F67" s="47"/>
    </row>
    <row r="68" spans="1:6" x14ac:dyDescent="0.35">
      <c r="B68" s="42"/>
      <c r="C68" s="47"/>
      <c r="D68" s="40"/>
      <c r="E68" s="47"/>
      <c r="F68" s="47"/>
    </row>
    <row r="69" spans="1:6" x14ac:dyDescent="0.35">
      <c r="B69" s="42"/>
      <c r="C69" s="47"/>
      <c r="D69" s="40"/>
      <c r="E69" s="47"/>
      <c r="F69" s="47"/>
    </row>
    <row r="70" spans="1:6" x14ac:dyDescent="0.35">
      <c r="B70" s="42"/>
      <c r="C70" s="41"/>
      <c r="D70" s="48"/>
      <c r="E70" s="41"/>
      <c r="F70" s="41"/>
    </row>
    <row r="71" spans="1:6" x14ac:dyDescent="0.35">
      <c r="B71" s="42"/>
      <c r="C71" s="41"/>
      <c r="D71" s="43"/>
      <c r="E71" s="41"/>
      <c r="F71" s="41"/>
    </row>
    <row r="72" spans="1:6" x14ac:dyDescent="0.35">
      <c r="B72" s="42"/>
      <c r="C72" s="41"/>
      <c r="D72" s="43"/>
      <c r="E72" s="41"/>
      <c r="F72" s="41"/>
    </row>
    <row r="73" spans="1:6" x14ac:dyDescent="0.35">
      <c r="B73" s="42"/>
      <c r="C73" s="41"/>
      <c r="D73" s="43"/>
      <c r="E73" s="41"/>
      <c r="F73" s="41"/>
    </row>
    <row r="74" spans="1:6" x14ac:dyDescent="0.35">
      <c r="B74" s="42"/>
      <c r="C74" s="41"/>
      <c r="D74" s="40"/>
      <c r="E74" s="41"/>
      <c r="F74" s="41"/>
    </row>
    <row r="75" spans="1:6" x14ac:dyDescent="0.35">
      <c r="B75" s="42"/>
      <c r="C75" s="41"/>
      <c r="D75" s="40"/>
      <c r="E75" s="41"/>
      <c r="F75" s="41"/>
    </row>
    <row r="76" spans="1:6" x14ac:dyDescent="0.35">
      <c r="B76" s="42"/>
      <c r="C76" s="41"/>
      <c r="D76" s="40"/>
      <c r="E76" s="41"/>
      <c r="F76" s="41"/>
    </row>
    <row r="77" spans="1:6" x14ac:dyDescent="0.35">
      <c r="B77" s="42"/>
      <c r="C77" s="41"/>
      <c r="D77" s="40"/>
      <c r="E77" s="41"/>
      <c r="F77" s="41"/>
    </row>
    <row r="78" spans="1:6" x14ac:dyDescent="0.35">
      <c r="B78" s="42"/>
      <c r="C78" s="41"/>
      <c r="D78" s="40"/>
      <c r="E78" s="41"/>
      <c r="F78" s="41"/>
    </row>
    <row r="79" spans="1:6" x14ac:dyDescent="0.35">
      <c r="B79" s="42"/>
      <c r="C79" s="41"/>
      <c r="D79" s="40"/>
      <c r="E79" s="41"/>
      <c r="F79" s="41"/>
    </row>
    <row r="80" spans="1:6" x14ac:dyDescent="0.35">
      <c r="B80" s="42"/>
      <c r="C80" s="41"/>
      <c r="D80" s="40"/>
      <c r="E80" s="41"/>
      <c r="F80" s="41"/>
    </row>
    <row r="81" spans="1:6" x14ac:dyDescent="0.35">
      <c r="B81" s="42"/>
      <c r="C81" s="41"/>
      <c r="D81" s="40"/>
      <c r="E81" s="41"/>
      <c r="F81" s="41"/>
    </row>
    <row r="82" spans="1:6" x14ac:dyDescent="0.35">
      <c r="C82" s="15"/>
      <c r="E82" s="2"/>
      <c r="F82" s="2"/>
    </row>
    <row r="83" spans="1:6" x14ac:dyDescent="0.35">
      <c r="A83" s="10" t="s">
        <v>14</v>
      </c>
      <c r="C83" s="2"/>
      <c r="E83" s="2"/>
      <c r="F83" s="2"/>
    </row>
    <row r="84" spans="1:6" x14ac:dyDescent="0.35">
      <c r="C84" s="2"/>
      <c r="E84" s="2"/>
      <c r="F84" s="2"/>
    </row>
    <row r="85" spans="1:6" x14ac:dyDescent="0.35">
      <c r="A85" s="11" t="s">
        <v>16</v>
      </c>
      <c r="C85" s="2"/>
      <c r="E85" s="2"/>
      <c r="F85" s="2"/>
    </row>
    <row r="86" spans="1:6" x14ac:dyDescent="0.35">
      <c r="A86" s="11" t="s">
        <v>12</v>
      </c>
      <c r="C86" s="2"/>
      <c r="E86" s="2"/>
      <c r="F86" s="2"/>
    </row>
    <row r="87" spans="1:6" x14ac:dyDescent="0.35">
      <c r="A87" s="11" t="s">
        <v>18</v>
      </c>
      <c r="C87" s="2"/>
      <c r="E87" s="2"/>
      <c r="F87" s="2"/>
    </row>
    <row r="88" spans="1:6" x14ac:dyDescent="0.35">
      <c r="A88" s="11" t="s">
        <v>19</v>
      </c>
      <c r="C88" s="2"/>
      <c r="E88" s="2"/>
      <c r="F88" s="2"/>
    </row>
    <row r="89" spans="1:6" x14ac:dyDescent="0.35">
      <c r="A89" s="11" t="s">
        <v>13</v>
      </c>
      <c r="C89" s="2"/>
      <c r="E89" s="2"/>
      <c r="F89" s="2"/>
    </row>
    <row r="90" spans="1:6" x14ac:dyDescent="0.35">
      <c r="C90" s="2"/>
      <c r="E90" s="2"/>
      <c r="F90" s="2"/>
    </row>
    <row r="91" spans="1:6" x14ac:dyDescent="0.35">
      <c r="C91" s="2"/>
      <c r="E91" s="2"/>
      <c r="F91" s="2"/>
    </row>
    <row r="92" spans="1:6" x14ac:dyDescent="0.35">
      <c r="C92" s="2"/>
      <c r="E92" s="2"/>
      <c r="F92" s="2"/>
    </row>
    <row r="93" spans="1:6" x14ac:dyDescent="0.35">
      <c r="C93" s="2"/>
      <c r="E93" s="2"/>
      <c r="F93" s="2"/>
    </row>
    <row r="94" spans="1:6" x14ac:dyDescent="0.35">
      <c r="C94" s="2"/>
      <c r="E94" s="2"/>
      <c r="F94" s="2"/>
    </row>
    <row r="95" spans="1:6" x14ac:dyDescent="0.35">
      <c r="A95" s="10" t="s">
        <v>2</v>
      </c>
      <c r="C95" s="2"/>
      <c r="E95" s="2"/>
      <c r="F95" s="2"/>
    </row>
    <row r="96" spans="1:6" x14ac:dyDescent="0.35">
      <c r="A96" s="11" t="s">
        <v>20</v>
      </c>
      <c r="C96" s="2"/>
      <c r="E96" s="2"/>
      <c r="F96" s="2"/>
    </row>
    <row r="97" spans="1:6" x14ac:dyDescent="0.35">
      <c r="A97" s="11" t="s">
        <v>21</v>
      </c>
      <c r="C97" s="2"/>
      <c r="E97" s="2"/>
      <c r="F97" s="2"/>
    </row>
    <row r="98" spans="1:6" x14ac:dyDescent="0.35">
      <c r="A98" s="11"/>
      <c r="C98" s="2"/>
      <c r="E98" s="2"/>
      <c r="F98" s="2"/>
    </row>
    <row r="99" spans="1:6" x14ac:dyDescent="0.35">
      <c r="A99" s="11"/>
      <c r="C99" s="2"/>
      <c r="E99" s="2"/>
      <c r="F99" s="2"/>
    </row>
    <row r="100" spans="1:6" x14ac:dyDescent="0.35">
      <c r="A100" s="11"/>
      <c r="C100" s="2"/>
      <c r="E100" s="2"/>
      <c r="F100" s="2"/>
    </row>
    <row r="101" spans="1:6" x14ac:dyDescent="0.35">
      <c r="A101" s="11"/>
      <c r="C101" s="2"/>
      <c r="E101" s="2"/>
      <c r="F101" s="2"/>
    </row>
    <row r="102" spans="1:6" x14ac:dyDescent="0.35">
      <c r="A102" s="11"/>
      <c r="B102"/>
      <c r="D102"/>
    </row>
    <row r="103" spans="1:6" x14ac:dyDescent="0.35">
      <c r="A103" t="s">
        <v>30</v>
      </c>
      <c r="B103"/>
      <c r="D103"/>
    </row>
    <row r="104" spans="1:6" x14ac:dyDescent="0.35">
      <c r="A104" s="11" t="s">
        <v>15</v>
      </c>
      <c r="B104"/>
      <c r="D10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 2</vt:lpstr>
      <vt:lpstr>Sheet1</vt:lpstr>
      <vt:lpstr>'V 2'!Print_Area</vt:lpstr>
    </vt:vector>
  </TitlesOfParts>
  <Company>Holyoke Medical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Klinkowski_Kevin</dc:creator>
  <cp:lastModifiedBy>DeMarco_Aline</cp:lastModifiedBy>
  <cp:lastPrinted>2019-09-17T15:10:53Z</cp:lastPrinted>
  <dcterms:created xsi:type="dcterms:W3CDTF">2018-09-14T16:40:51Z</dcterms:created>
  <dcterms:modified xsi:type="dcterms:W3CDTF">2019-09-23T17:45:29Z</dcterms:modified>
</cp:coreProperties>
</file>