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terpreters\Interpreter Rate\Contractor List FY26\"/>
    </mc:Choice>
  </mc:AlternateContent>
  <xr:revisionPtr revIDLastSave="0" documentId="14_{F682A994-AFD8-43FC-BEB6-398FE241B8EA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terpreter Rate" sheetId="1" r:id="rId1"/>
    <sheet name="Calculator" sheetId="3" state="hidden" r:id="rId2"/>
    <sheet name="Dept" sheetId="5" state="hidden" r:id="rId3"/>
    <sheet name="MonthDay" sheetId="6" state="hidden" r:id="rId4"/>
  </sheets>
  <externalReferences>
    <externalReference r:id="rId5"/>
  </externalReferences>
  <definedNames>
    <definedName name="Day">Table3[Day]</definedName>
    <definedName name="Department">Table2[Department]</definedName>
    <definedName name="Interpreters" localSheetId="2">[1]!Table1[Concatenate]</definedName>
    <definedName name="Interpreters" localSheetId="3">[1]!Table1[Concatenate]</definedName>
    <definedName name="Interpreters">Table1[Concatenate]</definedName>
    <definedName name="Month">Table4[Month]</definedName>
    <definedName name="_xlnm.Print_Titles" localSheetId="0">'Interpreter Rate'!$1:$2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5" i="1" l="1"/>
  <c r="H245" i="1"/>
  <c r="I245" i="1"/>
  <c r="M245" i="1"/>
  <c r="N245" i="1"/>
  <c r="P245" i="1"/>
  <c r="Q245" i="1"/>
  <c r="S245" i="1"/>
  <c r="T245" i="1"/>
  <c r="D244" i="1"/>
  <c r="H244" i="1"/>
  <c r="I244" i="1"/>
  <c r="M244" i="1"/>
  <c r="N244" i="1"/>
  <c r="Q244" i="1" s="1"/>
  <c r="P244" i="1"/>
  <c r="S244" i="1"/>
  <c r="T244" i="1"/>
  <c r="D256" i="1"/>
  <c r="H256" i="1"/>
  <c r="I256" i="1"/>
  <c r="M256" i="1"/>
  <c r="N256" i="1"/>
  <c r="P256" i="1"/>
  <c r="Q256" i="1"/>
  <c r="S256" i="1"/>
  <c r="T256" i="1"/>
  <c r="H97" i="1"/>
  <c r="H253" i="1"/>
  <c r="H241" i="1"/>
  <c r="D218" i="1" l="1"/>
  <c r="H218" i="1"/>
  <c r="I218" i="1"/>
  <c r="M218" i="1"/>
  <c r="N218" i="1"/>
  <c r="P218" i="1"/>
  <c r="Q218" i="1"/>
  <c r="S218" i="1"/>
  <c r="T218" i="1"/>
  <c r="D108" i="1"/>
  <c r="H108" i="1"/>
  <c r="I108" i="1"/>
  <c r="M108" i="1"/>
  <c r="N108" i="1"/>
  <c r="P108" i="1"/>
  <c r="Q108" i="1"/>
  <c r="S108" i="1"/>
  <c r="T108" i="1"/>
  <c r="D137" i="1"/>
  <c r="H137" i="1"/>
  <c r="I137" i="1"/>
  <c r="M137" i="1"/>
  <c r="N137" i="1"/>
  <c r="P137" i="1"/>
  <c r="Q137" i="1"/>
  <c r="S137" i="1"/>
  <c r="T137" i="1"/>
  <c r="D13" i="1"/>
  <c r="H13" i="1"/>
  <c r="I13" i="1"/>
  <c r="M13" i="1"/>
  <c r="N13" i="1"/>
  <c r="P13" i="1"/>
  <c r="Q13" i="1"/>
  <c r="S13" i="1"/>
  <c r="T13" i="1"/>
  <c r="D12" i="1"/>
  <c r="H12" i="1"/>
  <c r="I12" i="1"/>
  <c r="M12" i="1"/>
  <c r="N12" i="1"/>
  <c r="P12" i="1"/>
  <c r="Q12" i="1"/>
  <c r="S12" i="1"/>
  <c r="T12" i="1"/>
  <c r="D60" i="1"/>
  <c r="H60" i="1"/>
  <c r="I60" i="1"/>
  <c r="M60" i="1"/>
  <c r="N60" i="1"/>
  <c r="P60" i="1"/>
  <c r="Q60" i="1"/>
  <c r="S60" i="1"/>
  <c r="T60" i="1"/>
  <c r="D162" i="1" l="1"/>
  <c r="H162" i="1"/>
  <c r="I162" i="1"/>
  <c r="M162" i="1"/>
  <c r="N162" i="1"/>
  <c r="P162" i="1"/>
  <c r="Q162" i="1"/>
  <c r="S162" i="1"/>
  <c r="T162" i="1"/>
  <c r="D236" i="1"/>
  <c r="H236" i="1"/>
  <c r="I236" i="1"/>
  <c r="M236" i="1"/>
  <c r="N236" i="1"/>
  <c r="P236" i="1"/>
  <c r="Q236" i="1"/>
  <c r="S236" i="1"/>
  <c r="T236" i="1"/>
  <c r="H47" i="1"/>
  <c r="T45" i="1"/>
  <c r="S45" i="1"/>
  <c r="Q45" i="1"/>
  <c r="P45" i="1"/>
  <c r="N45" i="1"/>
  <c r="M45" i="1"/>
  <c r="I45" i="1"/>
  <c r="H45" i="1"/>
  <c r="D45" i="1"/>
  <c r="D9" i="1"/>
  <c r="H9" i="1"/>
  <c r="I9" i="1"/>
  <c r="M9" i="1"/>
  <c r="N9" i="1"/>
  <c r="Q9" i="1" s="1"/>
  <c r="P9" i="1"/>
  <c r="S9" i="1"/>
  <c r="T9" i="1"/>
  <c r="D206" i="1"/>
  <c r="H206" i="1"/>
  <c r="I206" i="1"/>
  <c r="M206" i="1"/>
  <c r="N206" i="1"/>
  <c r="Q206" i="1" s="1"/>
  <c r="P206" i="1"/>
  <c r="S206" i="1"/>
  <c r="T206" i="1"/>
  <c r="D195" i="1"/>
  <c r="H195" i="1"/>
  <c r="I195" i="1"/>
  <c r="M195" i="1"/>
  <c r="N195" i="1"/>
  <c r="P195" i="1"/>
  <c r="Q195" i="1"/>
  <c r="S195" i="1"/>
  <c r="T195" i="1"/>
  <c r="D10" i="1"/>
  <c r="H10" i="1"/>
  <c r="I10" i="1"/>
  <c r="M10" i="1"/>
  <c r="N10" i="1"/>
  <c r="P10" i="1"/>
  <c r="Q10" i="1"/>
  <c r="S10" i="1"/>
  <c r="T10" i="1"/>
  <c r="H259" i="1"/>
  <c r="H226" i="1"/>
  <c r="H174" i="1"/>
  <c r="H131" i="1"/>
  <c r="H94" i="1"/>
  <c r="H223" i="1"/>
  <c r="H187" i="1"/>
  <c r="H144" i="1"/>
  <c r="H78" i="1"/>
  <c r="H57" i="1"/>
  <c r="D43" i="1"/>
  <c r="H43" i="1"/>
  <c r="I43" i="1"/>
  <c r="M43" i="1"/>
  <c r="N43" i="1"/>
  <c r="Q43" i="1" s="1"/>
  <c r="P43" i="1"/>
  <c r="S43" i="1"/>
  <c r="T43" i="1"/>
  <c r="D166" i="1"/>
  <c r="H166" i="1"/>
  <c r="I166" i="1"/>
  <c r="M166" i="1"/>
  <c r="N166" i="1"/>
  <c r="P166" i="1"/>
  <c r="Q166" i="1"/>
  <c r="S166" i="1"/>
  <c r="T166" i="1"/>
  <c r="D260" i="1"/>
  <c r="H260" i="1"/>
  <c r="I260" i="1"/>
  <c r="M260" i="1"/>
  <c r="N260" i="1"/>
  <c r="Q260" i="1" s="1"/>
  <c r="P260" i="1"/>
  <c r="S260" i="1"/>
  <c r="T260" i="1"/>
  <c r="D230" i="1"/>
  <c r="H230" i="1"/>
  <c r="I230" i="1"/>
  <c r="M230" i="1"/>
  <c r="N230" i="1"/>
  <c r="P230" i="1"/>
  <c r="Q230" i="1"/>
  <c r="S230" i="1"/>
  <c r="T230" i="1"/>
  <c r="D130" i="1"/>
  <c r="H130" i="1"/>
  <c r="I130" i="1"/>
  <c r="M130" i="1"/>
  <c r="N130" i="1"/>
  <c r="P130" i="1"/>
  <c r="Q130" i="1"/>
  <c r="S130" i="1"/>
  <c r="T130" i="1"/>
  <c r="D102" i="1"/>
  <c r="H102" i="1"/>
  <c r="I102" i="1"/>
  <c r="M102" i="1"/>
  <c r="N102" i="1"/>
  <c r="P102" i="1"/>
  <c r="Q102" i="1"/>
  <c r="S102" i="1"/>
  <c r="T102" i="1"/>
  <c r="D32" i="1"/>
  <c r="H32" i="1"/>
  <c r="I32" i="1"/>
  <c r="M32" i="1"/>
  <c r="N32" i="1"/>
  <c r="P32" i="1"/>
  <c r="Q32" i="1"/>
  <c r="S32" i="1"/>
  <c r="T32" i="1"/>
  <c r="D22" i="1" l="1"/>
  <c r="H22" i="1"/>
  <c r="I22" i="1"/>
  <c r="M22" i="1"/>
  <c r="N22" i="1"/>
  <c r="P22" i="1"/>
  <c r="Q22" i="1"/>
  <c r="S22" i="1"/>
  <c r="T22" i="1"/>
  <c r="D164" i="1"/>
  <c r="H164" i="1"/>
  <c r="I164" i="1"/>
  <c r="M164" i="1"/>
  <c r="N164" i="1"/>
  <c r="P164" i="1"/>
  <c r="Q164" i="1"/>
  <c r="S164" i="1"/>
  <c r="T164" i="1"/>
  <c r="D285" i="1"/>
  <c r="H285" i="1"/>
  <c r="I285" i="1"/>
  <c r="M285" i="1"/>
  <c r="N285" i="1"/>
  <c r="Q285" i="1" s="1"/>
  <c r="P285" i="1"/>
  <c r="S285" i="1"/>
  <c r="T285" i="1"/>
  <c r="D104" i="1"/>
  <c r="H104" i="1"/>
  <c r="I104" i="1"/>
  <c r="M104" i="1"/>
  <c r="N104" i="1"/>
  <c r="P104" i="1"/>
  <c r="Q104" i="1"/>
  <c r="S104" i="1"/>
  <c r="T104" i="1"/>
  <c r="D103" i="1"/>
  <c r="H103" i="1"/>
  <c r="I103" i="1"/>
  <c r="M103" i="1"/>
  <c r="N103" i="1"/>
  <c r="P103" i="1"/>
  <c r="Q103" i="1"/>
  <c r="S103" i="1"/>
  <c r="T103" i="1"/>
  <c r="D174" i="1"/>
  <c r="I174" i="1"/>
  <c r="M174" i="1"/>
  <c r="N174" i="1"/>
  <c r="Q174" i="1" s="1"/>
  <c r="P174" i="1"/>
  <c r="S174" i="1"/>
  <c r="T174" i="1"/>
  <c r="D52" i="1"/>
  <c r="H52" i="1"/>
  <c r="I52" i="1"/>
  <c r="M52" i="1"/>
  <c r="N52" i="1"/>
  <c r="Q52" i="1" s="1"/>
  <c r="P52" i="1"/>
  <c r="S52" i="1"/>
  <c r="T52" i="1"/>
  <c r="D204" i="1"/>
  <c r="H204" i="1"/>
  <c r="I204" i="1"/>
  <c r="M204" i="1"/>
  <c r="N204" i="1"/>
  <c r="P204" i="1"/>
  <c r="Q204" i="1"/>
  <c r="S204" i="1"/>
  <c r="T204" i="1"/>
  <c r="D146" i="1"/>
  <c r="H146" i="1"/>
  <c r="I146" i="1"/>
  <c r="M146" i="1"/>
  <c r="N146" i="1"/>
  <c r="P146" i="1"/>
  <c r="Q146" i="1"/>
  <c r="S146" i="1"/>
  <c r="T146" i="1"/>
  <c r="D264" i="1" l="1"/>
  <c r="H264" i="1"/>
  <c r="I264" i="1"/>
  <c r="M264" i="1"/>
  <c r="N264" i="1"/>
  <c r="Q264" i="1" s="1"/>
  <c r="P264" i="1"/>
  <c r="S264" i="1"/>
  <c r="T264" i="1"/>
  <c r="D136" i="1"/>
  <c r="H136" i="1"/>
  <c r="I136" i="1"/>
  <c r="M136" i="1"/>
  <c r="N136" i="1"/>
  <c r="P136" i="1"/>
  <c r="Q136" i="1"/>
  <c r="S136" i="1"/>
  <c r="T136" i="1"/>
  <c r="D185" i="1"/>
  <c r="H185" i="1"/>
  <c r="I185" i="1"/>
  <c r="M185" i="1"/>
  <c r="N185" i="1"/>
  <c r="P185" i="1"/>
  <c r="Q185" i="1"/>
  <c r="S185" i="1"/>
  <c r="T185" i="1"/>
  <c r="D184" i="1"/>
  <c r="H184" i="1"/>
  <c r="I184" i="1"/>
  <c r="M184" i="1"/>
  <c r="N184" i="1"/>
  <c r="P184" i="1"/>
  <c r="Q184" i="1"/>
  <c r="S184" i="1"/>
  <c r="T184" i="1"/>
  <c r="D114" i="1"/>
  <c r="H114" i="1"/>
  <c r="I114" i="1"/>
  <c r="M114" i="1"/>
  <c r="N114" i="1"/>
  <c r="P114" i="1"/>
  <c r="Q114" i="1"/>
  <c r="S114" i="1"/>
  <c r="T114" i="1"/>
  <c r="H16" i="1"/>
  <c r="D115" i="1"/>
  <c r="H115" i="1"/>
  <c r="I115" i="1"/>
  <c r="M115" i="1"/>
  <c r="N115" i="1"/>
  <c r="Q115" i="1" s="1"/>
  <c r="P115" i="1"/>
  <c r="S115" i="1"/>
  <c r="T115" i="1"/>
  <c r="D186" i="1" l="1"/>
  <c r="H186" i="1"/>
  <c r="I186" i="1"/>
  <c r="M186" i="1"/>
  <c r="N186" i="1"/>
  <c r="P186" i="1"/>
  <c r="Q186" i="1"/>
  <c r="S186" i="1"/>
  <c r="T186" i="1"/>
  <c r="D168" i="1"/>
  <c r="H168" i="1"/>
  <c r="I168" i="1"/>
  <c r="M168" i="1"/>
  <c r="N168" i="1"/>
  <c r="Q168" i="1" s="1"/>
  <c r="P168" i="1"/>
  <c r="S168" i="1"/>
  <c r="T168" i="1"/>
  <c r="D170" i="1" l="1"/>
  <c r="H170" i="1"/>
  <c r="I170" i="1"/>
  <c r="M170" i="1"/>
  <c r="N170" i="1"/>
  <c r="P170" i="1"/>
  <c r="Q170" i="1"/>
  <c r="S170" i="1"/>
  <c r="T170" i="1"/>
  <c r="D34" i="1"/>
  <c r="H34" i="1"/>
  <c r="I34" i="1"/>
  <c r="M34" i="1"/>
  <c r="N34" i="1"/>
  <c r="P34" i="1"/>
  <c r="Q34" i="1"/>
  <c r="S34" i="1"/>
  <c r="T34" i="1"/>
  <c r="D197" i="1" l="1"/>
  <c r="H197" i="1"/>
  <c r="I197" i="1"/>
  <c r="M197" i="1"/>
  <c r="N197" i="1"/>
  <c r="P197" i="1"/>
  <c r="Q197" i="1"/>
  <c r="S197" i="1"/>
  <c r="T197" i="1"/>
  <c r="D179" i="1"/>
  <c r="H179" i="1"/>
  <c r="I179" i="1"/>
  <c r="M179" i="1"/>
  <c r="N179" i="1"/>
  <c r="P179" i="1"/>
  <c r="Q179" i="1"/>
  <c r="S179" i="1"/>
  <c r="T179" i="1"/>
  <c r="D21" i="1" l="1"/>
  <c r="H21" i="1"/>
  <c r="I21" i="1"/>
  <c r="M21" i="1"/>
  <c r="N21" i="1"/>
  <c r="P21" i="1"/>
  <c r="Q21" i="1"/>
  <c r="S21" i="1"/>
  <c r="T21" i="1"/>
  <c r="D20" i="1"/>
  <c r="H20" i="1"/>
  <c r="I20" i="1"/>
  <c r="M20" i="1"/>
  <c r="N20" i="1"/>
  <c r="P20" i="1"/>
  <c r="Q20" i="1"/>
  <c r="S20" i="1"/>
  <c r="T20" i="1"/>
  <c r="D142" i="1" l="1"/>
  <c r="H142" i="1"/>
  <c r="I142" i="1"/>
  <c r="M142" i="1"/>
  <c r="N142" i="1"/>
  <c r="P142" i="1"/>
  <c r="Q142" i="1"/>
  <c r="S142" i="1"/>
  <c r="T142" i="1"/>
  <c r="D192" i="1"/>
  <c r="H192" i="1"/>
  <c r="I192" i="1"/>
  <c r="M192" i="1"/>
  <c r="N192" i="1"/>
  <c r="P192" i="1"/>
  <c r="Q192" i="1"/>
  <c r="S192" i="1"/>
  <c r="T192" i="1"/>
  <c r="D97" i="1"/>
  <c r="I97" i="1"/>
  <c r="M97" i="1"/>
  <c r="N97" i="1"/>
  <c r="Q97" i="1" s="1"/>
  <c r="P97" i="1"/>
  <c r="S97" i="1"/>
  <c r="T97" i="1"/>
  <c r="D113" i="1"/>
  <c r="H113" i="1"/>
  <c r="I113" i="1"/>
  <c r="M113" i="1"/>
  <c r="N113" i="1"/>
  <c r="Q113" i="1" s="1"/>
  <c r="P113" i="1"/>
  <c r="S113" i="1"/>
  <c r="T113" i="1"/>
  <c r="D258" i="1"/>
  <c r="H258" i="1"/>
  <c r="I258" i="1"/>
  <c r="M258" i="1"/>
  <c r="N258" i="1"/>
  <c r="Q258" i="1" s="1"/>
  <c r="P258" i="1"/>
  <c r="S258" i="1"/>
  <c r="T258" i="1"/>
  <c r="D124" i="1"/>
  <c r="H124" i="1"/>
  <c r="I124" i="1"/>
  <c r="M124" i="1"/>
  <c r="N124" i="1"/>
  <c r="P124" i="1"/>
  <c r="Q124" i="1"/>
  <c r="S124" i="1"/>
  <c r="T124" i="1"/>
  <c r="D72" i="1"/>
  <c r="H72" i="1"/>
  <c r="I72" i="1"/>
  <c r="M72" i="1"/>
  <c r="N72" i="1"/>
  <c r="P72" i="1"/>
  <c r="Q72" i="1"/>
  <c r="S72" i="1"/>
  <c r="T72" i="1"/>
  <c r="H219" i="1"/>
  <c r="D219" i="1"/>
  <c r="I219" i="1"/>
  <c r="M219" i="1"/>
  <c r="N219" i="1"/>
  <c r="Q219" i="1" s="1"/>
  <c r="P219" i="1"/>
  <c r="S219" i="1"/>
  <c r="T219" i="1"/>
  <c r="D282" i="1" l="1"/>
  <c r="H282" i="1"/>
  <c r="I282" i="1"/>
  <c r="M282" i="1"/>
  <c r="N282" i="1"/>
  <c r="Q282" i="1" s="1"/>
  <c r="P282" i="1"/>
  <c r="S282" i="1"/>
  <c r="T282" i="1"/>
  <c r="I18" i="1"/>
  <c r="H71" i="1"/>
  <c r="D287" i="1" l="1"/>
  <c r="H287" i="1"/>
  <c r="I287" i="1"/>
  <c r="M287" i="1"/>
  <c r="N287" i="1"/>
  <c r="P287" i="1"/>
  <c r="Q287" i="1"/>
  <c r="S287" i="1"/>
  <c r="T287" i="1"/>
  <c r="Q134" i="1"/>
  <c r="P134" i="1"/>
  <c r="N134" i="1"/>
  <c r="M134" i="1"/>
  <c r="I134" i="1"/>
  <c r="H134" i="1"/>
  <c r="D280" i="1"/>
  <c r="H280" i="1"/>
  <c r="I280" i="1"/>
  <c r="M280" i="1"/>
  <c r="N280" i="1"/>
  <c r="Q280" i="1" s="1"/>
  <c r="P280" i="1"/>
  <c r="S280" i="1"/>
  <c r="T280" i="1"/>
  <c r="D279" i="1"/>
  <c r="H279" i="1"/>
  <c r="I279" i="1"/>
  <c r="M279" i="1"/>
  <c r="N279" i="1"/>
  <c r="Q279" i="1" s="1"/>
  <c r="P279" i="1"/>
  <c r="S279" i="1"/>
  <c r="T279" i="1"/>
  <c r="D277" i="1"/>
  <c r="H277" i="1"/>
  <c r="I277" i="1"/>
  <c r="M277" i="1"/>
  <c r="N277" i="1"/>
  <c r="P277" i="1"/>
  <c r="Q277" i="1"/>
  <c r="S277" i="1"/>
  <c r="T277" i="1"/>
  <c r="D272" i="1"/>
  <c r="H272" i="1"/>
  <c r="I272" i="1"/>
  <c r="M272" i="1"/>
  <c r="N272" i="1"/>
  <c r="P272" i="1"/>
  <c r="Q272" i="1"/>
  <c r="S272" i="1"/>
  <c r="T272" i="1"/>
  <c r="D266" i="1"/>
  <c r="H266" i="1"/>
  <c r="I266" i="1"/>
  <c r="M266" i="1"/>
  <c r="N266" i="1"/>
  <c r="P266" i="1"/>
  <c r="Q266" i="1"/>
  <c r="S266" i="1"/>
  <c r="T266" i="1"/>
  <c r="D265" i="1"/>
  <c r="H265" i="1"/>
  <c r="I265" i="1"/>
  <c r="M265" i="1"/>
  <c r="N265" i="1"/>
  <c r="P265" i="1"/>
  <c r="Q265" i="1"/>
  <c r="S265" i="1"/>
  <c r="T265" i="1"/>
  <c r="D252" i="1"/>
  <c r="H252" i="1"/>
  <c r="I252" i="1"/>
  <c r="M252" i="1"/>
  <c r="N252" i="1"/>
  <c r="P252" i="1"/>
  <c r="Q252" i="1"/>
  <c r="S252" i="1"/>
  <c r="T252" i="1"/>
  <c r="D249" i="1"/>
  <c r="D250" i="1"/>
  <c r="H249" i="1"/>
  <c r="H250" i="1"/>
  <c r="I249" i="1"/>
  <c r="I250" i="1"/>
  <c r="M249" i="1"/>
  <c r="M250" i="1"/>
  <c r="N249" i="1"/>
  <c r="Q249" i="1" s="1"/>
  <c r="N250" i="1"/>
  <c r="P249" i="1"/>
  <c r="P250" i="1"/>
  <c r="Q250" i="1"/>
  <c r="S249" i="1"/>
  <c r="S250" i="1"/>
  <c r="T249" i="1"/>
  <c r="T250" i="1"/>
  <c r="D248" i="1"/>
  <c r="H248" i="1"/>
  <c r="I248" i="1"/>
  <c r="M248" i="1"/>
  <c r="N248" i="1"/>
  <c r="Q248" i="1" s="1"/>
  <c r="P248" i="1"/>
  <c r="S248" i="1"/>
  <c r="T248" i="1"/>
  <c r="D246" i="1"/>
  <c r="H246" i="1"/>
  <c r="I246" i="1"/>
  <c r="M246" i="1"/>
  <c r="N246" i="1"/>
  <c r="P246" i="1"/>
  <c r="Q246" i="1"/>
  <c r="S246" i="1"/>
  <c r="T246" i="1"/>
  <c r="D243" i="1"/>
  <c r="H243" i="1"/>
  <c r="I243" i="1"/>
  <c r="M243" i="1"/>
  <c r="N243" i="1"/>
  <c r="P243" i="1"/>
  <c r="Q243" i="1"/>
  <c r="S243" i="1"/>
  <c r="T243" i="1"/>
  <c r="D239" i="1"/>
  <c r="H239" i="1"/>
  <c r="I239" i="1"/>
  <c r="M239" i="1"/>
  <c r="N239" i="1"/>
  <c r="Q239" i="1" s="1"/>
  <c r="P239" i="1"/>
  <c r="S239" i="1"/>
  <c r="T239" i="1"/>
  <c r="D235" i="1"/>
  <c r="H235" i="1"/>
  <c r="I235" i="1"/>
  <c r="M235" i="1"/>
  <c r="N235" i="1"/>
  <c r="P235" i="1"/>
  <c r="Q235" i="1"/>
  <c r="S235" i="1"/>
  <c r="T235" i="1"/>
  <c r="D231" i="1"/>
  <c r="D232" i="1"/>
  <c r="D233" i="1"/>
  <c r="H231" i="1"/>
  <c r="H232" i="1"/>
  <c r="H233" i="1"/>
  <c r="I231" i="1"/>
  <c r="I232" i="1"/>
  <c r="I233" i="1"/>
  <c r="M231" i="1"/>
  <c r="M232" i="1"/>
  <c r="M233" i="1"/>
  <c r="N231" i="1"/>
  <c r="N232" i="1"/>
  <c r="Q232" i="1" s="1"/>
  <c r="N233" i="1"/>
  <c r="Q233" i="1" s="1"/>
  <c r="P231" i="1"/>
  <c r="P232" i="1"/>
  <c r="P233" i="1"/>
  <c r="Q231" i="1"/>
  <c r="S231" i="1"/>
  <c r="S232" i="1"/>
  <c r="S233" i="1"/>
  <c r="T231" i="1"/>
  <c r="T232" i="1"/>
  <c r="T233" i="1"/>
  <c r="D229" i="1"/>
  <c r="H229" i="1"/>
  <c r="I229" i="1"/>
  <c r="M229" i="1"/>
  <c r="N229" i="1"/>
  <c r="Q229" i="1" s="1"/>
  <c r="P229" i="1"/>
  <c r="S229" i="1"/>
  <c r="T229" i="1"/>
  <c r="D227" i="1"/>
  <c r="H227" i="1"/>
  <c r="I227" i="1"/>
  <c r="M227" i="1"/>
  <c r="N227" i="1"/>
  <c r="Q227" i="1" s="1"/>
  <c r="P227" i="1"/>
  <c r="S227" i="1"/>
  <c r="T227" i="1"/>
  <c r="D224" i="1"/>
  <c r="H224" i="1"/>
  <c r="I224" i="1"/>
  <c r="M224" i="1"/>
  <c r="N224" i="1"/>
  <c r="P224" i="1"/>
  <c r="Q224" i="1"/>
  <c r="S224" i="1"/>
  <c r="T224" i="1"/>
  <c r="D221" i="1"/>
  <c r="H221" i="1"/>
  <c r="I221" i="1"/>
  <c r="M221" i="1"/>
  <c r="N221" i="1"/>
  <c r="P221" i="1"/>
  <c r="Q221" i="1"/>
  <c r="S221" i="1"/>
  <c r="T221" i="1"/>
  <c r="D217" i="1"/>
  <c r="H217" i="1"/>
  <c r="I217" i="1"/>
  <c r="M217" i="1"/>
  <c r="N217" i="1"/>
  <c r="P217" i="1"/>
  <c r="Q217" i="1"/>
  <c r="S217" i="1"/>
  <c r="T217" i="1"/>
  <c r="D214" i="1"/>
  <c r="H214" i="1"/>
  <c r="I214" i="1"/>
  <c r="M214" i="1"/>
  <c r="N214" i="1"/>
  <c r="P214" i="1"/>
  <c r="Q214" i="1"/>
  <c r="S214" i="1"/>
  <c r="T214" i="1"/>
  <c r="D213" i="1"/>
  <c r="H213" i="1"/>
  <c r="I213" i="1"/>
  <c r="M213" i="1"/>
  <c r="N213" i="1"/>
  <c r="P213" i="1"/>
  <c r="Q213" i="1"/>
  <c r="S213" i="1"/>
  <c r="T213" i="1"/>
  <c r="D209" i="1"/>
  <c r="H209" i="1"/>
  <c r="I209" i="1"/>
  <c r="M209" i="1"/>
  <c r="N209" i="1"/>
  <c r="P209" i="1"/>
  <c r="Q209" i="1"/>
  <c r="S209" i="1"/>
  <c r="T209" i="1"/>
  <c r="D203" i="1"/>
  <c r="H203" i="1"/>
  <c r="I203" i="1"/>
  <c r="M203" i="1"/>
  <c r="N203" i="1"/>
  <c r="Q203" i="1" s="1"/>
  <c r="P203" i="1"/>
  <c r="S203" i="1"/>
  <c r="T203" i="1"/>
  <c r="D201" i="1"/>
  <c r="H201" i="1"/>
  <c r="I201" i="1"/>
  <c r="M201" i="1"/>
  <c r="N201" i="1"/>
  <c r="P201" i="1"/>
  <c r="Q201" i="1"/>
  <c r="S201" i="1"/>
  <c r="T201" i="1"/>
  <c r="D200" i="1"/>
  <c r="H200" i="1"/>
  <c r="I200" i="1"/>
  <c r="M200" i="1"/>
  <c r="N200" i="1"/>
  <c r="P200" i="1"/>
  <c r="Q200" i="1"/>
  <c r="S200" i="1"/>
  <c r="T200" i="1"/>
  <c r="D194" i="1"/>
  <c r="D196" i="1"/>
  <c r="H194" i="1"/>
  <c r="H196" i="1"/>
  <c r="I194" i="1"/>
  <c r="I196" i="1"/>
  <c r="M194" i="1"/>
  <c r="M196" i="1"/>
  <c r="N194" i="1"/>
  <c r="Q194" i="1" s="1"/>
  <c r="N196" i="1"/>
  <c r="P194" i="1"/>
  <c r="P196" i="1"/>
  <c r="Q196" i="1"/>
  <c r="S194" i="1"/>
  <c r="S196" i="1"/>
  <c r="T194" i="1"/>
  <c r="T196" i="1"/>
  <c r="D191" i="1"/>
  <c r="H191" i="1"/>
  <c r="I191" i="1"/>
  <c r="M191" i="1"/>
  <c r="N191" i="1"/>
  <c r="P191" i="1"/>
  <c r="Q191" i="1"/>
  <c r="S191" i="1"/>
  <c r="T191" i="1"/>
  <c r="D189" i="1"/>
  <c r="H189" i="1"/>
  <c r="I189" i="1"/>
  <c r="M189" i="1"/>
  <c r="N189" i="1"/>
  <c r="Q189" i="1" s="1"/>
  <c r="P189" i="1"/>
  <c r="S189" i="1"/>
  <c r="T189" i="1"/>
  <c r="D188" i="1"/>
  <c r="H188" i="1"/>
  <c r="I188" i="1"/>
  <c r="M188" i="1"/>
  <c r="N188" i="1"/>
  <c r="P188" i="1"/>
  <c r="Q188" i="1"/>
  <c r="S188" i="1"/>
  <c r="T188" i="1"/>
  <c r="D181" i="1"/>
  <c r="H181" i="1"/>
  <c r="I181" i="1"/>
  <c r="M181" i="1"/>
  <c r="N181" i="1"/>
  <c r="P181" i="1"/>
  <c r="Q181" i="1"/>
  <c r="S181" i="1"/>
  <c r="T181" i="1"/>
  <c r="D178" i="1"/>
  <c r="H178" i="1"/>
  <c r="I178" i="1"/>
  <c r="M178" i="1"/>
  <c r="N178" i="1"/>
  <c r="P178" i="1"/>
  <c r="Q178" i="1"/>
  <c r="S178" i="1"/>
  <c r="T178" i="1"/>
  <c r="D175" i="1"/>
  <c r="H175" i="1"/>
  <c r="I175" i="1"/>
  <c r="M175" i="1"/>
  <c r="N175" i="1"/>
  <c r="P175" i="1"/>
  <c r="Q175" i="1"/>
  <c r="S175" i="1"/>
  <c r="T175" i="1"/>
  <c r="D165" i="1"/>
  <c r="H165" i="1"/>
  <c r="I165" i="1"/>
  <c r="M165" i="1"/>
  <c r="N165" i="1"/>
  <c r="Q165" i="1" s="1"/>
  <c r="P165" i="1"/>
  <c r="S165" i="1"/>
  <c r="T165" i="1"/>
  <c r="D158" i="1"/>
  <c r="H158" i="1"/>
  <c r="I158" i="1"/>
  <c r="M158" i="1"/>
  <c r="N158" i="1"/>
  <c r="P158" i="1"/>
  <c r="Q158" i="1"/>
  <c r="S158" i="1"/>
  <c r="T158" i="1"/>
  <c r="D159" i="1"/>
  <c r="H159" i="1"/>
  <c r="I159" i="1"/>
  <c r="M159" i="1"/>
  <c r="N159" i="1"/>
  <c r="Q159" i="1" s="1"/>
  <c r="P159" i="1"/>
  <c r="S159" i="1"/>
  <c r="T159" i="1"/>
  <c r="D157" i="1"/>
  <c r="H157" i="1"/>
  <c r="I157" i="1"/>
  <c r="M157" i="1"/>
  <c r="N157" i="1"/>
  <c r="Q157" i="1" s="1"/>
  <c r="P157" i="1"/>
  <c r="S157" i="1"/>
  <c r="T157" i="1"/>
  <c r="D154" i="1"/>
  <c r="H154" i="1"/>
  <c r="I154" i="1"/>
  <c r="M154" i="1"/>
  <c r="N154" i="1"/>
  <c r="P154" i="1"/>
  <c r="Q154" i="1"/>
  <c r="S154" i="1"/>
  <c r="T154" i="1"/>
  <c r="D145" i="1"/>
  <c r="H145" i="1"/>
  <c r="I145" i="1"/>
  <c r="M145" i="1"/>
  <c r="N145" i="1"/>
  <c r="Q145" i="1" s="1"/>
  <c r="P145" i="1"/>
  <c r="S145" i="1"/>
  <c r="T145" i="1"/>
  <c r="D143" i="1"/>
  <c r="H143" i="1"/>
  <c r="I143" i="1"/>
  <c r="M143" i="1"/>
  <c r="N143" i="1"/>
  <c r="Q143" i="1" s="1"/>
  <c r="P143" i="1"/>
  <c r="S143" i="1"/>
  <c r="T143" i="1"/>
  <c r="D138" i="1"/>
  <c r="H138" i="1"/>
  <c r="I138" i="1"/>
  <c r="M138" i="1"/>
  <c r="N138" i="1"/>
  <c r="P138" i="1"/>
  <c r="Q138" i="1"/>
  <c r="S138" i="1"/>
  <c r="T138" i="1"/>
  <c r="D134" i="1"/>
  <c r="S134" i="1"/>
  <c r="T134" i="1"/>
  <c r="D131" i="1"/>
  <c r="I131" i="1"/>
  <c r="M131" i="1"/>
  <c r="N131" i="1"/>
  <c r="P131" i="1"/>
  <c r="Q131" i="1"/>
  <c r="S131" i="1"/>
  <c r="T131" i="1"/>
  <c r="D121" i="1"/>
  <c r="H121" i="1"/>
  <c r="I121" i="1"/>
  <c r="M121" i="1"/>
  <c r="N121" i="1"/>
  <c r="P121" i="1"/>
  <c r="Q121" i="1"/>
  <c r="S121" i="1"/>
  <c r="T121" i="1"/>
  <c r="D118" i="1"/>
  <c r="D119" i="1"/>
  <c r="D120" i="1"/>
  <c r="H118" i="1"/>
  <c r="H119" i="1"/>
  <c r="H120" i="1"/>
  <c r="I118" i="1"/>
  <c r="I119" i="1"/>
  <c r="I120" i="1"/>
  <c r="M118" i="1"/>
  <c r="M119" i="1"/>
  <c r="M120" i="1"/>
  <c r="N118" i="1"/>
  <c r="N119" i="1"/>
  <c r="N120" i="1"/>
  <c r="Q120" i="1" s="1"/>
  <c r="P118" i="1"/>
  <c r="P119" i="1"/>
  <c r="P120" i="1"/>
  <c r="Q118" i="1"/>
  <c r="Q119" i="1"/>
  <c r="S118" i="1"/>
  <c r="S119" i="1"/>
  <c r="S120" i="1"/>
  <c r="T118" i="1"/>
  <c r="T119" i="1"/>
  <c r="T120" i="1"/>
  <c r="D117" i="1"/>
  <c r="H117" i="1"/>
  <c r="I117" i="1"/>
  <c r="M117" i="1"/>
  <c r="N117" i="1"/>
  <c r="P117" i="1"/>
  <c r="Q117" i="1"/>
  <c r="S117" i="1"/>
  <c r="T117" i="1"/>
  <c r="D110" i="1"/>
  <c r="H110" i="1"/>
  <c r="I110" i="1"/>
  <c r="M110" i="1"/>
  <c r="N110" i="1"/>
  <c r="P110" i="1"/>
  <c r="Q110" i="1"/>
  <c r="S110" i="1"/>
  <c r="T110" i="1"/>
  <c r="D96" i="1"/>
  <c r="H96" i="1"/>
  <c r="I96" i="1"/>
  <c r="M96" i="1"/>
  <c r="N96" i="1"/>
  <c r="P96" i="1"/>
  <c r="Q96" i="1"/>
  <c r="S96" i="1"/>
  <c r="T96" i="1"/>
  <c r="D95" i="1"/>
  <c r="H95" i="1"/>
  <c r="I95" i="1"/>
  <c r="M95" i="1"/>
  <c r="N95" i="1"/>
  <c r="P95" i="1"/>
  <c r="Q95" i="1"/>
  <c r="S95" i="1"/>
  <c r="T95" i="1"/>
  <c r="D87" i="1"/>
  <c r="H87" i="1"/>
  <c r="I87" i="1"/>
  <c r="M87" i="1"/>
  <c r="N87" i="1"/>
  <c r="Q87" i="1" s="1"/>
  <c r="P87" i="1"/>
  <c r="S87" i="1"/>
  <c r="T87" i="1"/>
  <c r="D84" i="1"/>
  <c r="H84" i="1"/>
  <c r="I84" i="1"/>
  <c r="M84" i="1"/>
  <c r="N84" i="1"/>
  <c r="P84" i="1"/>
  <c r="Q84" i="1"/>
  <c r="S84" i="1"/>
  <c r="T84" i="1"/>
  <c r="D82" i="1"/>
  <c r="H82" i="1"/>
  <c r="I82" i="1"/>
  <c r="M82" i="1"/>
  <c r="N82" i="1"/>
  <c r="P82" i="1"/>
  <c r="Q82" i="1"/>
  <c r="S82" i="1"/>
  <c r="T82" i="1"/>
  <c r="D80" i="1"/>
  <c r="H80" i="1"/>
  <c r="I80" i="1"/>
  <c r="M80" i="1"/>
  <c r="N80" i="1"/>
  <c r="P80" i="1"/>
  <c r="Q80" i="1"/>
  <c r="S80" i="1"/>
  <c r="T80" i="1"/>
  <c r="D77" i="1"/>
  <c r="H77" i="1"/>
  <c r="I77" i="1"/>
  <c r="M77" i="1"/>
  <c r="N77" i="1"/>
  <c r="P77" i="1"/>
  <c r="Q77" i="1"/>
  <c r="S77" i="1"/>
  <c r="T77" i="1"/>
  <c r="D74" i="1"/>
  <c r="H74" i="1"/>
  <c r="I74" i="1"/>
  <c r="M74" i="1"/>
  <c r="N74" i="1"/>
  <c r="P74" i="1"/>
  <c r="Q74" i="1"/>
  <c r="S74" i="1"/>
  <c r="T74" i="1"/>
  <c r="D71" i="1"/>
  <c r="I71" i="1"/>
  <c r="M71" i="1"/>
  <c r="N71" i="1"/>
  <c r="P71" i="1"/>
  <c r="Q71" i="1"/>
  <c r="S71" i="1"/>
  <c r="T71" i="1"/>
  <c r="D63" i="1"/>
  <c r="H63" i="1"/>
  <c r="I63" i="1"/>
  <c r="M63" i="1"/>
  <c r="N63" i="1"/>
  <c r="P63" i="1"/>
  <c r="Q63" i="1"/>
  <c r="S63" i="1"/>
  <c r="T63" i="1"/>
  <c r="D55" i="1"/>
  <c r="H55" i="1"/>
  <c r="I55" i="1"/>
  <c r="M55" i="1"/>
  <c r="N55" i="1"/>
  <c r="P55" i="1"/>
  <c r="Q55" i="1"/>
  <c r="S55" i="1"/>
  <c r="T55" i="1"/>
  <c r="D54" i="1"/>
  <c r="H54" i="1"/>
  <c r="I54" i="1"/>
  <c r="M54" i="1"/>
  <c r="N54" i="1"/>
  <c r="Q54" i="1" s="1"/>
  <c r="P54" i="1"/>
  <c r="S54" i="1"/>
  <c r="T54" i="1"/>
  <c r="D39" i="1"/>
  <c r="D40" i="1"/>
  <c r="H39" i="1"/>
  <c r="H40" i="1"/>
  <c r="I39" i="1"/>
  <c r="I40" i="1"/>
  <c r="M39" i="1"/>
  <c r="M40" i="1"/>
  <c r="N39" i="1"/>
  <c r="N40" i="1"/>
  <c r="P39" i="1"/>
  <c r="P40" i="1"/>
  <c r="Q39" i="1"/>
  <c r="Q40" i="1"/>
  <c r="S39" i="1"/>
  <c r="S40" i="1"/>
  <c r="T39" i="1"/>
  <c r="T40" i="1"/>
  <c r="D37" i="1"/>
  <c r="H37" i="1"/>
  <c r="I37" i="1"/>
  <c r="M37" i="1"/>
  <c r="N37" i="1"/>
  <c r="P37" i="1"/>
  <c r="Q37" i="1"/>
  <c r="S37" i="1"/>
  <c r="T37" i="1"/>
  <c r="D35" i="1"/>
  <c r="H35" i="1"/>
  <c r="I35" i="1"/>
  <c r="M35" i="1"/>
  <c r="N35" i="1"/>
  <c r="P35" i="1"/>
  <c r="Q35" i="1"/>
  <c r="S35" i="1"/>
  <c r="T35" i="1"/>
  <c r="D11" i="1"/>
  <c r="H11" i="1"/>
  <c r="I11" i="1"/>
  <c r="M11" i="1"/>
  <c r="N11" i="1"/>
  <c r="P11" i="1"/>
  <c r="Q11" i="1"/>
  <c r="S11" i="1"/>
  <c r="T11" i="1"/>
  <c r="D14" i="1"/>
  <c r="H14" i="1"/>
  <c r="I14" i="1"/>
  <c r="M14" i="1"/>
  <c r="N14" i="1"/>
  <c r="Q14" i="1" s="1"/>
  <c r="P14" i="1"/>
  <c r="S14" i="1"/>
  <c r="T14" i="1"/>
  <c r="D15" i="1"/>
  <c r="H15" i="1"/>
  <c r="I15" i="1"/>
  <c r="M15" i="1"/>
  <c r="N15" i="1"/>
  <c r="P15" i="1"/>
  <c r="Q15" i="1"/>
  <c r="S15" i="1"/>
  <c r="T15" i="1"/>
  <c r="D16" i="1"/>
  <c r="I16" i="1"/>
  <c r="M16" i="1"/>
  <c r="N16" i="1"/>
  <c r="P16" i="1"/>
  <c r="Q16" i="1"/>
  <c r="S16" i="1"/>
  <c r="T16" i="1"/>
  <c r="D4" i="1"/>
  <c r="H4" i="1"/>
  <c r="I4" i="1"/>
  <c r="M4" i="1"/>
  <c r="N4" i="1"/>
  <c r="P4" i="1"/>
  <c r="Q4" i="1"/>
  <c r="S4" i="1"/>
  <c r="T4" i="1"/>
  <c r="D211" i="1"/>
  <c r="H211" i="1"/>
  <c r="I211" i="1"/>
  <c r="M211" i="1"/>
  <c r="N211" i="1"/>
  <c r="P211" i="1"/>
  <c r="Q211" i="1"/>
  <c r="S211" i="1"/>
  <c r="T211" i="1"/>
  <c r="D173" i="1"/>
  <c r="H173" i="1"/>
  <c r="I173" i="1"/>
  <c r="M173" i="1"/>
  <c r="N173" i="1"/>
  <c r="P173" i="1"/>
  <c r="Q173" i="1"/>
  <c r="S173" i="1"/>
  <c r="T173" i="1"/>
  <c r="D240" i="1"/>
  <c r="H240" i="1"/>
  <c r="I240" i="1"/>
  <c r="M240" i="1"/>
  <c r="N240" i="1"/>
  <c r="P240" i="1"/>
  <c r="Q240" i="1"/>
  <c r="S240" i="1"/>
  <c r="T240" i="1"/>
  <c r="D76" i="1"/>
  <c r="H76" i="1"/>
  <c r="I76" i="1"/>
  <c r="M76" i="1"/>
  <c r="N76" i="1"/>
  <c r="P76" i="1"/>
  <c r="Q76" i="1"/>
  <c r="S76" i="1"/>
  <c r="T76" i="1"/>
  <c r="D172" i="1"/>
  <c r="H172" i="1"/>
  <c r="I172" i="1"/>
  <c r="M172" i="1"/>
  <c r="N172" i="1"/>
  <c r="P172" i="1"/>
  <c r="Q172" i="1"/>
  <c r="S172" i="1"/>
  <c r="T172" i="1"/>
  <c r="D284" i="1"/>
  <c r="H284" i="1"/>
  <c r="I284" i="1"/>
  <c r="M284" i="1"/>
  <c r="N284" i="1"/>
  <c r="P284" i="1"/>
  <c r="Q284" i="1"/>
  <c r="S284" i="1"/>
  <c r="T284" i="1"/>
  <c r="D275" i="1"/>
  <c r="H275" i="1"/>
  <c r="I275" i="1"/>
  <c r="M275" i="1"/>
  <c r="N275" i="1"/>
  <c r="P275" i="1"/>
  <c r="Q275" i="1"/>
  <c r="S275" i="1"/>
  <c r="T275" i="1"/>
  <c r="D237" i="1"/>
  <c r="H237" i="1"/>
  <c r="I237" i="1"/>
  <c r="M237" i="1"/>
  <c r="N237" i="1"/>
  <c r="P237" i="1"/>
  <c r="Q237" i="1"/>
  <c r="S237" i="1"/>
  <c r="T237" i="1"/>
  <c r="D176" i="1"/>
  <c r="H176" i="1"/>
  <c r="I176" i="1"/>
  <c r="M176" i="1"/>
  <c r="N176" i="1"/>
  <c r="P176" i="1"/>
  <c r="Q176" i="1"/>
  <c r="S176" i="1"/>
  <c r="T176" i="1"/>
  <c r="D167" i="1"/>
  <c r="H167" i="1"/>
  <c r="I167" i="1"/>
  <c r="M167" i="1"/>
  <c r="N167" i="1"/>
  <c r="Q167" i="1" s="1"/>
  <c r="P167" i="1"/>
  <c r="S167" i="1"/>
  <c r="T167" i="1"/>
  <c r="D161" i="1"/>
  <c r="H161" i="1"/>
  <c r="I161" i="1"/>
  <c r="M161" i="1"/>
  <c r="N161" i="1"/>
  <c r="Q161" i="1" s="1"/>
  <c r="P161" i="1"/>
  <c r="S161" i="1"/>
  <c r="T161" i="1"/>
  <c r="D255" i="1"/>
  <c r="H255" i="1"/>
  <c r="I255" i="1"/>
  <c r="M255" i="1"/>
  <c r="N255" i="1"/>
  <c r="P255" i="1"/>
  <c r="Q255" i="1"/>
  <c r="S255" i="1"/>
  <c r="T255" i="1"/>
  <c r="D263" i="1"/>
  <c r="H263" i="1"/>
  <c r="I263" i="1"/>
  <c r="M263" i="1"/>
  <c r="N263" i="1"/>
  <c r="P263" i="1"/>
  <c r="Q263" i="1"/>
  <c r="S263" i="1"/>
  <c r="T263" i="1"/>
  <c r="D65" i="1"/>
  <c r="H65" i="1"/>
  <c r="I65" i="1"/>
  <c r="M65" i="1"/>
  <c r="N65" i="1"/>
  <c r="P65" i="1"/>
  <c r="Q65" i="1"/>
  <c r="S65" i="1"/>
  <c r="T65" i="1"/>
  <c r="D42" i="1"/>
  <c r="H42" i="1"/>
  <c r="I42" i="1"/>
  <c r="M42" i="1"/>
  <c r="N42" i="1"/>
  <c r="P42" i="1"/>
  <c r="Q42" i="1"/>
  <c r="S42" i="1"/>
  <c r="T42" i="1"/>
  <c r="D41" i="1"/>
  <c r="H41" i="1"/>
  <c r="I41" i="1"/>
  <c r="M41" i="1"/>
  <c r="N41" i="1"/>
  <c r="P41" i="1"/>
  <c r="Q41" i="1"/>
  <c r="S41" i="1"/>
  <c r="T41" i="1"/>
  <c r="D18" i="1"/>
  <c r="H18" i="1"/>
  <c r="M18" i="1"/>
  <c r="N18" i="1"/>
  <c r="P18" i="1"/>
  <c r="Q18" i="1"/>
  <c r="S18" i="1"/>
  <c r="T18" i="1"/>
  <c r="D238" i="1"/>
  <c r="H238" i="1"/>
  <c r="I238" i="1"/>
  <c r="M238" i="1"/>
  <c r="N238" i="1"/>
  <c r="Q238" i="1" s="1"/>
  <c r="P238" i="1"/>
  <c r="S238" i="1"/>
  <c r="T238" i="1"/>
  <c r="D223" i="1"/>
  <c r="I223" i="1"/>
  <c r="M223" i="1"/>
  <c r="N223" i="1"/>
  <c r="P223" i="1"/>
  <c r="Q223" i="1"/>
  <c r="S223" i="1"/>
  <c r="T223" i="1"/>
  <c r="D180" i="1"/>
  <c r="H180" i="1"/>
  <c r="I180" i="1"/>
  <c r="M180" i="1"/>
  <c r="N180" i="1"/>
  <c r="P180" i="1"/>
  <c r="Q180" i="1"/>
  <c r="S180" i="1"/>
  <c r="T180" i="1"/>
  <c r="D125" i="1"/>
  <c r="H125" i="1"/>
  <c r="I125" i="1"/>
  <c r="M125" i="1"/>
  <c r="N125" i="1"/>
  <c r="Q125" i="1" s="1"/>
  <c r="P125" i="1"/>
  <c r="S125" i="1"/>
  <c r="T125" i="1"/>
  <c r="D5" i="1"/>
  <c r="H5" i="1"/>
  <c r="I5" i="1"/>
  <c r="M5" i="1"/>
  <c r="N5" i="1"/>
  <c r="P5" i="1"/>
  <c r="Q5" i="1"/>
  <c r="S5" i="1"/>
  <c r="T5" i="1"/>
  <c r="D286" i="1"/>
  <c r="H286" i="1"/>
  <c r="I286" i="1"/>
  <c r="M286" i="1"/>
  <c r="N286" i="1"/>
  <c r="P286" i="1"/>
  <c r="Q286" i="1"/>
  <c r="S286" i="1"/>
  <c r="T286" i="1"/>
  <c r="D153" i="1"/>
  <c r="H153" i="1"/>
  <c r="I153" i="1"/>
  <c r="M153" i="1"/>
  <c r="N153" i="1"/>
  <c r="P153" i="1"/>
  <c r="Q153" i="1"/>
  <c r="S153" i="1"/>
  <c r="T153" i="1"/>
  <c r="D169" i="1"/>
  <c r="H169" i="1"/>
  <c r="I169" i="1"/>
  <c r="M169" i="1"/>
  <c r="N169" i="1"/>
  <c r="Q169" i="1" s="1"/>
  <c r="P169" i="1"/>
  <c r="S169" i="1"/>
  <c r="T169" i="1"/>
  <c r="D112" i="1"/>
  <c r="H112" i="1"/>
  <c r="I112" i="1"/>
  <c r="M112" i="1"/>
  <c r="N112" i="1"/>
  <c r="P112" i="1"/>
  <c r="Q112" i="1"/>
  <c r="S112" i="1"/>
  <c r="T112" i="1"/>
  <c r="D27" i="1" l="1"/>
  <c r="H27" i="1"/>
  <c r="I27" i="1"/>
  <c r="M27" i="1"/>
  <c r="N27" i="1"/>
  <c r="P27" i="1"/>
  <c r="Q27" i="1"/>
  <c r="S27" i="1"/>
  <c r="T27" i="1"/>
  <c r="D61" i="1"/>
  <c r="H61" i="1"/>
  <c r="I61" i="1"/>
  <c r="M61" i="1"/>
  <c r="N61" i="1"/>
  <c r="P61" i="1"/>
  <c r="Q61" i="1"/>
  <c r="S61" i="1"/>
  <c r="T61" i="1"/>
  <c r="D7" i="1"/>
  <c r="H7" i="1"/>
  <c r="I7" i="1"/>
  <c r="M7" i="1"/>
  <c r="N7" i="1"/>
  <c r="Q7" i="1" s="1"/>
  <c r="P7" i="1"/>
  <c r="S7" i="1"/>
  <c r="T7" i="1"/>
  <c r="D268" i="1"/>
  <c r="H268" i="1"/>
  <c r="I268" i="1"/>
  <c r="M268" i="1"/>
  <c r="N268" i="1"/>
  <c r="Q268" i="1" s="1"/>
  <c r="P268" i="1"/>
  <c r="S268" i="1"/>
  <c r="T268" i="1"/>
  <c r="D152" i="1"/>
  <c r="H152" i="1"/>
  <c r="I152" i="1"/>
  <c r="M152" i="1"/>
  <c r="N152" i="1"/>
  <c r="P152" i="1"/>
  <c r="Q152" i="1"/>
  <c r="S152" i="1"/>
  <c r="T152" i="1"/>
  <c r="D67" i="1"/>
  <c r="H67" i="1"/>
  <c r="I67" i="1"/>
  <c r="M67" i="1"/>
  <c r="N67" i="1"/>
  <c r="P67" i="1"/>
  <c r="Q67" i="1"/>
  <c r="S67" i="1"/>
  <c r="T67" i="1"/>
  <c r="D160" i="1"/>
  <c r="H160" i="1"/>
  <c r="I160" i="1"/>
  <c r="M160" i="1"/>
  <c r="N160" i="1"/>
  <c r="P160" i="1"/>
  <c r="Q160" i="1"/>
  <c r="S160" i="1"/>
  <c r="T160" i="1"/>
  <c r="D163" i="1"/>
  <c r="H163" i="1"/>
  <c r="I163" i="1"/>
  <c r="M163" i="1"/>
  <c r="N163" i="1"/>
  <c r="P163" i="1"/>
  <c r="Q163" i="1"/>
  <c r="S163" i="1"/>
  <c r="T163" i="1"/>
  <c r="D99" i="1"/>
  <c r="H99" i="1"/>
  <c r="I99" i="1"/>
  <c r="M99" i="1"/>
  <c r="N99" i="1"/>
  <c r="P99" i="1"/>
  <c r="Q99" i="1"/>
  <c r="S99" i="1"/>
  <c r="T99" i="1"/>
  <c r="D212" i="1"/>
  <c r="H212" i="1"/>
  <c r="I212" i="1"/>
  <c r="M212" i="1"/>
  <c r="N212" i="1"/>
  <c r="P212" i="1"/>
  <c r="Q212" i="1"/>
  <c r="S212" i="1"/>
  <c r="T212" i="1"/>
  <c r="D139" i="1"/>
  <c r="H139" i="1"/>
  <c r="I139" i="1"/>
  <c r="M139" i="1"/>
  <c r="N139" i="1"/>
  <c r="P139" i="1"/>
  <c r="Q139" i="1"/>
  <c r="S139" i="1"/>
  <c r="T139" i="1"/>
  <c r="D132" i="1"/>
  <c r="H132" i="1"/>
  <c r="I132" i="1"/>
  <c r="M132" i="1"/>
  <c r="N132" i="1"/>
  <c r="P132" i="1"/>
  <c r="Q132" i="1"/>
  <c r="S132" i="1"/>
  <c r="T132" i="1"/>
  <c r="D269" i="1"/>
  <c r="H269" i="1"/>
  <c r="I269" i="1"/>
  <c r="M269" i="1"/>
  <c r="N269" i="1"/>
  <c r="Q269" i="1" s="1"/>
  <c r="P269" i="1"/>
  <c r="S269" i="1"/>
  <c r="T269" i="1"/>
  <c r="D187" i="1"/>
  <c r="I187" i="1"/>
  <c r="M187" i="1"/>
  <c r="N187" i="1"/>
  <c r="P187" i="1"/>
  <c r="Q187" i="1"/>
  <c r="S187" i="1"/>
  <c r="T187" i="1"/>
  <c r="D147" i="1"/>
  <c r="H147" i="1"/>
  <c r="I147" i="1"/>
  <c r="M147" i="1"/>
  <c r="N147" i="1"/>
  <c r="P147" i="1"/>
  <c r="Q147" i="1"/>
  <c r="S147" i="1"/>
  <c r="T147" i="1"/>
  <c r="D225" i="1" l="1"/>
  <c r="H225" i="1"/>
  <c r="I225" i="1"/>
  <c r="M225" i="1"/>
  <c r="N225" i="1"/>
  <c r="P225" i="1"/>
  <c r="Q225" i="1"/>
  <c r="S225" i="1"/>
  <c r="T225" i="1"/>
  <c r="D278" i="1"/>
  <c r="H278" i="1"/>
  <c r="I278" i="1"/>
  <c r="M278" i="1"/>
  <c r="N278" i="1"/>
  <c r="P278" i="1"/>
  <c r="Q278" i="1"/>
  <c r="S278" i="1"/>
  <c r="T278" i="1"/>
  <c r="D90" i="1"/>
  <c r="H90" i="1"/>
  <c r="I90" i="1"/>
  <c r="M90" i="1"/>
  <c r="N90" i="1"/>
  <c r="Q90" i="1" s="1"/>
  <c r="P90" i="1"/>
  <c r="S90" i="1"/>
  <c r="T90" i="1"/>
  <c r="D116" i="1"/>
  <c r="H116" i="1"/>
  <c r="I116" i="1"/>
  <c r="M116" i="1"/>
  <c r="N116" i="1"/>
  <c r="P116" i="1"/>
  <c r="Q116" i="1"/>
  <c r="S116" i="1"/>
  <c r="T116" i="1"/>
  <c r="D58" i="1"/>
  <c r="H58" i="1"/>
  <c r="I58" i="1"/>
  <c r="M58" i="1"/>
  <c r="N58" i="1"/>
  <c r="P58" i="1"/>
  <c r="Q58" i="1"/>
  <c r="S58" i="1"/>
  <c r="T58" i="1"/>
  <c r="D254" i="1"/>
  <c r="H254" i="1"/>
  <c r="I254" i="1"/>
  <c r="M254" i="1"/>
  <c r="N254" i="1"/>
  <c r="Q254" i="1" s="1"/>
  <c r="P254" i="1"/>
  <c r="S254" i="1"/>
  <c r="T254" i="1"/>
  <c r="D53" i="1"/>
  <c r="H53" i="1"/>
  <c r="I53" i="1"/>
  <c r="M53" i="1"/>
  <c r="N53" i="1"/>
  <c r="Q53" i="1" s="1"/>
  <c r="P53" i="1"/>
  <c r="S53" i="1"/>
  <c r="T53" i="1"/>
  <c r="D44" i="1"/>
  <c r="H44" i="1"/>
  <c r="I44" i="1"/>
  <c r="M44" i="1"/>
  <c r="N44" i="1"/>
  <c r="Q44" i="1" s="1"/>
  <c r="P44" i="1"/>
  <c r="S44" i="1"/>
  <c r="T44" i="1"/>
  <c r="D253" i="1"/>
  <c r="I253" i="1"/>
  <c r="M253" i="1"/>
  <c r="N253" i="1"/>
  <c r="Q253" i="1" s="1"/>
  <c r="P253" i="1"/>
  <c r="S253" i="1"/>
  <c r="T253" i="1"/>
  <c r="D270" i="1" l="1"/>
  <c r="H270" i="1"/>
  <c r="I270" i="1"/>
  <c r="M270" i="1"/>
  <c r="N270" i="1"/>
  <c r="P270" i="1"/>
  <c r="Q270" i="1"/>
  <c r="S270" i="1"/>
  <c r="T270" i="1"/>
  <c r="D93" i="1"/>
  <c r="H93" i="1"/>
  <c r="I93" i="1"/>
  <c r="M93" i="1"/>
  <c r="N93" i="1"/>
  <c r="Q93" i="1" s="1"/>
  <c r="P93" i="1"/>
  <c r="S93" i="1"/>
  <c r="T93" i="1"/>
  <c r="D23" i="1"/>
  <c r="H23" i="1"/>
  <c r="I23" i="1"/>
  <c r="M23" i="1"/>
  <c r="N23" i="1"/>
  <c r="P23" i="1"/>
  <c r="Q23" i="1"/>
  <c r="S23" i="1"/>
  <c r="T23" i="1"/>
  <c r="D68" i="1"/>
  <c r="H68" i="1"/>
  <c r="I68" i="1"/>
  <c r="M68" i="1"/>
  <c r="N68" i="1"/>
  <c r="Q68" i="1" s="1"/>
  <c r="P68" i="1"/>
  <c r="S68" i="1"/>
  <c r="T68" i="1"/>
  <c r="D48" i="1"/>
  <c r="H48" i="1"/>
  <c r="I48" i="1"/>
  <c r="M48" i="1"/>
  <c r="N48" i="1"/>
  <c r="P48" i="1"/>
  <c r="Q48" i="1"/>
  <c r="S48" i="1"/>
  <c r="T48" i="1"/>
  <c r="D83" i="1"/>
  <c r="H83" i="1"/>
  <c r="I83" i="1"/>
  <c r="M83" i="1"/>
  <c r="N83" i="1"/>
  <c r="Q83" i="1" s="1"/>
  <c r="P83" i="1"/>
  <c r="S83" i="1"/>
  <c r="T83" i="1"/>
  <c r="D216" i="1"/>
  <c r="H216" i="1"/>
  <c r="I216" i="1"/>
  <c r="M216" i="1"/>
  <c r="N216" i="1"/>
  <c r="P216" i="1"/>
  <c r="Q216" i="1"/>
  <c r="S216" i="1"/>
  <c r="T216" i="1"/>
  <c r="D274" i="1"/>
  <c r="H274" i="1"/>
  <c r="I274" i="1"/>
  <c r="M274" i="1"/>
  <c r="N274" i="1"/>
  <c r="P274" i="1"/>
  <c r="Q274" i="1"/>
  <c r="S274" i="1"/>
  <c r="T274" i="1"/>
  <c r="D222" i="1"/>
  <c r="H222" i="1"/>
  <c r="I222" i="1"/>
  <c r="M222" i="1"/>
  <c r="N222" i="1"/>
  <c r="P222" i="1"/>
  <c r="Q222" i="1"/>
  <c r="S222" i="1"/>
  <c r="T222" i="1"/>
  <c r="D267" i="1"/>
  <c r="H267" i="1"/>
  <c r="I267" i="1"/>
  <c r="M267" i="1"/>
  <c r="N267" i="1"/>
  <c r="Q267" i="1" s="1"/>
  <c r="P267" i="1"/>
  <c r="S267" i="1"/>
  <c r="T267" i="1"/>
  <c r="D51" i="1"/>
  <c r="H51" i="1"/>
  <c r="I51" i="1"/>
  <c r="M51" i="1"/>
  <c r="N51" i="1"/>
  <c r="Q51" i="1" s="1"/>
  <c r="P51" i="1"/>
  <c r="S51" i="1"/>
  <c r="T51" i="1"/>
  <c r="D247" i="1"/>
  <c r="H247" i="1"/>
  <c r="I247" i="1"/>
  <c r="M247" i="1"/>
  <c r="N247" i="1"/>
  <c r="P247" i="1"/>
  <c r="Q247" i="1"/>
  <c r="S247" i="1"/>
  <c r="T247" i="1"/>
  <c r="D210" i="1"/>
  <c r="H210" i="1"/>
  <c r="I210" i="1"/>
  <c r="M210" i="1"/>
  <c r="N210" i="1"/>
  <c r="P210" i="1"/>
  <c r="Q210" i="1"/>
  <c r="S210" i="1"/>
  <c r="T210" i="1"/>
  <c r="D193" i="1"/>
  <c r="H193" i="1"/>
  <c r="I193" i="1"/>
  <c r="M193" i="1"/>
  <c r="N193" i="1"/>
  <c r="P193" i="1"/>
  <c r="Q193" i="1"/>
  <c r="S193" i="1"/>
  <c r="T193" i="1"/>
  <c r="D101" i="1"/>
  <c r="H101" i="1"/>
  <c r="I101" i="1"/>
  <c r="M101" i="1"/>
  <c r="N101" i="1"/>
  <c r="Q101" i="1" s="1"/>
  <c r="P101" i="1"/>
  <c r="S101" i="1"/>
  <c r="T101" i="1"/>
  <c r="D150" i="1"/>
  <c r="H150" i="1"/>
  <c r="I150" i="1"/>
  <c r="M150" i="1"/>
  <c r="N150" i="1"/>
  <c r="P150" i="1"/>
  <c r="Q150" i="1"/>
  <c r="S150" i="1"/>
  <c r="T150" i="1"/>
  <c r="D6" i="1"/>
  <c r="H6" i="1"/>
  <c r="I6" i="1"/>
  <c r="M6" i="1"/>
  <c r="N6" i="1"/>
  <c r="P6" i="1"/>
  <c r="Q6" i="1"/>
  <c r="S6" i="1"/>
  <c r="T6" i="1"/>
  <c r="D17" i="1"/>
  <c r="H17" i="1"/>
  <c r="I17" i="1"/>
  <c r="M17" i="1"/>
  <c r="N17" i="1"/>
  <c r="Q17" i="1" s="1"/>
  <c r="P17" i="1"/>
  <c r="S17" i="1"/>
  <c r="T17" i="1"/>
  <c r="D92" i="1"/>
  <c r="H92" i="1"/>
  <c r="I92" i="1"/>
  <c r="M92" i="1"/>
  <c r="N92" i="1"/>
  <c r="P92" i="1"/>
  <c r="Q92" i="1"/>
  <c r="S92" i="1"/>
  <c r="T92" i="1"/>
  <c r="D79" i="1"/>
  <c r="H79" i="1"/>
  <c r="I79" i="1"/>
  <c r="M79" i="1"/>
  <c r="N79" i="1"/>
  <c r="Q79" i="1" s="1"/>
  <c r="P79" i="1"/>
  <c r="S79" i="1"/>
  <c r="T79" i="1"/>
  <c r="D281" i="1"/>
  <c r="H281" i="1"/>
  <c r="I281" i="1"/>
  <c r="M281" i="1"/>
  <c r="N281" i="1"/>
  <c r="P281" i="1"/>
  <c r="Q281" i="1"/>
  <c r="S281" i="1"/>
  <c r="T281" i="1"/>
  <c r="D177" i="1"/>
  <c r="H177" i="1"/>
  <c r="I177" i="1"/>
  <c r="M177" i="1"/>
  <c r="N177" i="1"/>
  <c r="P177" i="1"/>
  <c r="Q177" i="1"/>
  <c r="S177" i="1"/>
  <c r="T177" i="1"/>
  <c r="D29" i="1"/>
  <c r="H29" i="1"/>
  <c r="I29" i="1"/>
  <c r="M29" i="1"/>
  <c r="N29" i="1"/>
  <c r="Q29" i="1" s="1"/>
  <c r="P29" i="1"/>
  <c r="S29" i="1"/>
  <c r="T29" i="1"/>
  <c r="D228" i="1"/>
  <c r="H228" i="1"/>
  <c r="I228" i="1"/>
  <c r="M228" i="1"/>
  <c r="N228" i="1"/>
  <c r="P228" i="1"/>
  <c r="Q228" i="1"/>
  <c r="S228" i="1"/>
  <c r="T228" i="1"/>
  <c r="D262" i="1"/>
  <c r="H262" i="1"/>
  <c r="I262" i="1"/>
  <c r="M262" i="1"/>
  <c r="N262" i="1"/>
  <c r="Q262" i="1" s="1"/>
  <c r="P262" i="1"/>
  <c r="S262" i="1"/>
  <c r="T262" i="1"/>
  <c r="D271" i="1"/>
  <c r="H271" i="1"/>
  <c r="I271" i="1"/>
  <c r="M271" i="1"/>
  <c r="N271" i="1"/>
  <c r="P271" i="1"/>
  <c r="Q271" i="1"/>
  <c r="S271" i="1"/>
  <c r="T271" i="1"/>
  <c r="D100" i="1"/>
  <c r="H100" i="1"/>
  <c r="I100" i="1"/>
  <c r="M100" i="1"/>
  <c r="N100" i="1"/>
  <c r="P100" i="1"/>
  <c r="Q100" i="1"/>
  <c r="S100" i="1"/>
  <c r="T100" i="1"/>
  <c r="D69" i="1"/>
  <c r="H69" i="1"/>
  <c r="I69" i="1"/>
  <c r="M69" i="1"/>
  <c r="N69" i="1"/>
  <c r="P69" i="1"/>
  <c r="Q69" i="1"/>
  <c r="S69" i="1"/>
  <c r="T69" i="1"/>
  <c r="D133" i="1"/>
  <c r="H133" i="1"/>
  <c r="I133" i="1"/>
  <c r="M133" i="1"/>
  <c r="N133" i="1"/>
  <c r="P133" i="1"/>
  <c r="Q133" i="1"/>
  <c r="S133" i="1"/>
  <c r="T133" i="1"/>
  <c r="D149" i="1"/>
  <c r="H149" i="1"/>
  <c r="I149" i="1"/>
  <c r="M149" i="1"/>
  <c r="N149" i="1"/>
  <c r="P149" i="1"/>
  <c r="Q149" i="1"/>
  <c r="S149" i="1"/>
  <c r="T149" i="1"/>
  <c r="D182" i="1"/>
  <c r="H182" i="1"/>
  <c r="I182" i="1"/>
  <c r="M182" i="1"/>
  <c r="N182" i="1"/>
  <c r="P182" i="1"/>
  <c r="Q182" i="1"/>
  <c r="S182" i="1"/>
  <c r="T182" i="1"/>
  <c r="D46" i="1"/>
  <c r="H46" i="1"/>
  <c r="I46" i="1"/>
  <c r="M46" i="1"/>
  <c r="N46" i="1"/>
  <c r="P46" i="1"/>
  <c r="Q46" i="1"/>
  <c r="S46" i="1"/>
  <c r="T46" i="1"/>
  <c r="D94" i="1"/>
  <c r="I94" i="1"/>
  <c r="M94" i="1"/>
  <c r="N94" i="1"/>
  <c r="P94" i="1"/>
  <c r="Q94" i="1"/>
  <c r="S94" i="1"/>
  <c r="T94" i="1"/>
  <c r="D202" i="1"/>
  <c r="H202" i="1"/>
  <c r="I202" i="1"/>
  <c r="M202" i="1"/>
  <c r="N202" i="1"/>
  <c r="P202" i="1"/>
  <c r="Q202" i="1"/>
  <c r="S202" i="1"/>
  <c r="T202" i="1"/>
  <c r="Q3" i="1"/>
  <c r="Q8" i="1"/>
  <c r="Q19" i="1"/>
  <c r="Q24" i="1"/>
  <c r="Q26" i="1"/>
  <c r="Q31" i="1"/>
  <c r="Q33" i="1"/>
  <c r="Q47" i="1"/>
  <c r="Q49" i="1"/>
  <c r="Q59" i="1"/>
  <c r="Q62" i="1"/>
  <c r="Q64" i="1"/>
  <c r="Q70" i="1"/>
  <c r="Q73" i="1"/>
  <c r="Q78" i="1"/>
  <c r="Q85" i="1"/>
  <c r="Q86" i="1"/>
  <c r="Q89" i="1"/>
  <c r="Q91" i="1"/>
  <c r="Q98" i="1"/>
  <c r="Q105" i="1"/>
  <c r="Q107" i="1"/>
  <c r="Q109" i="1"/>
  <c r="Q111" i="1"/>
  <c r="Q122" i="1"/>
  <c r="Q123" i="1"/>
  <c r="Q128" i="1"/>
  <c r="Q129" i="1"/>
  <c r="Q140" i="1"/>
  <c r="Q141" i="1"/>
  <c r="Q144" i="1"/>
  <c r="Q148" i="1"/>
  <c r="Q151" i="1"/>
  <c r="Q155" i="1"/>
  <c r="Q156" i="1"/>
  <c r="Q183" i="1"/>
  <c r="Q198" i="1"/>
  <c r="Q199" i="1"/>
  <c r="Q205" i="1"/>
  <c r="Q220" i="1"/>
  <c r="Q234" i="1"/>
  <c r="Q241" i="1"/>
  <c r="Q242" i="1"/>
  <c r="Q257" i="1"/>
  <c r="Q259" i="1"/>
  <c r="Q261" i="1"/>
  <c r="Q276" i="1"/>
  <c r="Q288" i="1"/>
  <c r="P3" i="1"/>
  <c r="P8" i="1"/>
  <c r="P19" i="1"/>
  <c r="P24" i="1"/>
  <c r="P25" i="1"/>
  <c r="P26" i="1"/>
  <c r="P28" i="1"/>
  <c r="P30" i="1"/>
  <c r="P31" i="1"/>
  <c r="P33" i="1"/>
  <c r="P36" i="1"/>
  <c r="P38" i="1"/>
  <c r="P47" i="1"/>
  <c r="P49" i="1"/>
  <c r="P50" i="1"/>
  <c r="P56" i="1"/>
  <c r="P57" i="1"/>
  <c r="P59" i="1"/>
  <c r="P62" i="1"/>
  <c r="P64" i="1"/>
  <c r="P66" i="1"/>
  <c r="P70" i="1"/>
  <c r="P73" i="1"/>
  <c r="P75" i="1"/>
  <c r="P78" i="1"/>
  <c r="P81" i="1"/>
  <c r="P85" i="1"/>
  <c r="P86" i="1"/>
  <c r="P88" i="1"/>
  <c r="P89" i="1"/>
  <c r="P91" i="1"/>
  <c r="P98" i="1"/>
  <c r="P105" i="1"/>
  <c r="P106" i="1"/>
  <c r="P107" i="1"/>
  <c r="P109" i="1"/>
  <c r="P111" i="1"/>
  <c r="P122" i="1"/>
  <c r="P123" i="1"/>
  <c r="P126" i="1"/>
  <c r="P127" i="1"/>
  <c r="P128" i="1"/>
  <c r="P129" i="1"/>
  <c r="P135" i="1"/>
  <c r="P140" i="1"/>
  <c r="P141" i="1"/>
  <c r="P144" i="1"/>
  <c r="P148" i="1"/>
  <c r="P151" i="1"/>
  <c r="P155" i="1"/>
  <c r="P156" i="1"/>
  <c r="P171" i="1"/>
  <c r="P183" i="1"/>
  <c r="P190" i="1"/>
  <c r="P198" i="1"/>
  <c r="P199" i="1"/>
  <c r="P205" i="1"/>
  <c r="P207" i="1"/>
  <c r="P208" i="1"/>
  <c r="P215" i="1"/>
  <c r="P220" i="1"/>
  <c r="P226" i="1"/>
  <c r="P234" i="1"/>
  <c r="P241" i="1"/>
  <c r="P242" i="1"/>
  <c r="P251" i="1"/>
  <c r="P257" i="1"/>
  <c r="P259" i="1"/>
  <c r="P261" i="1"/>
  <c r="P273" i="1"/>
  <c r="P276" i="1"/>
  <c r="P283" i="1"/>
  <c r="P288" i="1"/>
  <c r="D62" i="1" l="1"/>
  <c r="H62" i="1"/>
  <c r="I62" i="1"/>
  <c r="M62" i="1"/>
  <c r="N62" i="1"/>
  <c r="S62" i="1"/>
  <c r="T62" i="1"/>
  <c r="D59" i="1"/>
  <c r="H59" i="1"/>
  <c r="I59" i="1"/>
  <c r="M59" i="1"/>
  <c r="N59" i="1"/>
  <c r="S59" i="1"/>
  <c r="T59" i="1"/>
  <c r="D234" i="1"/>
  <c r="H234" i="1"/>
  <c r="I234" i="1"/>
  <c r="M234" i="1"/>
  <c r="N234" i="1"/>
  <c r="S234" i="1"/>
  <c r="T234" i="1"/>
  <c r="D88" i="1"/>
  <c r="H88" i="1"/>
  <c r="I88" i="1"/>
  <c r="M88" i="1"/>
  <c r="N88" i="1"/>
  <c r="Q88" i="1" s="1"/>
  <c r="S88" i="1"/>
  <c r="T88" i="1"/>
  <c r="D283" i="1"/>
  <c r="H283" i="1"/>
  <c r="I283" i="1"/>
  <c r="M283" i="1"/>
  <c r="N283" i="1"/>
  <c r="Q283" i="1" s="1"/>
  <c r="S283" i="1"/>
  <c r="T283" i="1"/>
  <c r="D257" i="1"/>
  <c r="H257" i="1"/>
  <c r="I257" i="1"/>
  <c r="M257" i="1"/>
  <c r="N257" i="1"/>
  <c r="S257" i="1"/>
  <c r="T257" i="1"/>
  <c r="D190" i="1"/>
  <c r="H190" i="1"/>
  <c r="I190" i="1"/>
  <c r="M190" i="1"/>
  <c r="N190" i="1"/>
  <c r="Q190" i="1" s="1"/>
  <c r="S190" i="1"/>
  <c r="T190" i="1"/>
  <c r="D171" i="1"/>
  <c r="H171" i="1"/>
  <c r="I171" i="1"/>
  <c r="M171" i="1"/>
  <c r="N171" i="1"/>
  <c r="Q171" i="1" s="1"/>
  <c r="S171" i="1"/>
  <c r="T171" i="1"/>
  <c r="D156" i="1"/>
  <c r="H156" i="1"/>
  <c r="I156" i="1"/>
  <c r="M156" i="1"/>
  <c r="N156" i="1"/>
  <c r="S156" i="1"/>
  <c r="T156" i="1"/>
  <c r="D129" i="1"/>
  <c r="H129" i="1"/>
  <c r="I129" i="1"/>
  <c r="M129" i="1"/>
  <c r="N129" i="1"/>
  <c r="S129" i="1"/>
  <c r="T129" i="1"/>
  <c r="D127" i="1"/>
  <c r="H127" i="1"/>
  <c r="I127" i="1"/>
  <c r="M127" i="1"/>
  <c r="N127" i="1"/>
  <c r="Q127" i="1" s="1"/>
  <c r="S127" i="1"/>
  <c r="T127" i="1"/>
  <c r="D70" i="1"/>
  <c r="H70" i="1"/>
  <c r="I70" i="1"/>
  <c r="M70" i="1"/>
  <c r="N70" i="1"/>
  <c r="S70" i="1"/>
  <c r="T70" i="1"/>
  <c r="D56" i="1"/>
  <c r="H56" i="1"/>
  <c r="I56" i="1"/>
  <c r="M56" i="1"/>
  <c r="N56" i="1"/>
  <c r="Q56" i="1" s="1"/>
  <c r="S56" i="1"/>
  <c r="T56" i="1"/>
  <c r="D28" i="1"/>
  <c r="H28" i="1"/>
  <c r="I28" i="1"/>
  <c r="M28" i="1"/>
  <c r="N28" i="1"/>
  <c r="Q28" i="1" s="1"/>
  <c r="S28" i="1"/>
  <c r="T28" i="1"/>
  <c r="D3" i="1" l="1"/>
  <c r="H3" i="1"/>
  <c r="I3" i="1"/>
  <c r="M3" i="1"/>
  <c r="N3" i="1"/>
  <c r="S3" i="1"/>
  <c r="T3" i="1"/>
  <c r="D106" i="1"/>
  <c r="H106" i="1"/>
  <c r="I106" i="1"/>
  <c r="M106" i="1"/>
  <c r="N106" i="1"/>
  <c r="Q106" i="1" s="1"/>
  <c r="S106" i="1"/>
  <c r="T106" i="1"/>
  <c r="D215" i="1"/>
  <c r="H215" i="1"/>
  <c r="I215" i="1"/>
  <c r="M215" i="1"/>
  <c r="N215" i="1"/>
  <c r="Q215" i="1" s="1"/>
  <c r="S215" i="1"/>
  <c r="T215" i="1"/>
  <c r="D251" i="1"/>
  <c r="H251" i="1"/>
  <c r="I251" i="1"/>
  <c r="M251" i="1"/>
  <c r="N251" i="1"/>
  <c r="Q251" i="1" s="1"/>
  <c r="S251" i="1"/>
  <c r="T251" i="1"/>
  <c r="D276" i="1"/>
  <c r="H276" i="1"/>
  <c r="I276" i="1"/>
  <c r="M276" i="1"/>
  <c r="N276" i="1"/>
  <c r="S276" i="1"/>
  <c r="T276" i="1"/>
  <c r="D86" i="1"/>
  <c r="H86" i="1"/>
  <c r="I86" i="1"/>
  <c r="M86" i="1"/>
  <c r="N86" i="1"/>
  <c r="S86" i="1"/>
  <c r="T86" i="1"/>
  <c r="D242" i="1"/>
  <c r="H242" i="1"/>
  <c r="I242" i="1"/>
  <c r="M242" i="1"/>
  <c r="N242" i="1"/>
  <c r="S242" i="1"/>
  <c r="T242" i="1"/>
  <c r="D128" i="1"/>
  <c r="H128" i="1"/>
  <c r="I128" i="1"/>
  <c r="M128" i="1"/>
  <c r="N128" i="1"/>
  <c r="S128" i="1"/>
  <c r="T128" i="1"/>
  <c r="D85" i="1"/>
  <c r="H85" i="1"/>
  <c r="I85" i="1"/>
  <c r="M85" i="1"/>
  <c r="N85" i="1"/>
  <c r="S85" i="1"/>
  <c r="T85" i="1"/>
  <c r="D111" i="1"/>
  <c r="H111" i="1"/>
  <c r="I111" i="1"/>
  <c r="M111" i="1"/>
  <c r="N111" i="1"/>
  <c r="S111" i="1"/>
  <c r="T111" i="1"/>
  <c r="D126" i="1"/>
  <c r="H126" i="1"/>
  <c r="I126" i="1"/>
  <c r="M126" i="1"/>
  <c r="N126" i="1"/>
  <c r="Q126" i="1" s="1"/>
  <c r="S126" i="1"/>
  <c r="T126" i="1"/>
  <c r="D122" i="1"/>
  <c r="H122" i="1"/>
  <c r="I122" i="1"/>
  <c r="M122" i="1"/>
  <c r="N122" i="1"/>
  <c r="S122" i="1"/>
  <c r="T122" i="1"/>
  <c r="D107" i="1"/>
  <c r="H107" i="1"/>
  <c r="I107" i="1"/>
  <c r="M107" i="1"/>
  <c r="N107" i="1"/>
  <c r="S107" i="1"/>
  <c r="T107" i="1"/>
  <c r="D148" i="1"/>
  <c r="H148" i="1"/>
  <c r="I148" i="1"/>
  <c r="M148" i="1"/>
  <c r="N148" i="1"/>
  <c r="S148" i="1"/>
  <c r="T148" i="1"/>
  <c r="D78" i="1" l="1"/>
  <c r="I78" i="1"/>
  <c r="M78" i="1"/>
  <c r="N78" i="1"/>
  <c r="S78" i="1"/>
  <c r="T78" i="1"/>
  <c r="D30" i="1"/>
  <c r="H30" i="1"/>
  <c r="I30" i="1"/>
  <c r="M30" i="1"/>
  <c r="N30" i="1"/>
  <c r="Q30" i="1" s="1"/>
  <c r="S30" i="1"/>
  <c r="T30" i="1"/>
  <c r="D207" i="1"/>
  <c r="H207" i="1"/>
  <c r="I207" i="1"/>
  <c r="M207" i="1"/>
  <c r="N207" i="1"/>
  <c r="Q207" i="1" s="1"/>
  <c r="S207" i="1"/>
  <c r="T207" i="1"/>
  <c r="D47" i="1"/>
  <c r="I47" i="1"/>
  <c r="M47" i="1"/>
  <c r="N47" i="1"/>
  <c r="S47" i="1"/>
  <c r="T47" i="1"/>
  <c r="D24" i="1"/>
  <c r="H24" i="1"/>
  <c r="I24" i="1"/>
  <c r="M24" i="1"/>
  <c r="N24" i="1"/>
  <c r="S24" i="1"/>
  <c r="T24" i="1"/>
  <c r="D144" i="1"/>
  <c r="I144" i="1"/>
  <c r="M144" i="1"/>
  <c r="N144" i="1"/>
  <c r="S144" i="1"/>
  <c r="T144" i="1"/>
  <c r="D73" i="1"/>
  <c r="H73" i="1"/>
  <c r="I73" i="1"/>
  <c r="M73" i="1"/>
  <c r="N73" i="1"/>
  <c r="S73" i="1"/>
  <c r="T73" i="1"/>
  <c r="D155" i="1"/>
  <c r="H155" i="1"/>
  <c r="I155" i="1"/>
  <c r="M155" i="1"/>
  <c r="N155" i="1"/>
  <c r="S155" i="1"/>
  <c r="T155" i="1"/>
  <c r="D36" i="1"/>
  <c r="H36" i="1"/>
  <c r="I36" i="1"/>
  <c r="M36" i="1"/>
  <c r="N36" i="1"/>
  <c r="Q36" i="1" s="1"/>
  <c r="S36" i="1"/>
  <c r="T36" i="1"/>
  <c r="D38" i="1"/>
  <c r="H38" i="1"/>
  <c r="I38" i="1"/>
  <c r="M38" i="1"/>
  <c r="N38" i="1"/>
  <c r="Q38" i="1" s="1"/>
  <c r="S38" i="1"/>
  <c r="T38" i="1"/>
  <c r="D75" i="1"/>
  <c r="D57" i="1"/>
  <c r="D135" i="1"/>
  <c r="D91" i="1"/>
  <c r="D50" i="1"/>
  <c r="D64" i="1"/>
  <c r="D183" i="1"/>
  <c r="D151" i="1"/>
  <c r="D198" i="1"/>
  <c r="D19" i="1"/>
  <c r="D241" i="1"/>
  <c r="D123" i="1"/>
  <c r="D141" i="1"/>
  <c r="D259" i="1"/>
  <c r="D109" i="1"/>
  <c r="D98" i="1"/>
  <c r="D8" i="1"/>
  <c r="D261" i="1"/>
  <c r="D226" i="1"/>
  <c r="D208" i="1"/>
  <c r="D220" i="1"/>
  <c r="D81" i="1"/>
  <c r="D33" i="1"/>
  <c r="D25" i="1"/>
  <c r="D31" i="1"/>
  <c r="D199" i="1"/>
  <c r="H75" i="1"/>
  <c r="H135" i="1"/>
  <c r="H91" i="1"/>
  <c r="H50" i="1"/>
  <c r="H64" i="1"/>
  <c r="H183" i="1"/>
  <c r="H151" i="1"/>
  <c r="H198" i="1"/>
  <c r="H19" i="1"/>
  <c r="H123" i="1"/>
  <c r="H141" i="1"/>
  <c r="H109" i="1"/>
  <c r="H98" i="1"/>
  <c r="H8" i="1"/>
  <c r="H261" i="1"/>
  <c r="H208" i="1"/>
  <c r="H220" i="1"/>
  <c r="H81" i="1"/>
  <c r="H33" i="1"/>
  <c r="H25" i="1"/>
  <c r="H31" i="1"/>
  <c r="H199" i="1"/>
  <c r="I75" i="1"/>
  <c r="I57" i="1"/>
  <c r="I135" i="1"/>
  <c r="I91" i="1"/>
  <c r="I50" i="1"/>
  <c r="I64" i="1"/>
  <c r="I183" i="1"/>
  <c r="I151" i="1"/>
  <c r="I198" i="1"/>
  <c r="I19" i="1"/>
  <c r="I241" i="1"/>
  <c r="I123" i="1"/>
  <c r="I141" i="1"/>
  <c r="I259" i="1"/>
  <c r="I109" i="1"/>
  <c r="I98" i="1"/>
  <c r="I8" i="1"/>
  <c r="I261" i="1"/>
  <c r="I226" i="1"/>
  <c r="I208" i="1"/>
  <c r="I220" i="1"/>
  <c r="I81" i="1"/>
  <c r="I33" i="1"/>
  <c r="I25" i="1"/>
  <c r="I31" i="1"/>
  <c r="I199" i="1"/>
  <c r="M75" i="1"/>
  <c r="M57" i="1"/>
  <c r="M135" i="1"/>
  <c r="M91" i="1"/>
  <c r="M50" i="1"/>
  <c r="M64" i="1"/>
  <c r="M183" i="1"/>
  <c r="M151" i="1"/>
  <c r="M198" i="1"/>
  <c r="M19" i="1"/>
  <c r="M241" i="1"/>
  <c r="M123" i="1"/>
  <c r="M141" i="1"/>
  <c r="M259" i="1"/>
  <c r="M109" i="1"/>
  <c r="M98" i="1"/>
  <c r="M8" i="1"/>
  <c r="M261" i="1"/>
  <c r="M226" i="1"/>
  <c r="M208" i="1"/>
  <c r="M220" i="1"/>
  <c r="M81" i="1"/>
  <c r="M33" i="1"/>
  <c r="M25" i="1"/>
  <c r="M31" i="1"/>
  <c r="M199" i="1"/>
  <c r="N75" i="1"/>
  <c r="Q75" i="1" s="1"/>
  <c r="N57" i="1"/>
  <c r="Q57" i="1" s="1"/>
  <c r="N135" i="1"/>
  <c r="Q135" i="1" s="1"/>
  <c r="N91" i="1"/>
  <c r="N50" i="1"/>
  <c r="Q50" i="1" s="1"/>
  <c r="N64" i="1"/>
  <c r="N183" i="1"/>
  <c r="N151" i="1"/>
  <c r="N198" i="1"/>
  <c r="N19" i="1"/>
  <c r="N241" i="1"/>
  <c r="N123" i="1"/>
  <c r="N141" i="1"/>
  <c r="N259" i="1"/>
  <c r="N109" i="1"/>
  <c r="N98" i="1"/>
  <c r="N8" i="1"/>
  <c r="N261" i="1"/>
  <c r="N226" i="1"/>
  <c r="Q226" i="1" s="1"/>
  <c r="N208" i="1"/>
  <c r="Q208" i="1" s="1"/>
  <c r="N220" i="1"/>
  <c r="N81" i="1"/>
  <c r="Q81" i="1" s="1"/>
  <c r="N33" i="1"/>
  <c r="N25" i="1"/>
  <c r="Q25" i="1" s="1"/>
  <c r="N31" i="1"/>
  <c r="N199" i="1"/>
  <c r="S75" i="1"/>
  <c r="S57" i="1"/>
  <c r="S135" i="1"/>
  <c r="S91" i="1"/>
  <c r="S50" i="1"/>
  <c r="S64" i="1"/>
  <c r="S183" i="1"/>
  <c r="S151" i="1"/>
  <c r="S198" i="1"/>
  <c r="S19" i="1"/>
  <c r="S241" i="1"/>
  <c r="S123" i="1"/>
  <c r="S141" i="1"/>
  <c r="S259" i="1"/>
  <c r="S109" i="1"/>
  <c r="S98" i="1"/>
  <c r="S8" i="1"/>
  <c r="S261" i="1"/>
  <c r="S226" i="1"/>
  <c r="S208" i="1"/>
  <c r="S220" i="1"/>
  <c r="S81" i="1"/>
  <c r="S33" i="1"/>
  <c r="S25" i="1"/>
  <c r="S31" i="1"/>
  <c r="S199" i="1"/>
  <c r="T75" i="1"/>
  <c r="T57" i="1"/>
  <c r="T135" i="1"/>
  <c r="T91" i="1"/>
  <c r="T50" i="1"/>
  <c r="T64" i="1"/>
  <c r="T183" i="1"/>
  <c r="T151" i="1"/>
  <c r="T198" i="1"/>
  <c r="T19" i="1"/>
  <c r="T241" i="1"/>
  <c r="T123" i="1"/>
  <c r="T141" i="1"/>
  <c r="T259" i="1"/>
  <c r="T109" i="1"/>
  <c r="T98" i="1"/>
  <c r="T8" i="1"/>
  <c r="T261" i="1"/>
  <c r="T226" i="1"/>
  <c r="T208" i="1"/>
  <c r="T220" i="1"/>
  <c r="T81" i="1"/>
  <c r="T33" i="1"/>
  <c r="T25" i="1"/>
  <c r="T31" i="1"/>
  <c r="T199" i="1"/>
  <c r="D273" i="1"/>
  <c r="D89" i="1"/>
  <c r="D105" i="1"/>
  <c r="D66" i="1"/>
  <c r="D49" i="1"/>
  <c r="D140" i="1"/>
  <c r="D26" i="1"/>
  <c r="D288" i="1"/>
  <c r="H273" i="1"/>
  <c r="H89" i="1"/>
  <c r="H105" i="1"/>
  <c r="H66" i="1"/>
  <c r="H49" i="1"/>
  <c r="H140" i="1"/>
  <c r="H26" i="1"/>
  <c r="H288" i="1"/>
  <c r="I273" i="1"/>
  <c r="I89" i="1"/>
  <c r="I105" i="1"/>
  <c r="I66" i="1"/>
  <c r="I49" i="1"/>
  <c r="I140" i="1"/>
  <c r="I26" i="1"/>
  <c r="I288" i="1"/>
  <c r="M273" i="1"/>
  <c r="M89" i="1"/>
  <c r="M105" i="1"/>
  <c r="M66" i="1"/>
  <c r="M49" i="1"/>
  <c r="M140" i="1"/>
  <c r="M26" i="1"/>
  <c r="M288" i="1"/>
  <c r="N273" i="1"/>
  <c r="Q273" i="1" s="1"/>
  <c r="N89" i="1"/>
  <c r="N105" i="1"/>
  <c r="N66" i="1"/>
  <c r="Q66" i="1" s="1"/>
  <c r="N49" i="1"/>
  <c r="N140" i="1"/>
  <c r="N26" i="1"/>
  <c r="N288" i="1"/>
  <c r="S273" i="1"/>
  <c r="S89" i="1"/>
  <c r="S105" i="1"/>
  <c r="S66" i="1"/>
  <c r="S49" i="1"/>
  <c r="S140" i="1"/>
  <c r="S26" i="1"/>
  <c r="S288" i="1"/>
  <c r="T273" i="1"/>
  <c r="T89" i="1"/>
  <c r="T105" i="1"/>
  <c r="T66" i="1"/>
  <c r="T49" i="1"/>
  <c r="T140" i="1"/>
  <c r="T26" i="1"/>
  <c r="T288" i="1"/>
  <c r="G16" i="3"/>
  <c r="S205" i="1"/>
  <c r="T205" i="1" l="1"/>
  <c r="D205" i="1"/>
  <c r="J10" i="3" l="1"/>
  <c r="B3" i="3" s="1"/>
  <c r="G7" i="3" l="1"/>
  <c r="C12" i="3"/>
  <c r="G6" i="3" s="1"/>
  <c r="F7" i="3"/>
  <c r="H205" i="1"/>
  <c r="F6" i="3" l="1"/>
  <c r="I205" i="1"/>
  <c r="J3" i="3" l="1"/>
  <c r="C10" i="3" s="1"/>
  <c r="C9" i="3"/>
  <c r="J8" i="3"/>
  <c r="J7" i="3"/>
  <c r="F8" i="3" l="1"/>
  <c r="G8" i="3"/>
  <c r="G5" i="3"/>
  <c r="F5" i="3"/>
  <c r="F9" i="3" l="1"/>
  <c r="M205" i="1"/>
  <c r="J5" i="3" s="1"/>
  <c r="N205" i="1"/>
  <c r="J6" i="3" s="1"/>
</calcChain>
</file>

<file path=xl/sharedStrings.xml><?xml version="1.0" encoding="utf-8"?>
<sst xmlns="http://schemas.openxmlformats.org/spreadsheetml/2006/main" count="2113" uniqueCount="963">
  <si>
    <t>General Intepreter Information</t>
  </si>
  <si>
    <t>General Interpretation</t>
  </si>
  <si>
    <t xml:space="preserve"> Legal Interpretation</t>
  </si>
  <si>
    <t>Last Name</t>
  </si>
  <si>
    <t>First Name</t>
  </si>
  <si>
    <t>Company</t>
  </si>
  <si>
    <t>Certification Level</t>
  </si>
  <si>
    <t>Certification effective</t>
  </si>
  <si>
    <t>Change Since Last Update?</t>
  </si>
  <si>
    <t>MCDHH Legal Approved</t>
  </si>
  <si>
    <t>Anniversary</t>
  </si>
  <si>
    <t>Years 
Seniority-RID</t>
  </si>
  <si>
    <t>ASL Hrly Rate</t>
  </si>
  <si>
    <t>Close Vision Hrly Rate</t>
  </si>
  <si>
    <t>Deaf-Blind Hrly Rate</t>
  </si>
  <si>
    <t>Legal Admin ASL Hrly Rate</t>
  </si>
  <si>
    <t>Legal Admin Deaf/Blind Hrly Rate</t>
  </si>
  <si>
    <t>Concatenate</t>
  </si>
  <si>
    <t>Search Name</t>
  </si>
  <si>
    <t>Rate</t>
  </si>
  <si>
    <t>ASL</t>
  </si>
  <si>
    <t>Select Rate</t>
  </si>
  <si>
    <t>Work</t>
  </si>
  <si>
    <t>Low-Vision</t>
  </si>
  <si>
    <t>Location</t>
  </si>
  <si>
    <t>Onsite</t>
  </si>
  <si>
    <t>Deaf-Blind</t>
  </si>
  <si>
    <t>Hours</t>
  </si>
  <si>
    <t xml:space="preserve">Miles </t>
  </si>
  <si>
    <t>Legal ASL</t>
  </si>
  <si>
    <t>Miles</t>
  </si>
  <si>
    <t>Travel</t>
  </si>
  <si>
    <t>Legal Deaf-Blind</t>
  </si>
  <si>
    <t>Updated Rate</t>
  </si>
  <si>
    <t>Total</t>
  </si>
  <si>
    <t>Mile Rate</t>
  </si>
  <si>
    <t>OnSite</t>
  </si>
  <si>
    <t>Start</t>
  </si>
  <si>
    <t>End</t>
  </si>
  <si>
    <t>Hour</t>
  </si>
  <si>
    <t>FY</t>
  </si>
  <si>
    <t>Agency</t>
  </si>
  <si>
    <t>Order</t>
  </si>
  <si>
    <t>A</t>
  </si>
  <si>
    <t>MRC</t>
  </si>
  <si>
    <t>SubAgency</t>
  </si>
  <si>
    <t>000</t>
  </si>
  <si>
    <t>Partial PRC Doc</t>
  </si>
  <si>
    <t>Length letter</t>
  </si>
  <si>
    <t>Duplicate</t>
  </si>
  <si>
    <t>Partial Doc ID</t>
  </si>
  <si>
    <t>EliAdle</t>
  </si>
  <si>
    <t>Month</t>
  </si>
  <si>
    <t>07</t>
  </si>
  <si>
    <t>03</t>
  </si>
  <si>
    <t>Parr</t>
  </si>
  <si>
    <t>Amy</t>
  </si>
  <si>
    <t>Veith</t>
  </si>
  <si>
    <t>Andrew</t>
  </si>
  <si>
    <t>Gonzalez</t>
  </si>
  <si>
    <t>Carolyn</t>
  </si>
  <si>
    <t>Heath</t>
  </si>
  <si>
    <t>Cassandra</t>
  </si>
  <si>
    <t>Eller</t>
  </si>
  <si>
    <t>Catherine</t>
  </si>
  <si>
    <t>Danto-Scanlan</t>
  </si>
  <si>
    <t>Cheryl</t>
  </si>
  <si>
    <t>Kresge</t>
  </si>
  <si>
    <t>Claire</t>
  </si>
  <si>
    <t>Brunner</t>
  </si>
  <si>
    <t>Cory</t>
  </si>
  <si>
    <t>Zraket</t>
  </si>
  <si>
    <t>Elizabeth</t>
  </si>
  <si>
    <t>Foley</t>
  </si>
  <si>
    <t>Erin</t>
  </si>
  <si>
    <t>Donnelly</t>
  </si>
  <si>
    <t>Julie</t>
  </si>
  <si>
    <t>Kingsley</t>
  </si>
  <si>
    <t>Julie B.</t>
  </si>
  <si>
    <t>Goujon</t>
  </si>
  <si>
    <t xml:space="preserve">Justin D. </t>
  </si>
  <si>
    <t>Decker</t>
  </si>
  <si>
    <t>Kelly</t>
  </si>
  <si>
    <t>Dyer</t>
  </si>
  <si>
    <t>Kimberly</t>
  </si>
  <si>
    <t>Miranda</t>
  </si>
  <si>
    <t>Kristina</t>
  </si>
  <si>
    <t>Leahy</t>
  </si>
  <si>
    <t xml:space="preserve">Kristina E. </t>
  </si>
  <si>
    <t>O'Callahan</t>
  </si>
  <si>
    <t>Laura</t>
  </si>
  <si>
    <t>Benjamin</t>
  </si>
  <si>
    <t>Laurie</t>
  </si>
  <si>
    <t>Shaffer</t>
  </si>
  <si>
    <t xml:space="preserve">Laurie R. </t>
  </si>
  <si>
    <t>Jenny</t>
  </si>
  <si>
    <t>Lena</t>
  </si>
  <si>
    <t>Krzanowski</t>
  </si>
  <si>
    <t>Lucy</t>
  </si>
  <si>
    <t>Stys</t>
  </si>
  <si>
    <t>Mary E.</t>
  </si>
  <si>
    <t>Herschberg</t>
  </si>
  <si>
    <t>Michael</t>
  </si>
  <si>
    <t>Haggstrom</t>
  </si>
  <si>
    <t>Mindy</t>
  </si>
  <si>
    <t>Atkinson</t>
  </si>
  <si>
    <t>Paul</t>
  </si>
  <si>
    <t>Sulmonte</t>
  </si>
  <si>
    <t>Rachel</t>
  </si>
  <si>
    <t>Rodgers</t>
  </si>
  <si>
    <t>Raymond</t>
  </si>
  <si>
    <t>Perkins</t>
  </si>
  <si>
    <t>Sara N.</t>
  </si>
  <si>
    <t>Rauber</t>
  </si>
  <si>
    <t>Sarah</t>
  </si>
  <si>
    <t>Fuller</t>
  </si>
  <si>
    <t>Shane</t>
  </si>
  <si>
    <t>Chrostowski</t>
  </si>
  <si>
    <t>Shawna</t>
  </si>
  <si>
    <t>Brule</t>
  </si>
  <si>
    <t>Susan</t>
  </si>
  <si>
    <t>Caldway</t>
  </si>
  <si>
    <t xml:space="preserve">Susan E. </t>
  </si>
  <si>
    <t>Tim</t>
  </si>
  <si>
    <t>Clark</t>
  </si>
  <si>
    <t>Stephanie</t>
  </si>
  <si>
    <t>LeWana</t>
  </si>
  <si>
    <t>Lemieux-Crotty</t>
  </si>
  <si>
    <t>Sirena</t>
  </si>
  <si>
    <t>Finnerty</t>
  </si>
  <si>
    <t>LaFlamme-Baker</t>
  </si>
  <si>
    <t>Brown</t>
  </si>
  <si>
    <t>Cooney</t>
  </si>
  <si>
    <t>Meaghan</t>
  </si>
  <si>
    <t>Pelletier</t>
  </si>
  <si>
    <t>Linda</t>
  </si>
  <si>
    <t>Calabretta</t>
  </si>
  <si>
    <t>Stacy</t>
  </si>
  <si>
    <t>Fox</t>
  </si>
  <si>
    <t>NIC; CSC</t>
  </si>
  <si>
    <t>CI</t>
  </si>
  <si>
    <t>CI/CT</t>
  </si>
  <si>
    <t>IC/TC; CI/CT; SC:L</t>
  </si>
  <si>
    <t>CT</t>
  </si>
  <si>
    <t xml:space="preserve">NIC </t>
  </si>
  <si>
    <t>ClarkWood &amp; Assoc</t>
  </si>
  <si>
    <t>CSC; CI/CT; SC:L</t>
  </si>
  <si>
    <t>CDI; CLIP-R; SC:L</t>
  </si>
  <si>
    <t>NIC</t>
  </si>
  <si>
    <t>NIC; MCDHH LEGAL</t>
  </si>
  <si>
    <t>NIC; DCF</t>
  </si>
  <si>
    <t>CDI</t>
  </si>
  <si>
    <t>MCDHH I</t>
  </si>
  <si>
    <t>NIC-C</t>
  </si>
  <si>
    <t>NAD III</t>
  </si>
  <si>
    <t>CSC; CI/CT</t>
  </si>
  <si>
    <t>BEI</t>
  </si>
  <si>
    <t>MCDHH I; RID-W; DCF</t>
  </si>
  <si>
    <t>CDI; DCF</t>
  </si>
  <si>
    <t>NIC-A; CI/CT</t>
  </si>
  <si>
    <t>DeftHands</t>
  </si>
  <si>
    <t>N/A</t>
  </si>
  <si>
    <t>YES</t>
  </si>
  <si>
    <t>NO</t>
  </si>
  <si>
    <t>Christina</t>
  </si>
  <si>
    <t>LaRock</t>
  </si>
  <si>
    <t>Heller</t>
  </si>
  <si>
    <t>Jarvinen</t>
  </si>
  <si>
    <t>Jennifer</t>
  </si>
  <si>
    <t>Judelson</t>
  </si>
  <si>
    <t>Hickey</t>
  </si>
  <si>
    <t>Kellie</t>
  </si>
  <si>
    <t>German</t>
  </si>
  <si>
    <t>Sofia</t>
  </si>
  <si>
    <t>Kay</t>
  </si>
  <si>
    <t>Megan</t>
  </si>
  <si>
    <t>Gerow</t>
  </si>
  <si>
    <t>Leigh</t>
  </si>
  <si>
    <t>Vorce</t>
  </si>
  <si>
    <t>Smyle</t>
  </si>
  <si>
    <t>Lisa</t>
  </si>
  <si>
    <t>Purcell</t>
  </si>
  <si>
    <t>Anna</t>
  </si>
  <si>
    <t>Hecker-Cain</t>
  </si>
  <si>
    <t>Jane</t>
  </si>
  <si>
    <t>IC/TC; CSC; CI/CT; NIC-A; SC:L</t>
  </si>
  <si>
    <t>Adler</t>
  </si>
  <si>
    <t>Bynoe</t>
  </si>
  <si>
    <t>Letita Nadine</t>
  </si>
  <si>
    <t>NIC-C; DCF</t>
  </si>
  <si>
    <t>Dominick</t>
  </si>
  <si>
    <t>Teresa</t>
  </si>
  <si>
    <t>Farrell</t>
  </si>
  <si>
    <t>Kahler-Braaten</t>
  </si>
  <si>
    <t>Denise</t>
  </si>
  <si>
    <t>CI/CT; SC:L</t>
  </si>
  <si>
    <t>Katherine G.</t>
  </si>
  <si>
    <t>Keegan</t>
  </si>
  <si>
    <t>Leonard</t>
  </si>
  <si>
    <t>Esther</t>
  </si>
  <si>
    <t>NIC-M</t>
  </si>
  <si>
    <t>Matys</t>
  </si>
  <si>
    <t>Lynda</t>
  </si>
  <si>
    <t>Murphy</t>
  </si>
  <si>
    <t>Linsay G.</t>
  </si>
  <si>
    <t>Staples</t>
  </si>
  <si>
    <t>Kathleen</t>
  </si>
  <si>
    <t>CSC</t>
  </si>
  <si>
    <t>Wiggins</t>
  </si>
  <si>
    <t>James</t>
  </si>
  <si>
    <t>Gilbert</t>
  </si>
  <si>
    <t>Schwartz</t>
  </si>
  <si>
    <t>Cara</t>
  </si>
  <si>
    <t>Trudy</t>
  </si>
  <si>
    <t>Duda</t>
  </si>
  <si>
    <t>Samantha</t>
  </si>
  <si>
    <t>Dunn</t>
  </si>
  <si>
    <t>Lindsey</t>
  </si>
  <si>
    <t>O'Reilly</t>
  </si>
  <si>
    <t>Kendra</t>
  </si>
  <si>
    <t>Gregorio</t>
  </si>
  <si>
    <t>Shari</t>
  </si>
  <si>
    <t>Michau</t>
  </si>
  <si>
    <t>Celia</t>
  </si>
  <si>
    <t>Lauterborn</t>
  </si>
  <si>
    <t>Thomas</t>
  </si>
  <si>
    <t xml:space="preserve">Kent </t>
  </si>
  <si>
    <t>Stephanie Jo</t>
  </si>
  <si>
    <t>Kristen</t>
  </si>
  <si>
    <t>Hakulin</t>
  </si>
  <si>
    <t>Troiano</t>
  </si>
  <si>
    <t>Sylvia</t>
  </si>
  <si>
    <t>Roxanna</t>
  </si>
  <si>
    <t>Rubin</t>
  </si>
  <si>
    <t>Elizabeth (Beth)</t>
  </si>
  <si>
    <t>MCDHH SDI</t>
  </si>
  <si>
    <t>Learning Lab for Resilency</t>
  </si>
  <si>
    <t>CI/CT; OTC</t>
  </si>
  <si>
    <t>OTC</t>
  </si>
  <si>
    <t>Cagan-Teuber</t>
  </si>
  <si>
    <t>Janice</t>
  </si>
  <si>
    <t>McQillian Ladd</t>
  </si>
  <si>
    <t>Whitlow</t>
  </si>
  <si>
    <t>MCD10 rates effective</t>
  </si>
  <si>
    <t>Freedman</t>
  </si>
  <si>
    <t>Judy</t>
  </si>
  <si>
    <t>Greenfield</t>
  </si>
  <si>
    <t>Jessica</t>
  </si>
  <si>
    <t>Batch</t>
  </si>
  <si>
    <t>Tammy</t>
  </si>
  <si>
    <t>CI/CT; NIC-A; SC:L</t>
  </si>
  <si>
    <t>Andersson</t>
  </si>
  <si>
    <t>Lavallee-Lewis</t>
  </si>
  <si>
    <t>Hana</t>
  </si>
  <si>
    <t>Hammer</t>
  </si>
  <si>
    <t>Neimeyer</t>
  </si>
  <si>
    <t>Dale</t>
  </si>
  <si>
    <t xml:space="preserve">Perry </t>
  </si>
  <si>
    <t>Shorter</t>
  </si>
  <si>
    <t>Tracy</t>
  </si>
  <si>
    <t>MCDHH I; NIC-W</t>
  </si>
  <si>
    <t>NAD IV; NIC</t>
  </si>
  <si>
    <t>Demers</t>
  </si>
  <si>
    <t>Donna</t>
  </si>
  <si>
    <t>Timko-Hochkeppel</t>
  </si>
  <si>
    <t>Remigio</t>
  </si>
  <si>
    <t>Robert</t>
  </si>
  <si>
    <t>Vershbow</t>
  </si>
  <si>
    <t>Ellen Berger</t>
  </si>
  <si>
    <t>Putney</t>
  </si>
  <si>
    <t>Karen</t>
  </si>
  <si>
    <t>NIC-A</t>
  </si>
  <si>
    <t>IC/TC; CI/CT</t>
  </si>
  <si>
    <t>Gauthier</t>
  </si>
  <si>
    <t>Couto</t>
  </si>
  <si>
    <t>Bethany</t>
  </si>
  <si>
    <t>Evans</t>
  </si>
  <si>
    <t>Bricault</t>
  </si>
  <si>
    <t>Christine</t>
  </si>
  <si>
    <t>Jo Linda</t>
  </si>
  <si>
    <t>ASL By JL, LLC</t>
  </si>
  <si>
    <t>CI/CT; NAD V; NIC-M; SC:L</t>
  </si>
  <si>
    <t>Traina</t>
  </si>
  <si>
    <t>Lucille</t>
  </si>
  <si>
    <t>Sosebee</t>
  </si>
  <si>
    <t>Kelley</t>
  </si>
  <si>
    <t>Dickinson</t>
  </si>
  <si>
    <t>Janet</t>
  </si>
  <si>
    <t>Spinkston</t>
  </si>
  <si>
    <t>Charlotte</t>
  </si>
  <si>
    <t>Dresser</t>
  </si>
  <si>
    <t>Ruth</t>
  </si>
  <si>
    <t>Hostovsky</t>
  </si>
  <si>
    <t>Jacqueline</t>
  </si>
  <si>
    <t>Watson</t>
  </si>
  <si>
    <t>Wendy</t>
  </si>
  <si>
    <t>Richter</t>
  </si>
  <si>
    <t>Amanda</t>
  </si>
  <si>
    <t>Lane</t>
  </si>
  <si>
    <t>Kara</t>
  </si>
  <si>
    <t>Morrill</t>
  </si>
  <si>
    <t>Brent</t>
  </si>
  <si>
    <t>Kennedy</t>
  </si>
  <si>
    <t>Kranz</t>
  </si>
  <si>
    <t>Rebecca</t>
  </si>
  <si>
    <t>Pidkament</t>
  </si>
  <si>
    <t>BEI; NIC</t>
  </si>
  <si>
    <t>Hagman</t>
  </si>
  <si>
    <t>Nicolette</t>
  </si>
  <si>
    <t>MacFarlane</t>
  </si>
  <si>
    <t>Caity</t>
  </si>
  <si>
    <t>Lygren</t>
  </si>
  <si>
    <t xml:space="preserve">Sandra M. </t>
  </si>
  <si>
    <t>Etemad-Gilberson</t>
  </si>
  <si>
    <t>Matt</t>
  </si>
  <si>
    <t>Leblanc</t>
  </si>
  <si>
    <t>Amy-Jean</t>
  </si>
  <si>
    <t>CI/CT; EIPA 4.5</t>
  </si>
  <si>
    <t>Toledo</t>
  </si>
  <si>
    <t>Joe</t>
  </si>
  <si>
    <t>Annett</t>
  </si>
  <si>
    <t>Dumont</t>
  </si>
  <si>
    <t>Burke</t>
  </si>
  <si>
    <t>Sheila</t>
  </si>
  <si>
    <t>Hines</t>
  </si>
  <si>
    <t>Martinez</t>
  </si>
  <si>
    <t>Lee</t>
  </si>
  <si>
    <t>Yaffe</t>
  </si>
  <si>
    <t>Hannah</t>
  </si>
  <si>
    <t>CI/CT; T/C</t>
  </si>
  <si>
    <t>Anderson</t>
  </si>
  <si>
    <t>Meribeth</t>
  </si>
  <si>
    <t>Joyce</t>
  </si>
  <si>
    <t>Kerri</t>
  </si>
  <si>
    <t>Mendes</t>
  </si>
  <si>
    <t>Sharon</t>
  </si>
  <si>
    <t>Riccio-Enis</t>
  </si>
  <si>
    <t>Dena</t>
  </si>
  <si>
    <t>Seeger</t>
  </si>
  <si>
    <t>Sabrina</t>
  </si>
  <si>
    <t>Baylor</t>
  </si>
  <si>
    <t>Cole</t>
  </si>
  <si>
    <t>Alecia</t>
  </si>
  <si>
    <t>NIC; BEI</t>
  </si>
  <si>
    <t xml:space="preserve">Cole </t>
  </si>
  <si>
    <t>Patrick</t>
  </si>
  <si>
    <t>Eisan</t>
  </si>
  <si>
    <t>Cathalina</t>
  </si>
  <si>
    <t>Szynkowski</t>
  </si>
  <si>
    <t>Springer</t>
  </si>
  <si>
    <t>Marcus</t>
  </si>
  <si>
    <t>Lynch</t>
  </si>
  <si>
    <t>SDI; DCF</t>
  </si>
  <si>
    <t>Marceno</t>
  </si>
  <si>
    <t>Stephen</t>
  </si>
  <si>
    <t>CSC; SC:L</t>
  </si>
  <si>
    <t>McGrail</t>
  </si>
  <si>
    <t>Lynee-Anne</t>
  </si>
  <si>
    <t>NAD IV; CI/CT</t>
  </si>
  <si>
    <t>Scott</t>
  </si>
  <si>
    <t xml:space="preserve">Jennifer C. </t>
  </si>
  <si>
    <t>Villegas</t>
  </si>
  <si>
    <t>Norma</t>
  </si>
  <si>
    <t>NAD III; CI/CT</t>
  </si>
  <si>
    <t xml:space="preserve">Wood </t>
  </si>
  <si>
    <t>Laci Jo</t>
  </si>
  <si>
    <t>MCDHH-SDI; RID-W</t>
  </si>
  <si>
    <t>McBride</t>
  </si>
  <si>
    <t>Bridget</t>
  </si>
  <si>
    <t>Ford</t>
  </si>
  <si>
    <t>Patricia</t>
  </si>
  <si>
    <t>Sennott</t>
  </si>
  <si>
    <t>McCarthy</t>
  </si>
  <si>
    <t>Petri</t>
  </si>
  <si>
    <t>Courtney</t>
  </si>
  <si>
    <t>Albrecht</t>
  </si>
  <si>
    <t>Sydney</t>
  </si>
  <si>
    <t>Luke</t>
  </si>
  <si>
    <t>Baptiste</t>
  </si>
  <si>
    <t>Tracey</t>
  </si>
  <si>
    <t>Barnes</t>
  </si>
  <si>
    <t>Julia</t>
  </si>
  <si>
    <t>Barry</t>
  </si>
  <si>
    <t>Veronica</t>
  </si>
  <si>
    <t>Keri</t>
  </si>
  <si>
    <t xml:space="preserve">Clark </t>
  </si>
  <si>
    <t>Marina</t>
  </si>
  <si>
    <t>Clemenzi</t>
  </si>
  <si>
    <t>Gayle Johnson</t>
  </si>
  <si>
    <t>Cohen</t>
  </si>
  <si>
    <t>Cynthia</t>
  </si>
  <si>
    <t>Dimanin</t>
  </si>
  <si>
    <t>Tsana</t>
  </si>
  <si>
    <t>DiSalvo</t>
  </si>
  <si>
    <t xml:space="preserve">Christina M. </t>
  </si>
  <si>
    <t>Duty</t>
  </si>
  <si>
    <t>Joshua</t>
  </si>
  <si>
    <t>Fay</t>
  </si>
  <si>
    <t>Maura</t>
  </si>
  <si>
    <t>Flowers (Schick-Fuller)</t>
  </si>
  <si>
    <t>Fowler</t>
  </si>
  <si>
    <t>Nathan</t>
  </si>
  <si>
    <t>Freeman</t>
  </si>
  <si>
    <t>Anne</t>
  </si>
  <si>
    <t>Garda</t>
  </si>
  <si>
    <t>Geisser</t>
  </si>
  <si>
    <t>Heather</t>
  </si>
  <si>
    <t>Gibbons</t>
  </si>
  <si>
    <t>Gribbins</t>
  </si>
  <si>
    <t xml:space="preserve">Mary  </t>
  </si>
  <si>
    <t>Grosso</t>
  </si>
  <si>
    <t>Anna E.</t>
  </si>
  <si>
    <t>Hersey</t>
  </si>
  <si>
    <t>Brianne</t>
  </si>
  <si>
    <t xml:space="preserve">Hotton </t>
  </si>
  <si>
    <t>Gina</t>
  </si>
  <si>
    <t>Hudak</t>
  </si>
  <si>
    <t>Michele</t>
  </si>
  <si>
    <t>Huston</t>
  </si>
  <si>
    <t>Marcia</t>
  </si>
  <si>
    <t>Hutter</t>
  </si>
  <si>
    <t>Ilg</t>
  </si>
  <si>
    <t>Amber</t>
  </si>
  <si>
    <t>Kemblowski</t>
  </si>
  <si>
    <t>Kingsbury (Winiecki)</t>
  </si>
  <si>
    <t>Kramer Auerbach</t>
  </si>
  <si>
    <t>Erica</t>
  </si>
  <si>
    <t>Laferriere</t>
  </si>
  <si>
    <t>Lake</t>
  </si>
  <si>
    <t>Rainy</t>
  </si>
  <si>
    <t>Lipsky</t>
  </si>
  <si>
    <t>James (Jim)</t>
  </si>
  <si>
    <t>Lobo</t>
  </si>
  <si>
    <t>Noelle</t>
  </si>
  <si>
    <t>Lucey</t>
  </si>
  <si>
    <t>Malcolm</t>
  </si>
  <si>
    <t>Theresa (Terry)</t>
  </si>
  <si>
    <t>McCombs</t>
  </si>
  <si>
    <t>Meghan</t>
  </si>
  <si>
    <t>Mele</t>
  </si>
  <si>
    <t>Diane</t>
  </si>
  <si>
    <t>Menendez Aponte</t>
  </si>
  <si>
    <t>Francine</t>
  </si>
  <si>
    <t xml:space="preserve">Morrow </t>
  </si>
  <si>
    <t>Miriam</t>
  </si>
  <si>
    <t>Muller-Hershon</t>
  </si>
  <si>
    <t>Murray</t>
  </si>
  <si>
    <t>Abigail</t>
  </si>
  <si>
    <t>Newlon</t>
  </si>
  <si>
    <t>Olivia</t>
  </si>
  <si>
    <t>Nolan</t>
  </si>
  <si>
    <t>Anna L.</t>
  </si>
  <si>
    <t>O'Donnell</t>
  </si>
  <si>
    <t>OMeara</t>
  </si>
  <si>
    <t>Shelly</t>
  </si>
  <si>
    <t>Deborah</t>
  </si>
  <si>
    <t>Pomeroy</t>
  </si>
  <si>
    <t>Porter</t>
  </si>
  <si>
    <t>Jina</t>
  </si>
  <si>
    <t>Ramer</t>
  </si>
  <si>
    <t>Nancy</t>
  </si>
  <si>
    <t xml:space="preserve">Reardon </t>
  </si>
  <si>
    <t>Melissa</t>
  </si>
  <si>
    <t xml:space="preserve">Rich </t>
  </si>
  <si>
    <t>Frank</t>
  </si>
  <si>
    <t>Ross</t>
  </si>
  <si>
    <t>Russell</t>
  </si>
  <si>
    <t>Sallop</t>
  </si>
  <si>
    <t>Gail</t>
  </si>
  <si>
    <t>Sasson</t>
  </si>
  <si>
    <t>Schlang</t>
  </si>
  <si>
    <t>Melanie</t>
  </si>
  <si>
    <t>Schmerman</t>
  </si>
  <si>
    <t>Nicole</t>
  </si>
  <si>
    <t>Jason Eli</t>
  </si>
  <si>
    <t>Seidman</t>
  </si>
  <si>
    <t xml:space="preserve">Carol J. </t>
  </si>
  <si>
    <t>Shaffer (MacDonald)</t>
  </si>
  <si>
    <t>Shaw</t>
  </si>
  <si>
    <t>Kevin</t>
  </si>
  <si>
    <t>Shokouhi-Vafa</t>
  </si>
  <si>
    <t>Natasha</t>
  </si>
  <si>
    <t>Silvestre</t>
  </si>
  <si>
    <t>Fatima</t>
  </si>
  <si>
    <t>Sirignano</t>
  </si>
  <si>
    <t>Janine</t>
  </si>
  <si>
    <t>Small</t>
  </si>
  <si>
    <t xml:space="preserve">Sobel </t>
  </si>
  <si>
    <t>Ronald Skip</t>
  </si>
  <si>
    <t>Yvonne</t>
  </si>
  <si>
    <t>Urato</t>
  </si>
  <si>
    <t xml:space="preserve">John F. </t>
  </si>
  <si>
    <t>Waldron</t>
  </si>
  <si>
    <t>Wattman</t>
  </si>
  <si>
    <t xml:space="preserve">Joan N. </t>
  </si>
  <si>
    <t xml:space="preserve">Weems </t>
  </si>
  <si>
    <t>Desiree</t>
  </si>
  <si>
    <t>Youngmann</t>
  </si>
  <si>
    <t>Alicia</t>
  </si>
  <si>
    <t xml:space="preserve">MCDHH I </t>
  </si>
  <si>
    <t>OTC; CI/CT; DCF</t>
  </si>
  <si>
    <t>CI/CT; NIC-M</t>
  </si>
  <si>
    <t>CT; EIPA</t>
  </si>
  <si>
    <t>Social Justice Terp</t>
  </si>
  <si>
    <t>CI/CT; DCF</t>
  </si>
  <si>
    <t>Elizabeth (Liz)</t>
  </si>
  <si>
    <t>SDI; RID-W</t>
  </si>
  <si>
    <t>Language Access</t>
  </si>
  <si>
    <t>MCDHH I &amp; NIC-W</t>
  </si>
  <si>
    <t>IC/TC; NIC</t>
  </si>
  <si>
    <t>CI/CT; NIC-C</t>
  </si>
  <si>
    <t>CI/CT; SC:L; NAD-A; NIC-M</t>
  </si>
  <si>
    <t>CSC; CI/CT; DCF</t>
  </si>
  <si>
    <t>CI; NIC-C</t>
  </si>
  <si>
    <t>CI/CT; NAD IV; NIC-C</t>
  </si>
  <si>
    <t>NAD IV</t>
  </si>
  <si>
    <t xml:space="preserve">Whynot </t>
  </si>
  <si>
    <t xml:space="preserve">Lori </t>
  </si>
  <si>
    <t xml:space="preserve">Mindful Interpreting </t>
  </si>
  <si>
    <t>Ramos</t>
  </si>
  <si>
    <t>Felker</t>
  </si>
  <si>
    <t>Jones</t>
  </si>
  <si>
    <t>Steiner</t>
  </si>
  <si>
    <t>Jody</t>
  </si>
  <si>
    <t>Hirt</t>
  </si>
  <si>
    <t>Haberman</t>
  </si>
  <si>
    <t xml:space="preserve">Margaret A. </t>
  </si>
  <si>
    <t xml:space="preserve">CI/CT; SC:L </t>
  </si>
  <si>
    <t>Benson</t>
  </si>
  <si>
    <t>Angela</t>
  </si>
  <si>
    <t>Boll</t>
  </si>
  <si>
    <t>Interpreting and Consulting LLC</t>
  </si>
  <si>
    <t>Melo</t>
  </si>
  <si>
    <t>O'Brien</t>
  </si>
  <si>
    <t>Cayle</t>
  </si>
  <si>
    <t>Chung</t>
  </si>
  <si>
    <t>Krystal</t>
  </si>
  <si>
    <t>Martinez Jr</t>
  </si>
  <si>
    <t xml:space="preserve">Simon V. </t>
  </si>
  <si>
    <t>CSC; CI/CT; NIC-M; NAD-V</t>
  </si>
  <si>
    <t>Mondschein</t>
  </si>
  <si>
    <t>RID CSC</t>
  </si>
  <si>
    <t>Holloran-Ledoux</t>
  </si>
  <si>
    <t>Jaime</t>
  </si>
  <si>
    <t>MerAnde</t>
  </si>
  <si>
    <t>ChrAnde</t>
  </si>
  <si>
    <t>LucAnne</t>
  </si>
  <si>
    <t>PauAtki</t>
  </si>
  <si>
    <t>TamBatc</t>
  </si>
  <si>
    <t>JenBayl</t>
  </si>
  <si>
    <t>LauBenj</t>
  </si>
  <si>
    <t>ChrBric</t>
  </si>
  <si>
    <t>SusBrow</t>
  </si>
  <si>
    <t>SusBrul</t>
  </si>
  <si>
    <t>CorBrun</t>
  </si>
  <si>
    <t>SheBurk</t>
  </si>
  <si>
    <t>LetByno</t>
  </si>
  <si>
    <t>JanCaga</t>
  </si>
  <si>
    <t>StaCala</t>
  </si>
  <si>
    <t>SusCald</t>
  </si>
  <si>
    <t>ShaChro</t>
  </si>
  <si>
    <t>LeWClar</t>
  </si>
  <si>
    <t>SteClar</t>
  </si>
  <si>
    <t>AleCole</t>
  </si>
  <si>
    <t>PatCole</t>
  </si>
  <si>
    <t>KelCond</t>
  </si>
  <si>
    <t>ShaCoon</t>
  </si>
  <si>
    <t>MeaCoon</t>
  </si>
  <si>
    <t>BetCout</t>
  </si>
  <si>
    <t>CheDant</t>
  </si>
  <si>
    <t>KelDeck</t>
  </si>
  <si>
    <t>DonDeme</t>
  </si>
  <si>
    <t>JanDick</t>
  </si>
  <si>
    <t>TerDomi</t>
  </si>
  <si>
    <t>JulDonn</t>
  </si>
  <si>
    <t>RutDres</t>
  </si>
  <si>
    <t>SamDuda</t>
  </si>
  <si>
    <t>LenDumo</t>
  </si>
  <si>
    <t>LinDunn</t>
  </si>
  <si>
    <t>KimDyer</t>
  </si>
  <si>
    <t>CatEisa</t>
  </si>
  <si>
    <t>CatElle</t>
  </si>
  <si>
    <t>MatEtem</t>
  </si>
  <si>
    <t>JanEvan</t>
  </si>
  <si>
    <t>KriFarr</t>
  </si>
  <si>
    <t>RacFarr</t>
  </si>
  <si>
    <t>EliFinn</t>
  </si>
  <si>
    <t>EriFole</t>
  </si>
  <si>
    <t>PatFord</t>
  </si>
  <si>
    <t>ElizFox</t>
  </si>
  <si>
    <t>JudFree</t>
  </si>
  <si>
    <t>ShaFull</t>
  </si>
  <si>
    <t>AnnGaut</t>
  </si>
  <si>
    <t>SofGerm</t>
  </si>
  <si>
    <t>LeiGero</t>
  </si>
  <si>
    <t>TruGilb</t>
  </si>
  <si>
    <t>CarGonz</t>
  </si>
  <si>
    <t>JacEmma</t>
  </si>
  <si>
    <t>JusGouj</t>
  </si>
  <si>
    <t>JesGree</t>
  </si>
  <si>
    <t>JoGreen</t>
  </si>
  <si>
    <t>LinGreg</t>
  </si>
  <si>
    <t>MinHagg</t>
  </si>
  <si>
    <t>NicHagm</t>
  </si>
  <si>
    <t>SteHaku</t>
  </si>
  <si>
    <t>PauHamm</t>
  </si>
  <si>
    <t>CasHeat</t>
  </si>
  <si>
    <t>JanHeck</t>
  </si>
  <si>
    <t>RacHell</t>
  </si>
  <si>
    <t>MicHers</t>
  </si>
  <si>
    <t>KelHick</t>
  </si>
  <si>
    <t>DenHine</t>
  </si>
  <si>
    <t>JenJarv</t>
  </si>
  <si>
    <t>LenJenn</t>
  </si>
  <si>
    <t>RacJude</t>
  </si>
  <si>
    <t>EliKeeg</t>
  </si>
  <si>
    <t>RebKran</t>
  </si>
  <si>
    <t>ClaKres</t>
  </si>
  <si>
    <t>LucKrza</t>
  </si>
  <si>
    <t>EliLaFl</t>
  </si>
  <si>
    <t>KarLane</t>
  </si>
  <si>
    <t>ChrLaRo</t>
  </si>
  <si>
    <t>ThoLaut</t>
  </si>
  <si>
    <t>HanLewi</t>
  </si>
  <si>
    <t>AmyLebl</t>
  </si>
  <si>
    <t>RobeLee</t>
  </si>
  <si>
    <t>EstLeon</t>
  </si>
  <si>
    <t>AnnLync</t>
  </si>
  <si>
    <t>CaiMacF</t>
  </si>
  <si>
    <t>SteMarc</t>
  </si>
  <si>
    <t>DenMart</t>
  </si>
  <si>
    <t>LynMaty</t>
  </si>
  <si>
    <t>BriMcBr</t>
  </si>
  <si>
    <t>EriMcCa</t>
  </si>
  <si>
    <t>ShaMend</t>
  </si>
  <si>
    <t>CelMich</t>
  </si>
  <si>
    <t>KriMira</t>
  </si>
  <si>
    <t>ChrMorr</t>
  </si>
  <si>
    <t>DalNeim</t>
  </si>
  <si>
    <t>LauOCal</t>
  </si>
  <si>
    <t>KenORei</t>
  </si>
  <si>
    <t>AmyParr</t>
  </si>
  <si>
    <t>LinPell</t>
  </si>
  <si>
    <t>CouPetr</t>
  </si>
  <si>
    <t>AnnPurc</t>
  </si>
  <si>
    <t>KarPutn</t>
  </si>
  <si>
    <t>SarRaub</t>
  </si>
  <si>
    <t>DenRicc</t>
  </si>
  <si>
    <t>AmaRich</t>
  </si>
  <si>
    <t>RayRodg</t>
  </si>
  <si>
    <t>CarSchw</t>
  </si>
  <si>
    <t>SabSeeg</t>
  </si>
  <si>
    <t>LynSenn</t>
  </si>
  <si>
    <t>TraShor</t>
  </si>
  <si>
    <t>ChaSpin</t>
  </si>
  <si>
    <t>MarSpri</t>
  </si>
  <si>
    <t>KatStap</t>
  </si>
  <si>
    <t>RacSulm</t>
  </si>
  <si>
    <t>RoxSylv</t>
  </si>
  <si>
    <t>RebSzyn</t>
  </si>
  <si>
    <t>KenTimk</t>
  </si>
  <si>
    <t>JoeTole</t>
  </si>
  <si>
    <t>LucTrai</t>
  </si>
  <si>
    <t>ClaTroi</t>
  </si>
  <si>
    <t>AndVeit</t>
  </si>
  <si>
    <t>NorVill</t>
  </si>
  <si>
    <t>JenVorc</t>
  </si>
  <si>
    <t>JamWigg</t>
  </si>
  <si>
    <t>LacWood</t>
  </si>
  <si>
    <t>HanYaff</t>
  </si>
  <si>
    <t>EliZrak</t>
  </si>
  <si>
    <t>EriKram</t>
  </si>
  <si>
    <t>TraBapt</t>
  </si>
  <si>
    <t>JulBarn</t>
  </si>
  <si>
    <t>VerBarr</t>
  </si>
  <si>
    <t>AngBens</t>
  </si>
  <si>
    <t>RacBoll</t>
  </si>
  <si>
    <t>KryChun</t>
  </si>
  <si>
    <t>KerClar</t>
  </si>
  <si>
    <t>MarClar</t>
  </si>
  <si>
    <t>GayClem</t>
  </si>
  <si>
    <t>CynCohe</t>
  </si>
  <si>
    <t>TsaDima</t>
  </si>
  <si>
    <t>ChrDiSa</t>
  </si>
  <si>
    <t>JosDuty</t>
  </si>
  <si>
    <t>MaurFay</t>
  </si>
  <si>
    <t>MelFelk</t>
  </si>
  <si>
    <t>NatFowl</t>
  </si>
  <si>
    <t>AnnFree</t>
  </si>
  <si>
    <t>SusGard</t>
  </si>
  <si>
    <t>HeaGeis</t>
  </si>
  <si>
    <t>JenGibb</t>
  </si>
  <si>
    <t>MarGrib</t>
  </si>
  <si>
    <t>AnnGros</t>
  </si>
  <si>
    <t>MarHabe</t>
  </si>
  <si>
    <t>ShaHirt</t>
  </si>
  <si>
    <t>HeaHutt</t>
  </si>
  <si>
    <t>EliKemb</t>
  </si>
  <si>
    <t>RaiLeig</t>
  </si>
  <si>
    <t>NoeLobo</t>
  </si>
  <si>
    <t>MegMcCo</t>
  </si>
  <si>
    <t>KarMelo</t>
  </si>
  <si>
    <t>LinMond</t>
  </si>
  <si>
    <t>SusMull</t>
  </si>
  <si>
    <t>AbiMurr</t>
  </si>
  <si>
    <t>CayOBri</t>
  </si>
  <si>
    <t>JacODon</t>
  </si>
  <si>
    <t>LauPome</t>
  </si>
  <si>
    <t>NanRame</t>
  </si>
  <si>
    <t>CynRamo</t>
  </si>
  <si>
    <t>RusRoss</t>
  </si>
  <si>
    <t>NicSass</t>
  </si>
  <si>
    <t>MelSchl</t>
  </si>
  <si>
    <t>HeaSchm</t>
  </si>
  <si>
    <t>KevShaw</t>
  </si>
  <si>
    <t>FatSilv</t>
  </si>
  <si>
    <t>JanSiri</t>
  </si>
  <si>
    <t>JodStei</t>
  </si>
  <si>
    <t>YvoThom</t>
  </si>
  <si>
    <t>JenWald</t>
  </si>
  <si>
    <t>AliYoun</t>
  </si>
  <si>
    <t>SydAlbr</t>
  </si>
  <si>
    <t>LinFlow</t>
  </si>
  <si>
    <t>BriHers</t>
  </si>
  <si>
    <t>Department</t>
  </si>
  <si>
    <t>BPS</t>
  </si>
  <si>
    <t>DCF</t>
  </si>
  <si>
    <t>DDS</t>
  </si>
  <si>
    <t>DMH</t>
  </si>
  <si>
    <t>DPH</t>
  </si>
  <si>
    <t>DTA</t>
  </si>
  <si>
    <t>EHS</t>
  </si>
  <si>
    <t>MBY</t>
  </si>
  <si>
    <t>MCB</t>
  </si>
  <si>
    <t>TRC</t>
  </si>
  <si>
    <t>Day</t>
  </si>
  <si>
    <t>01</t>
  </si>
  <si>
    <t>02</t>
  </si>
  <si>
    <t>04</t>
  </si>
  <si>
    <t>05</t>
  </si>
  <si>
    <t>06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</si>
  <si>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</si>
  <si>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</si>
  <si>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</si>
  <si>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</si>
  <si>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</si>
  <si>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</si>
  <si>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</si>
  <si>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</si>
  <si>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</si>
  <si>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</si>
  <si>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</si>
  <si>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</si>
  <si>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</si>
  <si>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</si>
  <si>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</si>
  <si>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</si>
  <si>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</si>
  <si>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</si>
  <si>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</si>
  <si>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</si>
  <si>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</si>
  <si>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</si>
  <si>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</si>
  <si>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</si>
  <si>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DO NOT DELETE BELOW COLUMNS</t>
  </si>
  <si>
    <t>JaiHoll</t>
  </si>
  <si>
    <t>PauHost</t>
  </si>
  <si>
    <t>GinHott</t>
  </si>
  <si>
    <t>AmbeIlg</t>
  </si>
  <si>
    <t xml:space="preserve">Amber Ilg </t>
  </si>
  <si>
    <t>MicHuda</t>
  </si>
  <si>
    <t>MarHust</t>
  </si>
  <si>
    <t>KerJoyc</t>
  </si>
  <si>
    <t>DenKahl</t>
  </si>
  <si>
    <t>KathKay</t>
  </si>
  <si>
    <t>KriKenn</t>
  </si>
  <si>
    <t>SusJone</t>
  </si>
  <si>
    <t>SteKent</t>
  </si>
  <si>
    <t>JesKing</t>
  </si>
  <si>
    <t>JulKing</t>
  </si>
  <si>
    <t>LenLafe</t>
  </si>
  <si>
    <t>WenKura</t>
  </si>
  <si>
    <t>ShaLake</t>
  </si>
  <si>
    <t>KriLeah</t>
  </si>
  <si>
    <t>SirLemi</t>
  </si>
  <si>
    <t>JamLips</t>
  </si>
  <si>
    <t>EliLuce</t>
  </si>
  <si>
    <t>SanLygr</t>
  </si>
  <si>
    <t>TheMalc</t>
  </si>
  <si>
    <t>DebMart</t>
  </si>
  <si>
    <t>SimMart</t>
  </si>
  <si>
    <t>LynMcGr</t>
  </si>
  <si>
    <t>KelMcQi</t>
  </si>
  <si>
    <t>DiaMele</t>
  </si>
  <si>
    <t>FraMene</t>
  </si>
  <si>
    <t>MirMorr</t>
  </si>
  <si>
    <t>LinMurp</t>
  </si>
  <si>
    <t>CynMurr</t>
  </si>
  <si>
    <t>OliNewl</t>
  </si>
  <si>
    <t>AnnNola</t>
  </si>
  <si>
    <t>TimOCal</t>
  </si>
  <si>
    <t>JulOMea</t>
  </si>
  <si>
    <t>ShePark</t>
  </si>
  <si>
    <t>SarPerk</t>
  </si>
  <si>
    <t>DebPerr</t>
  </si>
  <si>
    <t>KatPerr</t>
  </si>
  <si>
    <t>AndPidk</t>
  </si>
  <si>
    <t>JinPort</t>
  </si>
  <si>
    <t>MelRear</t>
  </si>
  <si>
    <t>RobRemi</t>
  </si>
  <si>
    <t>FraRich</t>
  </si>
  <si>
    <t>EliRubi</t>
  </si>
  <si>
    <t>GaiSall</t>
  </si>
  <si>
    <t>JasSchw</t>
  </si>
  <si>
    <t>JenScot</t>
  </si>
  <si>
    <t>CarSeid</t>
  </si>
  <si>
    <t>LauShaf</t>
  </si>
  <si>
    <t>NatShok</t>
  </si>
  <si>
    <t>KelSmal</t>
  </si>
  <si>
    <t>LisSmyl</t>
  </si>
  <si>
    <t>AmySobe</t>
  </si>
  <si>
    <t>KelSose</t>
  </si>
  <si>
    <t>MarStys</t>
  </si>
  <si>
    <t>RonThom</t>
  </si>
  <si>
    <t>BreTrac</t>
  </si>
  <si>
    <t>JohUrat</t>
  </si>
  <si>
    <t>EllVers</t>
  </si>
  <si>
    <t>WenWats</t>
  </si>
  <si>
    <t>JoaWatt</t>
  </si>
  <si>
    <t>DesWeem</t>
  </si>
  <si>
    <t>EliWhit</t>
  </si>
  <si>
    <t>Elizabeth (Jordan)</t>
  </si>
  <si>
    <t>LorWhyn</t>
  </si>
  <si>
    <t>Equal Access Resources</t>
  </si>
  <si>
    <t>Hogan</t>
  </si>
  <si>
    <t>Mirrione</t>
  </si>
  <si>
    <t>Anastacia</t>
  </si>
  <si>
    <t>Mojica</t>
  </si>
  <si>
    <t>Kinsman</t>
  </si>
  <si>
    <t>Tester</t>
  </si>
  <si>
    <t>Christopher</t>
  </si>
  <si>
    <t>With Direction, LLC</t>
  </si>
  <si>
    <t>CDI; SC:L; International</t>
  </si>
  <si>
    <t>Lamber</t>
  </si>
  <si>
    <t>Crista</t>
  </si>
  <si>
    <t>Parlapiano</t>
  </si>
  <si>
    <t>Lauren</t>
  </si>
  <si>
    <t>Depukat</t>
  </si>
  <si>
    <t>Rayne</t>
  </si>
  <si>
    <t>McClurkan</t>
  </si>
  <si>
    <t>NIC-C; ED:K-12</t>
  </si>
  <si>
    <t>Harris</t>
  </si>
  <si>
    <t>Hayes</t>
  </si>
  <si>
    <t>Workman</t>
  </si>
  <si>
    <t>Eric "James"</t>
  </si>
  <si>
    <t>CI/CT; NIC; SC:L</t>
  </si>
  <si>
    <t>Madaparthi</t>
  </si>
  <si>
    <t>Krishna</t>
  </si>
  <si>
    <t>AliMcCo</t>
  </si>
  <si>
    <t>RayDepu</t>
  </si>
  <si>
    <t>PatHarr</t>
  </si>
  <si>
    <t>AnnHaye</t>
  </si>
  <si>
    <t>TraHoga</t>
  </si>
  <si>
    <t>LisKins</t>
  </si>
  <si>
    <t>CriLamb</t>
  </si>
  <si>
    <t>KriMada</t>
  </si>
  <si>
    <t>AnaMirr</t>
  </si>
  <si>
    <t>CelMoji</t>
  </si>
  <si>
    <t>LauParl</t>
  </si>
  <si>
    <t>ChrTest</t>
  </si>
  <si>
    <t>EriWork</t>
  </si>
  <si>
    <t>Bournazian</t>
  </si>
  <si>
    <t>Alam</t>
  </si>
  <si>
    <t>Chagnon</t>
  </si>
  <si>
    <t>Hanson</t>
  </si>
  <si>
    <t>Keeter</t>
  </si>
  <si>
    <t>CI/CT; NAD IV</t>
  </si>
  <si>
    <t>Sampson</t>
  </si>
  <si>
    <t>Kim</t>
  </si>
  <si>
    <t>MCDHH T; NIC-W</t>
  </si>
  <si>
    <t>Sullivan</t>
  </si>
  <si>
    <t>Kurz</t>
  </si>
  <si>
    <t>AlaBour</t>
  </si>
  <si>
    <t>DenChag</t>
  </si>
  <si>
    <t>HeaHans</t>
  </si>
  <si>
    <t>CheKeet</t>
  </si>
  <si>
    <t>KimSamp</t>
  </si>
  <si>
    <t>MicSull</t>
  </si>
  <si>
    <t>Malzkuhn</t>
  </si>
  <si>
    <t>Cole-Patterson</t>
  </si>
  <si>
    <t>Condon-McCray</t>
  </si>
  <si>
    <t>Parks</t>
  </si>
  <si>
    <t>Avram</t>
  </si>
  <si>
    <t>Alexandru</t>
  </si>
  <si>
    <t>Avram's Interpreter Services</t>
  </si>
  <si>
    <t>MegMacD</t>
  </si>
  <si>
    <t>AleAvra</t>
  </si>
  <si>
    <t>MegMalz</t>
  </si>
  <si>
    <t>PatPatt</t>
  </si>
  <si>
    <t>Noe</t>
  </si>
  <si>
    <t>Arricka</t>
  </si>
  <si>
    <t>Pascall-Speights</t>
  </si>
  <si>
    <t>Randee</t>
  </si>
  <si>
    <t>Baer</t>
  </si>
  <si>
    <t>LukBaer</t>
  </si>
  <si>
    <t>ArriNoe</t>
  </si>
  <si>
    <t>RanPasc</t>
  </si>
  <si>
    <t>CI; NIC; BEI</t>
  </si>
  <si>
    <t>Coon Retelle</t>
  </si>
  <si>
    <t xml:space="preserve">Avial </t>
  </si>
  <si>
    <t>Topher</t>
  </si>
  <si>
    <t>BEI, BEI Court</t>
  </si>
  <si>
    <t>Corbin</t>
  </si>
  <si>
    <t>Schwie Loughran</t>
  </si>
  <si>
    <t>Mary Jo</t>
  </si>
  <si>
    <t>MCDHH Legal 1</t>
  </si>
  <si>
    <t>MCDHH Legal 2</t>
  </si>
  <si>
    <t>MCDHH Legal 3</t>
  </si>
  <si>
    <t>MCDHH legal 2</t>
  </si>
  <si>
    <t>Legal Approval      (Key below)</t>
  </si>
  <si>
    <r>
      <t xml:space="preserve">MCDHH Legal 1 = </t>
    </r>
    <r>
      <rPr>
        <b/>
        <u/>
        <sz val="20"/>
        <color theme="1"/>
        <rFont val="Aptos"/>
        <family val="2"/>
      </rPr>
      <t>Court and All Legal</t>
    </r>
  </si>
  <si>
    <r>
      <t xml:space="preserve">MCDHH Legal 2 = </t>
    </r>
    <r>
      <rPr>
        <b/>
        <u/>
        <sz val="20"/>
        <color theme="1"/>
        <rFont val="Aptos"/>
        <family val="2"/>
      </rPr>
      <t>Legal (no court or law enforcement)</t>
    </r>
  </si>
  <si>
    <r>
      <t xml:space="preserve">MCDHH Legal 3 = </t>
    </r>
    <r>
      <rPr>
        <b/>
        <u/>
        <sz val="20"/>
        <color theme="1"/>
        <rFont val="Aptos"/>
        <family val="2"/>
      </rPr>
      <t xml:space="preserve">DCF </t>
    </r>
  </si>
  <si>
    <r>
      <t xml:space="preserve">MCDHH Legal 4 = </t>
    </r>
    <r>
      <rPr>
        <b/>
        <u/>
        <sz val="20"/>
        <color theme="1"/>
        <rFont val="Aptos"/>
        <family val="2"/>
      </rPr>
      <t xml:space="preserve">DPPC Investigation (DMH/DPPC/DDS) </t>
    </r>
  </si>
  <si>
    <r>
      <t xml:space="preserve">MCDHH Legal 5 = </t>
    </r>
    <r>
      <rPr>
        <b/>
        <u/>
        <sz val="20"/>
        <color theme="1"/>
        <rFont val="Aptos"/>
        <family val="2"/>
      </rPr>
      <t>Rape Kit</t>
    </r>
  </si>
  <si>
    <t>MCDHH Legal 3 &amp; 5</t>
  </si>
  <si>
    <t>MCDHH Legal 3 &amp; 4</t>
  </si>
  <si>
    <t>CI/CT; NAD V</t>
  </si>
  <si>
    <t>MCDHH I; RID-W</t>
  </si>
  <si>
    <t>TC; CI/CT</t>
  </si>
  <si>
    <t>CI/CT; ED:K-12</t>
  </si>
  <si>
    <t>SDI</t>
  </si>
  <si>
    <t>Mack</t>
  </si>
  <si>
    <t>Brianna Cameron</t>
  </si>
  <si>
    <t xml:space="preserve">Duke </t>
  </si>
  <si>
    <t>Bailey</t>
  </si>
  <si>
    <t>Ballentine</t>
  </si>
  <si>
    <t>Valentino</t>
  </si>
  <si>
    <t>Kohler</t>
  </si>
  <si>
    <t>Emily</t>
  </si>
  <si>
    <t>Hellewell</t>
  </si>
  <si>
    <t>Tristen</t>
  </si>
  <si>
    <t>RacWell</t>
  </si>
  <si>
    <t>EmiKohl</t>
  </si>
  <si>
    <t>BriMack</t>
  </si>
  <si>
    <t>TopAvia</t>
  </si>
  <si>
    <t>ValBall</t>
  </si>
  <si>
    <t>RutDuke</t>
  </si>
  <si>
    <t>MarSchw</t>
  </si>
  <si>
    <t>Erik</t>
  </si>
  <si>
    <t>EriBail</t>
  </si>
  <si>
    <t>JenCorb</t>
  </si>
  <si>
    <t>Rogers</t>
  </si>
  <si>
    <t>Stamp</t>
  </si>
  <si>
    <t>Melinda</t>
  </si>
  <si>
    <t>Shapard-Kegl</t>
  </si>
  <si>
    <t>CSC;ED:K-12;NAD IV;NIC-M;CI/CT;OTC; SC:L</t>
  </si>
  <si>
    <t>JenRoge</t>
  </si>
  <si>
    <t>JudShap</t>
  </si>
  <si>
    <t>MelStam</t>
  </si>
  <si>
    <t>Shird</t>
  </si>
  <si>
    <t>Carla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</si>
</sst>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mm/dd/yy;@"/>
    <numFmt numFmtId="167" formatCode="mm/dd/yyyy"/>
    <numFmt numFmtId="168" formatCode=";;;"/>
    <numFmt numFmtId="169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20"/>
      <color theme="1"/>
      <name val="Aptos"/>
      <family val="2"/>
    </font>
    <font>
      <b/>
      <u/>
      <sz val="20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2" fillId="0" borderId="1" xfId="1" applyFont="1" applyBorder="1" applyAlignment="1">
      <alignment horizontal="left" wrapText="1"/>
    </xf>
    <xf numFmtId="167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7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7" fontId="2" fillId="0" borderId="1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wrapText="1"/>
    </xf>
    <xf numFmtId="164" fontId="6" fillId="0" borderId="0" xfId="1" applyNumberFormat="1" applyFont="1" applyAlignment="1">
      <alignment horizontal="center" wrapText="1"/>
    </xf>
    <xf numFmtId="165" fontId="6" fillId="0" borderId="0" xfId="1" applyNumberFormat="1" applyFont="1" applyAlignment="1">
      <alignment horizontal="center"/>
    </xf>
    <xf numFmtId="7" fontId="6" fillId="0" borderId="0" xfId="1" applyNumberFormat="1" applyFont="1" applyAlignment="1">
      <alignment horizontal="center"/>
    </xf>
    <xf numFmtId="0" fontId="6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8" fillId="0" borderId="0" xfId="0" applyFont="1"/>
    <xf numFmtId="44" fontId="0" fillId="0" borderId="0" xfId="2" applyFont="1" applyAlignment="1">
      <alignment vertical="center"/>
    </xf>
    <xf numFmtId="0" fontId="8" fillId="5" borderId="1" xfId="0" applyFont="1" applyFill="1" applyBorder="1"/>
    <xf numFmtId="165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2" fontId="0" fillId="4" borderId="0" xfId="0" applyNumberFormat="1" applyFill="1"/>
    <xf numFmtId="168" fontId="0" fillId="0" borderId="0" xfId="0" applyNumberFormat="1"/>
    <xf numFmtId="2" fontId="0" fillId="5" borderId="1" xfId="0" applyNumberFormat="1" applyFill="1" applyBorder="1"/>
    <xf numFmtId="165" fontId="0" fillId="2" borderId="1" xfId="0" applyNumberFormat="1" applyFill="1" applyBorder="1"/>
    <xf numFmtId="165" fontId="0" fillId="0" borderId="0" xfId="2" applyNumberFormat="1" applyFont="1" applyAlignment="1">
      <alignment horizontal="right"/>
    </xf>
    <xf numFmtId="2" fontId="0" fillId="0" borderId="0" xfId="0" applyNumberFormat="1"/>
    <xf numFmtId="165" fontId="0" fillId="0" borderId="0" xfId="2" applyNumberFormat="1" applyFont="1" applyFill="1"/>
    <xf numFmtId="14" fontId="0" fillId="0" borderId="0" xfId="0" applyNumberFormat="1" applyAlignment="1">
      <alignment horizontal="right"/>
    </xf>
    <xf numFmtId="169" fontId="0" fillId="0" borderId="0" xfId="0" applyNumberFormat="1"/>
    <xf numFmtId="49" fontId="0" fillId="4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0" fillId="6" borderId="0" xfId="0" applyFont="1" applyFill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3" fillId="7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Continuous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5" borderId="1" xfId="1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center" wrapText="1"/>
    </xf>
    <xf numFmtId="167" fontId="2" fillId="5" borderId="1" xfId="1" applyNumberFormat="1" applyFont="1" applyFill="1" applyBorder="1" applyAlignment="1">
      <alignment horizontal="center"/>
    </xf>
    <xf numFmtId="167" fontId="2" fillId="5" borderId="1" xfId="1" applyNumberFormat="1" applyFont="1" applyFill="1" applyBorder="1" applyAlignment="1">
      <alignment horizontal="center" wrapText="1"/>
    </xf>
    <xf numFmtId="166" fontId="2" fillId="5" borderId="1" xfId="1" applyNumberFormat="1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7" fontId="2" fillId="5" borderId="1" xfId="1" applyNumberFormat="1" applyFont="1" applyFill="1" applyBorder="1" applyAlignment="1">
      <alignment horizontal="center"/>
    </xf>
    <xf numFmtId="0" fontId="5" fillId="5" borderId="0" xfId="0" applyFont="1" applyFill="1"/>
    <xf numFmtId="14" fontId="2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29"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1" formatCode="&quot;$&quot;#,##0.00_);\(&quot;$&quot;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1" formatCode="&quot;$&quot;#,##0.00_);\(&quot;$&quot;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&amp;F\Interpreters\Interpreter%20Rate\12.%20Calculator%20June%202025.xlsx" TargetMode="External"/><Relationship Id="rId1" Type="http://schemas.openxmlformats.org/officeDocument/2006/relationships/externalLinkPath" Target="file:///A:\A&amp;F\Interpreters\Interpreter%20Rate\12.%20Calculator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preter Rate"/>
      <sheetName val="Calculator"/>
      <sheetName val="Dept"/>
      <sheetName val="MonthDay"/>
      <sheetName val="12. Calculator June 2025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420BE-94DB-445F-A2AE-689F9F6F6795}" name="Table1" displayName="Table1" ref="A2:T288" totalsRowShown="0" headerRowDxfId="28" dataDxfId="26" headerRowBorderDxfId="27" tableBorderDxfId="25" totalsRowBorderDxfId="24" headerRowCellStyle="Normal 2" dataCellStyle="Normal 2">
  <autoFilter ref="A2:T288" xr:uid="{D7F420BE-94DB-445F-A2AE-689F9F6F6795}"/>
  <sortState xmlns:xlrd2="http://schemas.microsoft.com/office/spreadsheetml/2017/richdata2" ref="A3:T288">
    <sortCondition ref="A2:A288"/>
  </sortState>
  <tableColumns count="20">
    <tableColumn id="1" xr3:uid="{D03DA84C-54E5-4DCB-8579-4663B1E7441F}" name="Last Name" dataDxfId="23" dataCellStyle="Normal 2"/>
    <tableColumn id="2" xr3:uid="{6ADF2311-9718-458C-91B3-1BB34810D326}" name="First Name" dataDxfId="22" dataCellStyle="Normal 2"/>
    <tableColumn id="4" xr3:uid="{A4C30C7B-DBF1-4116-B78A-B06AE724B455}" name="Company" dataDxfId="21" dataCellStyle="Normal 2"/>
    <tableColumn id="3" xr3:uid="{0A39409C-3DED-40D1-B9DB-17DA7463831B}" name="Concatenate" dataDxfId="20" dataCellStyle="Normal 2">
      <calculatedColumnFormula>SUBSTITUTE(CONCATENATE(Table1[[#This Row],[First Name]]," ",Table1[[#This Row],[Last Name]]," ",Table1[[#This Row],[Company]]),"","")</calculatedColumnFormula>
    </tableColumn>
    <tableColumn id="5" xr3:uid="{AD9EBED0-7577-4DE5-B89D-6792B5A42C9B}" name="Certification Level" dataDxfId="19" dataCellStyle="Normal 2"/>
    <tableColumn id="22" xr3:uid="{0AF4EA77-D5B8-452A-9944-20F1AFCA47F5}" name="Legal Approval      (Key below)" dataDxfId="18" dataCellStyle="Normal 2"/>
    <tableColumn id="6" xr3:uid="{F4514539-30E9-4AB0-87A3-FEEBE2345840}" name="Certification effective" dataDxfId="17" dataCellStyle="Normal 2"/>
    <tableColumn id="7" xr3:uid="{724367BB-F374-48EF-AB67-87901FC80693}" name="Years _x000a_Seniority-RID" dataDxfId="16" dataCellStyle="Normal 2">
      <calculatedColumnFormula>IF(ISBLANK(Table1[[#This Row],[Certification effective]]),"",DATEDIF((G3),(TODAY()),"Y"))</calculatedColumnFormula>
    </tableColumn>
    <tableColumn id="16" xr3:uid="{D190355E-F6DF-4C0F-AA15-570F08E0F74A}" name="Anniversary" dataDxfId="15" dataCellStyle="Normal 2">
      <calculatedColumnFormula>IF(ISBLANK(Table1[[#This Row],[Certification effective]]),"",DATE(YEAR(Table1[[#This Row],[Certification effective]])+ROUNDUP(DATEDIF((G3),(TODAY()),"Y")/5,0)*5, MONTH(Table1[[#This Row],[Certification effective]]), DAY(Table1[[#This Row],[Certification effective]])))</calculatedColumnFormula>
    </tableColumn>
    <tableColumn id="8" xr3:uid="{9F15E29E-0E36-4DF7-BD38-56C650295ED3}" name="MCD10 rates effective" dataDxfId="14" dataCellStyle="Normal 2"/>
    <tableColumn id="9" xr3:uid="{1061BC46-9961-4EE9-B044-26077FAD0693}" name="Change Since Last Update?" dataDxfId="13" dataCellStyle="Normal 2"/>
    <tableColumn id="10" xr3:uid="{AF8F3134-397E-41AB-A1B5-0D5265AAC511}" name="ASL Hrly Rate" dataDxfId="12" dataCellStyle="Normal 2"/>
    <tableColumn id="11" xr3:uid="{F008E199-3AE0-4428-BAD5-462046045B7A}" name="Close Vision Hrly Rate" dataDxfId="11" dataCellStyle="Normal 2">
      <calculatedColumnFormula>L3+3</calculatedColumnFormula>
    </tableColumn>
    <tableColumn id="12" xr3:uid="{FA0A1DAB-CE7C-4925-87B0-9299D7C9DF82}" name="Deaf-Blind Hrly Rate" dataDxfId="10" dataCellStyle="Normal 2">
      <calculatedColumnFormula>L3+5</calculatedColumnFormula>
    </tableColumn>
    <tableColumn id="13" xr3:uid="{23C05FD2-5EAC-4457-A41A-8F28D7907CF5}" name="MCDHH Legal Approved" dataDxfId="9" dataCellStyle="Normal 2"/>
    <tableColumn id="14" xr3:uid="{91B22228-936F-4969-8DD7-0534DC9DF9F2}" name="Legal Admin ASL Hrly Rate" dataDxfId="8" dataCellStyle="Normal 2">
      <calculatedColumnFormula>IF(Table1[[#This Row],[MCDHH Legal Approved]]= "YES", Table1[[#This Row],[ASL Hrly Rate]]+15,"N/A")</calculatedColumnFormula>
    </tableColumn>
    <tableColumn id="15" xr3:uid="{712847B0-C709-401C-9863-DAEB214056ED}" name="Legal Admin Deaf/Blind Hrly Rate" dataDxfId="7" dataCellStyle="Normal 2">
      <calculatedColumnFormula>IF(Table1[[#This Row],[MCDHH Legal Approved]]="YES", Table1[[#This Row],[Deaf-Blind Hrly Rate]]+15,"N/A")</calculatedColumnFormula>
    </tableColumn>
    <tableColumn id="17" xr3:uid="{F62DE302-1130-4567-88FC-5D7CE1D3A42F}" name="Partial PRC Doc" dataDxfId="6" dataCellStyle="Normal 2"/>
    <tableColumn id="20" xr3:uid="{B99D242A-240C-4330-9242-4DF22948C511}" name="Length letter" dataDxfId="5" dataCellStyle="Normal 2">
      <calculatedColumnFormula>LEN(Table1[[#This Row],[Partial PRC Doc]])</calculatedColumnFormula>
    </tableColumn>
    <tableColumn id="21" xr3:uid="{7C56093F-25C2-425F-8219-9CE52D69CC20}" name="Duplicate" dataDxfId="4" dataCellStyle="Normal 2">
      <calculatedColumnFormula>COUNTIF(Table1[Partial PRC Doc],R3)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D5038D-A98E-46B7-98A2-CD30A1B1272F}" name="Table2" displayName="Table2" ref="B2:B13" totalsRowShown="0">
  <autoFilter ref="B2:B13" xr:uid="{DB24C818-87C0-465F-94E9-59B346412FE4}"/>
  <sortState xmlns:xlrd2="http://schemas.microsoft.com/office/spreadsheetml/2017/richdata2" ref="B3:B13">
    <sortCondition ref="B2:B13"/>
  </sortState>
  <tableColumns count="1">
    <tableColumn id="1" xr3:uid="{B96B8B37-7B6D-4CAC-AB68-C75B750BF716}" name="Depart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B71942-435B-438B-A2EE-64662C25C25F}" name="Table3" displayName="Table3" ref="D2:D33" totalsRowShown="0" dataDxfId="3">
  <autoFilter ref="D2:D33" xr:uid="{BC155843-CAE7-48ED-854B-F1AFBEFAF43D}"/>
  <tableColumns count="1">
    <tableColumn id="1" xr3:uid="{927040E8-20AF-4081-9C50-DF20572DC8DD}" name="Day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270108-D582-4657-ADA5-E6BEACC59A9F}" name="Table4" displayName="Table4" ref="B2:B14" totalsRowShown="0" dataDxfId="1">
  <autoFilter ref="B2:B14" xr:uid="{B648DE56-A394-4AB4-8F38-3D7AD2036851}"/>
  <tableColumns count="1">
    <tableColumn id="1" xr3:uid="{B886D39F-E418-43E2-8600-8ABBD28DF05E}" name="Mont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296"/>
  <sheetViews>
    <sheetView tabSelected="1" zoomScale="70" zoomScaleNormal="70" zoomScalePageLayoutView="40" workbookViewId="0">
      <pane xSplit="2" ySplit="2" topLeftCell="C134" activePane="bottomRight" state="frozen"/>
      <selection pane="topRight" activeCell="C1" sqref="C1"/>
      <selection pane="bottomLeft" activeCell="A3" sqref="A3"/>
      <selection pane="bottomRight" activeCell="L140" sqref="L140"/>
    </sheetView>
  </sheetViews>
  <sheetFormatPr defaultColWidth="9.109375" defaultRowHeight="19.8" x14ac:dyDescent="0.4"/>
  <cols>
    <col min="1" max="1" width="26.109375" style="1" customWidth="1"/>
    <col min="2" max="3" width="23.5546875" style="1" customWidth="1"/>
    <col min="4" max="4" width="32.109375" style="1" hidden="1" customWidth="1"/>
    <col min="5" max="5" width="30.6640625" style="1" customWidth="1"/>
    <col min="6" max="6" width="25.109375" style="44" customWidth="1"/>
    <col min="7" max="7" width="19.5546875" style="1" customWidth="1"/>
    <col min="8" max="8" width="13.5546875" style="1" customWidth="1"/>
    <col min="9" max="11" width="18.5546875" style="1" customWidth="1"/>
    <col min="12" max="17" width="13.5546875" style="1" customWidth="1"/>
    <col min="18" max="18" width="24" style="1" hidden="1" customWidth="1"/>
    <col min="19" max="19" width="9.5546875" style="1" hidden="1" customWidth="1"/>
    <col min="20" max="20" width="20.5546875" style="1" hidden="1" customWidth="1"/>
    <col min="21" max="21" width="9" style="1" customWidth="1"/>
    <col min="22" max="16384" width="9.109375" style="1"/>
  </cols>
  <sheetData>
    <row r="1" spans="1:20" ht="18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 t="s">
        <v>1</v>
      </c>
      <c r="M1" s="56"/>
      <c r="N1" s="56"/>
      <c r="O1" s="56" t="s">
        <v>2</v>
      </c>
      <c r="P1" s="56"/>
      <c r="Q1" s="56"/>
      <c r="R1" s="57" t="s">
        <v>765</v>
      </c>
      <c r="S1" s="58"/>
      <c r="T1" s="58"/>
    </row>
    <row r="2" spans="1:20" ht="95.4" customHeight="1" x14ac:dyDescent="0.4">
      <c r="A2" s="17" t="s">
        <v>3</v>
      </c>
      <c r="B2" s="17" t="s">
        <v>4</v>
      </c>
      <c r="C2" s="17" t="s">
        <v>5</v>
      </c>
      <c r="D2" s="17" t="s">
        <v>17</v>
      </c>
      <c r="E2" s="17" t="s">
        <v>6</v>
      </c>
      <c r="F2" s="17" t="s">
        <v>920</v>
      </c>
      <c r="G2" s="17" t="s">
        <v>7</v>
      </c>
      <c r="H2" s="17" t="s">
        <v>11</v>
      </c>
      <c r="I2" s="18" t="s">
        <v>10</v>
      </c>
      <c r="J2" s="19" t="s">
        <v>243</v>
      </c>
      <c r="K2" s="17" t="s">
        <v>8</v>
      </c>
      <c r="L2" s="17" t="s">
        <v>12</v>
      </c>
      <c r="M2" s="17" t="s">
        <v>13</v>
      </c>
      <c r="N2" s="17" t="s">
        <v>14</v>
      </c>
      <c r="O2" s="17" t="s">
        <v>9</v>
      </c>
      <c r="P2" s="17" t="s">
        <v>15</v>
      </c>
      <c r="Q2" s="17" t="s">
        <v>16</v>
      </c>
      <c r="R2" s="42" t="s">
        <v>47</v>
      </c>
      <c r="S2" s="42" t="s">
        <v>48</v>
      </c>
      <c r="T2" s="42" t="s">
        <v>49</v>
      </c>
    </row>
    <row r="3" spans="1:20" ht="40.35" customHeight="1" x14ac:dyDescent="0.4">
      <c r="A3" s="2" t="s">
        <v>186</v>
      </c>
      <c r="B3" s="2" t="s">
        <v>72</v>
      </c>
      <c r="C3" s="2"/>
      <c r="D3" s="2" t="str">
        <f>SUBSTITUTE(CONCATENATE(Table1[[#This Row],[First Name]]," ",Table1[[#This Row],[Last Name]]," ",Table1[[#This Row],[Company]]),"","")</f>
        <v xml:space="preserve">Elizabeth Adler </v>
      </c>
      <c r="E3" s="2" t="s">
        <v>141</v>
      </c>
      <c r="F3" s="4" t="s">
        <v>161</v>
      </c>
      <c r="G3" s="5">
        <v>38909</v>
      </c>
      <c r="H3" s="4">
        <f ca="1">IF(ISBLANK(Table1[[#This Row],[Certification effective]]),"",DATEDIF((G3),(TODAY()),"Y"))</f>
        <v>19</v>
      </c>
      <c r="I3" s="3">
        <f ca="1">IF(ISBLANK(Table1[[#This Row],[Certification effective]]),"",DATE(YEAR(Table1[[#This Row],[Certification effective]])+ROUNDUP(DATEDIF((G3),(TODAY()),"Y")/5,0)*5, MONTH(Table1[[#This Row],[Certification effective]]), DAY(Table1[[#This Row],[Certification effective]])))</f>
        <v>46214</v>
      </c>
      <c r="J3" s="3">
        <v>45839</v>
      </c>
      <c r="K3" s="39" t="s">
        <v>161</v>
      </c>
      <c r="L3" s="40">
        <v>66</v>
      </c>
      <c r="M3" s="40">
        <f t="shared" ref="M3:M107" si="0">L3+3</f>
        <v>69</v>
      </c>
      <c r="N3" s="40">
        <f t="shared" ref="N3:N107" si="1">L3+5</f>
        <v>71</v>
      </c>
      <c r="O3" s="7" t="s">
        <v>163</v>
      </c>
      <c r="P3" s="8" t="str">
        <f>IF(Table1[[#This Row],[MCDHH Legal Approved]]= "YES", Table1[[#This Row],[ASL Hrly Rate]]+15,"N/A")</f>
        <v>N/A</v>
      </c>
      <c r="Q3" s="8" t="str">
        <f>IF(Table1[[#This Row],[MCDHH Legal Approved]]="YES", Table1[[#This Row],[Deaf-Blind Hrly Rate]]+15,"N/A")</f>
        <v>N/A</v>
      </c>
      <c r="R3" s="7" t="s">
        <v>51</v>
      </c>
      <c r="S3" s="7">
        <f>LEN(Table1[[#This Row],[Partial PRC Doc]])</f>
        <v>7</v>
      </c>
      <c r="T3" s="7">
        <f>COUNTIF(Table1[Partial PRC Doc],R3)</f>
        <v>1</v>
      </c>
    </row>
    <row r="4" spans="1:20" ht="40.35" customHeight="1" x14ac:dyDescent="0.4">
      <c r="A4" s="2" t="s">
        <v>375</v>
      </c>
      <c r="B4" s="2" t="s">
        <v>376</v>
      </c>
      <c r="C4" s="2"/>
      <c r="D4" s="2" t="str">
        <f>SUBSTITUTE(CONCATENATE(Table1[[#This Row],[First Name]]," ",Table1[[#This Row],[Last Name]]," ",Table1[[#This Row],[Company]]),"","")</f>
        <v xml:space="preserve">Sydney Albrecht </v>
      </c>
      <c r="E4" s="2" t="s">
        <v>499</v>
      </c>
      <c r="F4" s="4" t="s">
        <v>161</v>
      </c>
      <c r="G4" s="5">
        <v>45723</v>
      </c>
      <c r="H4" s="4">
        <f ca="1">IF(ISBLANK(Table1[[#This Row],[Certification effective]]),"",DATEDIF((G4),(TODAY()),"Y"))</f>
        <v>0</v>
      </c>
      <c r="I4" s="3">
        <f ca="1">IF(ISBLANK(Table1[[#This Row],[Certification effective]]),"",DATE(YEAR(Table1[[#This Row],[Certification effective]])+ROUNDUP(DATEDIF((G4),(TODAY()),"Y")/5,0)*5, MONTH(Table1[[#This Row],[Certification effective]]), DAY(Table1[[#This Row],[Certification effective]])))</f>
        <v>45723</v>
      </c>
      <c r="J4" s="3">
        <v>45839</v>
      </c>
      <c r="K4" s="39" t="s">
        <v>161</v>
      </c>
      <c r="L4" s="40">
        <v>40</v>
      </c>
      <c r="M4" s="40">
        <f>L4+3</f>
        <v>43</v>
      </c>
      <c r="N4" s="40">
        <f>L4+5</f>
        <v>45</v>
      </c>
      <c r="O4" s="7" t="s">
        <v>163</v>
      </c>
      <c r="P4" s="8" t="str">
        <f>IF(Table1[[#This Row],[MCDHH Legal Approved]]= "YES", Table1[[#This Row],[ASL Hrly Rate]]+15,"N/A")</f>
        <v>N/A</v>
      </c>
      <c r="Q4" s="8" t="str">
        <f>IF(Table1[[#This Row],[MCDHH Legal Approved]]="YES", Table1[[#This Row],[Deaf-Blind Hrly Rate]]+15,"N/A")</f>
        <v>N/A</v>
      </c>
      <c r="R4" s="7" t="s">
        <v>721</v>
      </c>
      <c r="S4" s="7">
        <f>LEN(Table1[[#This Row],[Partial PRC Doc]])</f>
        <v>7</v>
      </c>
      <c r="T4" s="7">
        <f>COUNTIF(Table1[Partial PRC Doc],R4)</f>
        <v>1</v>
      </c>
    </row>
    <row r="5" spans="1:20" ht="40.35" customHeight="1" x14ac:dyDescent="0.4">
      <c r="A5" s="2" t="s">
        <v>330</v>
      </c>
      <c r="B5" s="2" t="s">
        <v>331</v>
      </c>
      <c r="C5" s="2"/>
      <c r="D5" s="2" t="str">
        <f>SUBSTITUTE(CONCATENATE(Table1[[#This Row],[First Name]]," ",Table1[[#This Row],[Last Name]]," ",Table1[[#This Row],[Company]]),"","")</f>
        <v xml:space="preserve">Meribeth Anderson </v>
      </c>
      <c r="E5" s="2" t="s">
        <v>272</v>
      </c>
      <c r="F5" s="4" t="s">
        <v>161</v>
      </c>
      <c r="G5" s="5">
        <v>30328</v>
      </c>
      <c r="H5" s="4">
        <f ca="1">IF(ISBLANK(Table1[[#This Row],[Certification effective]]),"",DATEDIF((G5),(TODAY()),"Y"))</f>
        <v>42</v>
      </c>
      <c r="I5" s="3">
        <f ca="1">IF(ISBLANK(Table1[[#This Row],[Certification effective]]),"",DATE(YEAR(Table1[[#This Row],[Certification effective]])+ROUNDUP(DATEDIF((G5),(TODAY()),"Y")/5,0)*5, MONTH(Table1[[#This Row],[Certification effective]]), DAY(Table1[[#This Row],[Certification effective]])))</f>
        <v>46764</v>
      </c>
      <c r="J5" s="3">
        <v>45839</v>
      </c>
      <c r="K5" s="39" t="s">
        <v>161</v>
      </c>
      <c r="L5" s="40">
        <v>83</v>
      </c>
      <c r="M5" s="40">
        <f>L5+3</f>
        <v>86</v>
      </c>
      <c r="N5" s="40">
        <f>L5+5</f>
        <v>88</v>
      </c>
      <c r="O5" s="7" t="s">
        <v>163</v>
      </c>
      <c r="P5" s="8" t="str">
        <f>IF(Table1[[#This Row],[MCDHH Legal Approved]]= "YES", Table1[[#This Row],[ASL Hrly Rate]]+15,"N/A")</f>
        <v>N/A</v>
      </c>
      <c r="Q5" s="8" t="str">
        <f>IF(Table1[[#This Row],[MCDHH Legal Approved]]="YES", Table1[[#This Row],[Deaf-Blind Hrly Rate]]+15,"N/A")</f>
        <v>N/A</v>
      </c>
      <c r="R5" s="7" t="s">
        <v>544</v>
      </c>
      <c r="S5" s="7">
        <f>LEN(Table1[[#This Row],[Partial PRC Doc]])</f>
        <v>7</v>
      </c>
      <c r="T5" s="7">
        <f>COUNTIF(Table1[Partial PRC Doc],R5)</f>
        <v>1</v>
      </c>
    </row>
    <row r="6" spans="1:20" ht="40.35" customHeight="1" x14ac:dyDescent="0.4">
      <c r="A6" s="2" t="s">
        <v>251</v>
      </c>
      <c r="B6" s="2" t="s">
        <v>164</v>
      </c>
      <c r="C6" s="2"/>
      <c r="D6" s="2" t="str">
        <f>SUBSTITUTE(CONCATENATE(Table1[[#This Row],[First Name]]," ",Table1[[#This Row],[Last Name]]," ",Table1[[#This Row],[Company]]),"","")</f>
        <v xml:space="preserve">Christina Andersson </v>
      </c>
      <c r="E6" s="2" t="s">
        <v>143</v>
      </c>
      <c r="F6" s="4" t="s">
        <v>161</v>
      </c>
      <c r="G6" s="5">
        <v>37121</v>
      </c>
      <c r="H6" s="4">
        <f ca="1">IF(ISBLANK(Table1[[#This Row],[Certification effective]]),"",DATEDIF((G6),(TODAY()),"Y"))</f>
        <v>24</v>
      </c>
      <c r="I6" s="3">
        <f ca="1">IF(ISBLANK(Table1[[#This Row],[Certification effective]]),"",DATE(YEAR(Table1[[#This Row],[Certification effective]])+ROUNDUP(DATEDIF((G6),(TODAY()),"Y")/5,0)*5, MONTH(Table1[[#This Row],[Certification effective]]), DAY(Table1[[#This Row],[Certification effective]])))</f>
        <v>46252</v>
      </c>
      <c r="J6" s="3">
        <v>45839</v>
      </c>
      <c r="K6" s="39" t="s">
        <v>161</v>
      </c>
      <c r="L6" s="40">
        <v>69</v>
      </c>
      <c r="M6" s="40">
        <f>L6+3</f>
        <v>72</v>
      </c>
      <c r="N6" s="40">
        <f>L6+5</f>
        <v>74</v>
      </c>
      <c r="O6" s="7" t="s">
        <v>163</v>
      </c>
      <c r="P6" s="8" t="str">
        <f>IF(Table1[[#This Row],[MCDHH Legal Approved]]= "YES", Table1[[#This Row],[ASL Hrly Rate]]+15,"N/A")</f>
        <v>N/A</v>
      </c>
      <c r="Q6" s="8" t="str">
        <f>IF(Table1[[#This Row],[MCDHH Legal Approved]]="YES", Table1[[#This Row],[Deaf-Blind Hrly Rate]]+15,"N/A")</f>
        <v>N/A</v>
      </c>
      <c r="R6" s="7" t="s">
        <v>545</v>
      </c>
      <c r="S6" s="7">
        <f>LEN(Table1[[#This Row],[Partial PRC Doc]])</f>
        <v>7</v>
      </c>
      <c r="T6" s="7">
        <f>COUNTIF(Table1[Partial PRC Doc],R6)</f>
        <v>1</v>
      </c>
    </row>
    <row r="7" spans="1:20" ht="40.35" customHeight="1" x14ac:dyDescent="0.4">
      <c r="A7" s="2" t="s">
        <v>320</v>
      </c>
      <c r="B7" s="2" t="s">
        <v>98</v>
      </c>
      <c r="C7" s="2"/>
      <c r="D7" s="2" t="str">
        <f>SUBSTITUTE(CONCATENATE(Table1[[#This Row],[First Name]]," ",Table1[[#This Row],[Last Name]]," ",Table1[[#This Row],[Company]]),"","")</f>
        <v xml:space="preserve">Lucy Annett </v>
      </c>
      <c r="E7" s="2" t="s">
        <v>141</v>
      </c>
      <c r="F7" s="4" t="s">
        <v>916</v>
      </c>
      <c r="G7" s="5">
        <v>37642</v>
      </c>
      <c r="H7" s="4">
        <f ca="1">IF(ISBLANK(Table1[[#This Row],[Certification effective]]),"",DATEDIF((G7),(TODAY()),"Y"))</f>
        <v>22</v>
      </c>
      <c r="I7" s="3">
        <f ca="1">IF(ISBLANK(Table1[[#This Row],[Certification effective]]),"",DATE(YEAR(Table1[[#This Row],[Certification effective]])+ROUNDUP(DATEDIF((G7),(TODAY()),"Y")/5,0)*5, MONTH(Table1[[#This Row],[Certification effective]]), DAY(Table1[[#This Row],[Certification effective]])))</f>
        <v>46773</v>
      </c>
      <c r="J7" s="3">
        <v>45839</v>
      </c>
      <c r="K7" s="39" t="s">
        <v>161</v>
      </c>
      <c r="L7" s="40">
        <v>69</v>
      </c>
      <c r="M7" s="40">
        <f>L7+3</f>
        <v>72</v>
      </c>
      <c r="N7" s="40">
        <f>L7+5</f>
        <v>74</v>
      </c>
      <c r="O7" s="7" t="s">
        <v>162</v>
      </c>
      <c r="P7" s="8">
        <f>IF(Table1[[#This Row],[MCDHH Legal Approved]]= "YES", Table1[[#This Row],[ASL Hrly Rate]]+15,"N/A")</f>
        <v>84</v>
      </c>
      <c r="Q7" s="8">
        <f>IF(Table1[[#This Row],[MCDHH Legal Approved]]="YES", Table1[[#This Row],[Deaf-Blind Hrly Rate]]+15,"N/A")</f>
        <v>89</v>
      </c>
      <c r="R7" s="7" t="s">
        <v>546</v>
      </c>
      <c r="S7" s="7">
        <f>LEN(Table1[[#This Row],[Partial PRC Doc]])</f>
        <v>7</v>
      </c>
      <c r="T7" s="7">
        <f>COUNTIF(Table1[Partial PRC Doc],R7)</f>
        <v>1</v>
      </c>
    </row>
    <row r="8" spans="1:20" ht="40.35" customHeight="1" x14ac:dyDescent="0.4">
      <c r="A8" s="2" t="s">
        <v>105</v>
      </c>
      <c r="B8" s="2" t="s">
        <v>106</v>
      </c>
      <c r="C8" s="2"/>
      <c r="D8" s="2" t="str">
        <f>SUBSTITUTE(CONCATENATE(Table1[[#This Row],[First Name]]," ",Table1[[#This Row],[Last Name]]," ",Table1[[#This Row],[Company]]),"","")</f>
        <v xml:space="preserve">Paul Atkinson </v>
      </c>
      <c r="E8" s="2" t="s">
        <v>139</v>
      </c>
      <c r="F8" s="4" t="s">
        <v>161</v>
      </c>
      <c r="G8" s="5">
        <v>32103</v>
      </c>
      <c r="H8" s="4">
        <f ca="1">IF(ISBLANK(Table1[[#This Row],[Certification effective]]),"",DATEDIF((G8),(TODAY()),"Y"))</f>
        <v>38</v>
      </c>
      <c r="I8" s="3">
        <f ca="1">IF(ISBLANK(Table1[[#This Row],[Certification effective]]),"",DATE(YEAR(Table1[[#This Row],[Certification effective]])+ROUNDUP(DATEDIF((G8),(TODAY()),"Y")/5,0)*5, MONTH(Table1[[#This Row],[Certification effective]]), DAY(Table1[[#This Row],[Certification effective]])))</f>
        <v>46713</v>
      </c>
      <c r="J8" s="3">
        <v>45839</v>
      </c>
      <c r="K8" s="39" t="s">
        <v>161</v>
      </c>
      <c r="L8" s="40">
        <v>79</v>
      </c>
      <c r="M8" s="40">
        <f t="shared" si="0"/>
        <v>82</v>
      </c>
      <c r="N8" s="40">
        <f t="shared" si="1"/>
        <v>84</v>
      </c>
      <c r="O8" s="7" t="s">
        <v>163</v>
      </c>
      <c r="P8" s="8" t="str">
        <f>IF(Table1[[#This Row],[MCDHH Legal Approved]]= "YES", Table1[[#This Row],[ASL Hrly Rate]]+15,"N/A")</f>
        <v>N/A</v>
      </c>
      <c r="Q8" s="8" t="str">
        <f>IF(Table1[[#This Row],[MCDHH Legal Approved]]="YES", Table1[[#This Row],[Deaf-Blind Hrly Rate]]+15,"N/A")</f>
        <v>N/A</v>
      </c>
      <c r="R8" s="7" t="s">
        <v>547</v>
      </c>
      <c r="S8" s="7">
        <f>LEN(Table1[[#This Row],[Partial PRC Doc]])</f>
        <v>7</v>
      </c>
      <c r="T8" s="7">
        <f>COUNTIF(Table1[Partial PRC Doc],R8)</f>
        <v>1</v>
      </c>
    </row>
    <row r="9" spans="1:20" ht="40.35" customHeight="1" x14ac:dyDescent="0.4">
      <c r="A9" s="2" t="s">
        <v>910</v>
      </c>
      <c r="B9" s="2" t="s">
        <v>911</v>
      </c>
      <c r="C9" s="2"/>
      <c r="D9" s="2" t="str">
        <f>SUBSTITUTE(CONCATENATE(Table1[[#This Row],[First Name]]," ",Table1[[#This Row],[Last Name]]," ",Table1[[#This Row],[Company]]),"","")</f>
        <v xml:space="preserve">Topher Avial  </v>
      </c>
      <c r="E9" s="2" t="s">
        <v>912</v>
      </c>
      <c r="F9" s="4" t="s">
        <v>916</v>
      </c>
      <c r="G9" s="5">
        <v>42513</v>
      </c>
      <c r="H9" s="4">
        <f ca="1">IF(ISBLANK(Table1[[#This Row],[Certification effective]]),"",DATEDIF((G9),(TODAY()),"Y"))</f>
        <v>9</v>
      </c>
      <c r="I9" s="3">
        <f ca="1">IF(ISBLANK(Table1[[#This Row],[Certification effective]]),"",DATE(YEAR(Table1[[#This Row],[Certification effective]])+ROUNDUP(DATEDIF((G9),(TODAY()),"Y")/5,0)*5, MONTH(Table1[[#This Row],[Certification effective]]), DAY(Table1[[#This Row],[Certification effective]])))</f>
        <v>46165</v>
      </c>
      <c r="J9" s="3">
        <v>45939</v>
      </c>
      <c r="K9" s="39" t="s">
        <v>161</v>
      </c>
      <c r="L9" s="40">
        <v>59</v>
      </c>
      <c r="M9" s="40">
        <f>L9+3</f>
        <v>62</v>
      </c>
      <c r="N9" s="40">
        <f>L9+5</f>
        <v>64</v>
      </c>
      <c r="O9" s="7" t="s">
        <v>162</v>
      </c>
      <c r="P9" s="8">
        <f>IF(Table1[[#This Row],[MCDHH Legal Approved]]= "YES", Table1[[#This Row],[ASL Hrly Rate]]+15,"N/A")</f>
        <v>74</v>
      </c>
      <c r="Q9" s="8">
        <f>IF(Table1[[#This Row],[MCDHH Legal Approved]]="YES", Table1[[#This Row],[Deaf-Blind Hrly Rate]]+15,"N/A")</f>
        <v>79</v>
      </c>
      <c r="R9" s="7" t="s">
        <v>946</v>
      </c>
      <c r="S9" s="7">
        <f>LEN(Table1[[#This Row],[Partial PRC Doc]])</f>
        <v>7</v>
      </c>
      <c r="T9" s="7">
        <f>COUNTIF(Table1[Partial PRC Doc],R9)</f>
        <v>1</v>
      </c>
    </row>
    <row r="10" spans="1:20" ht="40.35" customHeight="1" x14ac:dyDescent="0.4">
      <c r="A10" s="2" t="s">
        <v>893</v>
      </c>
      <c r="B10" s="2" t="s">
        <v>894</v>
      </c>
      <c r="C10" s="2" t="s">
        <v>895</v>
      </c>
      <c r="D10" s="2" t="str">
        <f>SUBSTITUTE(CONCATENATE(Table1[[#This Row],[First Name]]," ",Table1[[#This Row],[Last Name]]," ",Table1[[#This Row],[Company]]),"","")</f>
        <v>Alexandru Avram Avram's Interpreter Services</v>
      </c>
      <c r="E10" s="2" t="s">
        <v>235</v>
      </c>
      <c r="F10" s="4" t="s">
        <v>161</v>
      </c>
      <c r="G10" s="5">
        <v>45813</v>
      </c>
      <c r="H10" s="4">
        <f ca="1">IF(ISBLANK(Table1[[#This Row],[Certification effective]]),"",DATEDIF((G10),(TODAY()),"Y"))</f>
        <v>0</v>
      </c>
      <c r="I10" s="3">
        <f ca="1">IF(ISBLANK(Table1[[#This Row],[Certification effective]]),"",DATE(YEAR(Table1[[#This Row],[Certification effective]])+ROUNDUP(DATEDIF((G10),(TODAY()),"Y")/5,0)*5, MONTH(Table1[[#This Row],[Certification effective]]), DAY(Table1[[#This Row],[Certification effective]])))</f>
        <v>45813</v>
      </c>
      <c r="J10" s="3">
        <v>45918</v>
      </c>
      <c r="K10" s="39" t="s">
        <v>161</v>
      </c>
      <c r="L10" s="40">
        <v>40</v>
      </c>
      <c r="M10" s="40">
        <f>L10+3</f>
        <v>43</v>
      </c>
      <c r="N10" s="40">
        <f>L10+5</f>
        <v>45</v>
      </c>
      <c r="O10" s="7" t="s">
        <v>163</v>
      </c>
      <c r="P10" s="8" t="str">
        <f>IF(Table1[[#This Row],[MCDHH Legal Approved]]= "YES", Table1[[#This Row],[ASL Hrly Rate]]+15,"N/A")</f>
        <v>N/A</v>
      </c>
      <c r="Q10" s="8" t="str">
        <f>IF(Table1[[#This Row],[MCDHH Legal Approved]]="YES", Table1[[#This Row],[Deaf-Blind Hrly Rate]]+15,"N/A")</f>
        <v>N/A</v>
      </c>
      <c r="R10" s="7" t="s">
        <v>897</v>
      </c>
      <c r="S10" s="7">
        <f>LEN(Table1[[#This Row],[Partial PRC Doc]])</f>
        <v>7</v>
      </c>
      <c r="T10" s="7">
        <f>COUNTIF(Table1[Partial PRC Doc],R10)</f>
        <v>1</v>
      </c>
    </row>
    <row r="11" spans="1:20" ht="40.35" customHeight="1" x14ac:dyDescent="0.4">
      <c r="A11" s="2" t="s">
        <v>904</v>
      </c>
      <c r="B11" s="2" t="s">
        <v>377</v>
      </c>
      <c r="C11" s="2"/>
      <c r="D11" s="2" t="str">
        <f>SUBSTITUTE(CONCATENATE(Table1[[#This Row],[First Name]]," ",Table1[[#This Row],[Last Name]]," ",Table1[[#This Row],[Company]]),"","")</f>
        <v xml:space="preserve">Luke Baer </v>
      </c>
      <c r="E11" s="2" t="s">
        <v>148</v>
      </c>
      <c r="F11" s="4" t="s">
        <v>161</v>
      </c>
      <c r="G11" s="5">
        <v>44302</v>
      </c>
      <c r="H11" s="4">
        <f ca="1">IF(ISBLANK(Table1[[#This Row],[Certification effective]]),"",DATEDIF((G11),(TODAY()),"Y"))</f>
        <v>4</v>
      </c>
      <c r="I11" s="3">
        <f ca="1">IF(ISBLANK(Table1[[#This Row],[Certification effective]]),"",DATE(YEAR(Table1[[#This Row],[Certification effective]])+ROUNDUP(DATEDIF((G11),(TODAY()),"Y")/5,0)*5, MONTH(Table1[[#This Row],[Certification effective]]), DAY(Table1[[#This Row],[Certification effective]])))</f>
        <v>46128</v>
      </c>
      <c r="J11" s="3">
        <v>45839</v>
      </c>
      <c r="K11" s="39" t="s">
        <v>161</v>
      </c>
      <c r="L11" s="40">
        <v>55</v>
      </c>
      <c r="M11" s="40">
        <f t="shared" ref="M11:M18" si="2">L11+3</f>
        <v>58</v>
      </c>
      <c r="N11" s="40">
        <f t="shared" ref="N11:N18" si="3">L11+5</f>
        <v>60</v>
      </c>
      <c r="O11" s="7" t="s">
        <v>163</v>
      </c>
      <c r="P11" s="8" t="str">
        <f>IF(Table1[[#This Row],[MCDHH Legal Approved]]= "YES", Table1[[#This Row],[ASL Hrly Rate]]+15,"N/A")</f>
        <v>N/A</v>
      </c>
      <c r="Q11" s="8" t="str">
        <f>IF(Table1[[#This Row],[MCDHH Legal Approved]]="YES", Table1[[#This Row],[Deaf-Blind Hrly Rate]]+15,"N/A")</f>
        <v>N/A</v>
      </c>
      <c r="R11" s="7" t="s">
        <v>905</v>
      </c>
      <c r="S11" s="7">
        <f>LEN(Table1[[#This Row],[Partial PRC Doc]])</f>
        <v>7</v>
      </c>
      <c r="T11" s="7">
        <f>COUNTIF(Table1[Partial PRC Doc],R11)</f>
        <v>1</v>
      </c>
    </row>
    <row r="12" spans="1:20" ht="40.35" customHeight="1" x14ac:dyDescent="0.4">
      <c r="A12" s="2" t="s">
        <v>936</v>
      </c>
      <c r="B12" s="2" t="s">
        <v>950</v>
      </c>
      <c r="C12" s="2"/>
      <c r="D12" s="2" t="str">
        <f>SUBSTITUTE(CONCATENATE(Table1[[#This Row],[First Name]]," ",Table1[[#This Row],[Last Name]]," ",Table1[[#This Row],[Company]]),"","")</f>
        <v xml:space="preserve">Erik Bailey </v>
      </c>
      <c r="E12" s="2" t="s">
        <v>152</v>
      </c>
      <c r="F12" s="4" t="s">
        <v>161</v>
      </c>
      <c r="G12" s="5">
        <v>45904</v>
      </c>
      <c r="H12" s="4">
        <f ca="1">IF(ISBLANK(Table1[[#This Row],[Certification effective]]),"",DATEDIF((G12),(TODAY()),"Y"))</f>
        <v>0</v>
      </c>
      <c r="I12" s="3">
        <f ca="1">IF(ISBLANK(Table1[[#This Row],[Certification effective]]),"",DATE(YEAR(Table1[[#This Row],[Certification effective]])+ROUNDUP(DATEDIF((G12),(TODAY()),"Y")/5,0)*5, MONTH(Table1[[#This Row],[Certification effective]]), DAY(Table1[[#This Row],[Certification effective]])))</f>
        <v>45904</v>
      </c>
      <c r="J12" s="3">
        <v>45957</v>
      </c>
      <c r="K12" s="39" t="s">
        <v>161</v>
      </c>
      <c r="L12" s="40">
        <v>40</v>
      </c>
      <c r="M12" s="40">
        <f>L12+3</f>
        <v>43</v>
      </c>
      <c r="N12" s="40">
        <f>L12+5</f>
        <v>45</v>
      </c>
      <c r="O12" s="7" t="s">
        <v>163</v>
      </c>
      <c r="P12" s="8" t="str">
        <f>IF(Table1[[#This Row],[MCDHH Legal Approved]]= "YES", Table1[[#This Row],[ASL Hrly Rate]]+15,"N/A")</f>
        <v>N/A</v>
      </c>
      <c r="Q12" s="8" t="str">
        <f>IF(Table1[[#This Row],[MCDHH Legal Approved]]="YES", Table1[[#This Row],[Deaf-Blind Hrly Rate]]+15,"N/A")</f>
        <v>N/A</v>
      </c>
      <c r="R12" s="7" t="s">
        <v>951</v>
      </c>
      <c r="S12" s="7">
        <f>LEN(Table1[[#This Row],[Partial PRC Doc]])</f>
        <v>7</v>
      </c>
      <c r="T12" s="7">
        <f>COUNTIF(Table1[Partial PRC Doc],R12)</f>
        <v>1</v>
      </c>
    </row>
    <row r="13" spans="1:20" ht="40.35" customHeight="1" x14ac:dyDescent="0.4">
      <c r="A13" s="2" t="s">
        <v>937</v>
      </c>
      <c r="B13" s="2" t="s">
        <v>938</v>
      </c>
      <c r="C13" s="2"/>
      <c r="D13" s="2" t="str">
        <f>SUBSTITUTE(CONCATENATE(Table1[[#This Row],[First Name]]," ",Table1[[#This Row],[Last Name]]," ",Table1[[#This Row],[Company]]),"","")</f>
        <v xml:space="preserve">Valentino Ballentine </v>
      </c>
      <c r="E13" s="2" t="s">
        <v>235</v>
      </c>
      <c r="F13" s="55" t="s">
        <v>161</v>
      </c>
      <c r="G13" s="5">
        <v>45751</v>
      </c>
      <c r="H13" s="4">
        <f ca="1">IF(ISBLANK(Table1[[#This Row],[Certification effective]]),"",DATEDIF((G13),(TODAY()),"Y"))</f>
        <v>0</v>
      </c>
      <c r="I13" s="3">
        <f ca="1">IF(ISBLANK(Table1[[#This Row],[Certification effective]]),"",DATE(YEAR(Table1[[#This Row],[Certification effective]])+ROUNDUP(DATEDIF((G13),(TODAY()),"Y")/5,0)*5, MONTH(Table1[[#This Row],[Certification effective]]), DAY(Table1[[#This Row],[Certification effective]])))</f>
        <v>45751</v>
      </c>
      <c r="J13" s="3">
        <v>45975</v>
      </c>
      <c r="K13" s="39" t="s">
        <v>161</v>
      </c>
      <c r="L13" s="40">
        <v>40</v>
      </c>
      <c r="M13" s="40">
        <f>L13+3</f>
        <v>43</v>
      </c>
      <c r="N13" s="40">
        <f>L13+5</f>
        <v>45</v>
      </c>
      <c r="O13" s="7" t="s">
        <v>163</v>
      </c>
      <c r="P13" s="8" t="str">
        <f>IF(Table1[[#This Row],[MCDHH Legal Approved]]= "YES", Table1[[#This Row],[ASL Hrly Rate]]+15,"N/A")</f>
        <v>N/A</v>
      </c>
      <c r="Q13" s="8" t="str">
        <f>IF(Table1[[#This Row],[MCDHH Legal Approved]]="YES", Table1[[#This Row],[Deaf-Blind Hrly Rate]]+15,"N/A")</f>
        <v>N/A</v>
      </c>
      <c r="R13" s="7" t="s">
        <v>947</v>
      </c>
      <c r="S13" s="7">
        <f>LEN(Table1[[#This Row],[Partial PRC Doc]])</f>
        <v>7</v>
      </c>
      <c r="T13" s="7">
        <f>COUNTIF(Table1[Partial PRC Doc],R13)</f>
        <v>1</v>
      </c>
    </row>
    <row r="14" spans="1:20" ht="40.35" customHeight="1" x14ac:dyDescent="0.4">
      <c r="A14" s="2" t="s">
        <v>378</v>
      </c>
      <c r="B14" s="2" t="s">
        <v>379</v>
      </c>
      <c r="C14" s="2"/>
      <c r="D14" s="2" t="str">
        <f>SUBSTITUTE(CONCATENATE(Table1[[#This Row],[First Name]]," ",Table1[[#This Row],[Last Name]]," ",Table1[[#This Row],[Company]]),"","")</f>
        <v xml:space="preserve">Tracey Baptiste </v>
      </c>
      <c r="E14" s="2" t="s">
        <v>500</v>
      </c>
      <c r="F14" s="4" t="s">
        <v>918</v>
      </c>
      <c r="G14" s="5">
        <v>35755</v>
      </c>
      <c r="H14" s="4">
        <f ca="1">IF(ISBLANK(Table1[[#This Row],[Certification effective]]),"",DATEDIF((G14),(TODAY()),"Y"))</f>
        <v>28</v>
      </c>
      <c r="I14" s="3">
        <f ca="1">IF(ISBLANK(Table1[[#This Row],[Certification effective]]),"",DATE(YEAR(Table1[[#This Row],[Certification effective]])+ROUNDUP(DATEDIF((G14),(TODAY()),"Y")/5,0)*5, MONTH(Table1[[#This Row],[Certification effective]]), DAY(Table1[[#This Row],[Certification effective]])))</f>
        <v>46712</v>
      </c>
      <c r="J14" s="3">
        <v>45839</v>
      </c>
      <c r="K14" s="39" t="s">
        <v>161</v>
      </c>
      <c r="L14" s="40">
        <v>73</v>
      </c>
      <c r="M14" s="40">
        <f t="shared" si="2"/>
        <v>76</v>
      </c>
      <c r="N14" s="40">
        <f t="shared" si="3"/>
        <v>78</v>
      </c>
      <c r="O14" s="7" t="s">
        <v>162</v>
      </c>
      <c r="P14" s="8">
        <f>IF(Table1[[#This Row],[MCDHH Legal Approved]]= "YES", Table1[[#This Row],[ASL Hrly Rate]]+15,"N/A")</f>
        <v>88</v>
      </c>
      <c r="Q14" s="8">
        <f>IF(Table1[[#This Row],[MCDHH Legal Approved]]="YES", Table1[[#This Row],[Deaf-Blind Hrly Rate]]+15,"N/A")</f>
        <v>93</v>
      </c>
      <c r="R14" s="7" t="s">
        <v>672</v>
      </c>
      <c r="S14" s="7">
        <f>LEN(Table1[[#This Row],[Partial PRC Doc]])</f>
        <v>7</v>
      </c>
      <c r="T14" s="7">
        <f>COUNTIF(Table1[Partial PRC Doc],R14)</f>
        <v>1</v>
      </c>
    </row>
    <row r="15" spans="1:20" ht="40.35" customHeight="1" x14ac:dyDescent="0.4">
      <c r="A15" s="2" t="s">
        <v>380</v>
      </c>
      <c r="B15" s="2" t="s">
        <v>381</v>
      </c>
      <c r="C15" s="2"/>
      <c r="D15" s="2" t="str">
        <f>SUBSTITUTE(CONCATENATE(Table1[[#This Row],[First Name]]," ",Table1[[#This Row],[Last Name]]," ",Table1[[#This Row],[Company]]),"","")</f>
        <v xml:space="preserve">Julia Barnes </v>
      </c>
      <c r="E15" s="2" t="s">
        <v>156</v>
      </c>
      <c r="F15" s="4" t="s">
        <v>161</v>
      </c>
      <c r="G15" s="5">
        <v>45299</v>
      </c>
      <c r="H15" s="4">
        <f ca="1">IF(ISBLANK(Table1[[#This Row],[Certification effective]]),"",DATEDIF((G15),(TODAY()),"Y"))</f>
        <v>1</v>
      </c>
      <c r="I15" s="3">
        <f ca="1">IF(ISBLANK(Table1[[#This Row],[Certification effective]]),"",DATE(YEAR(Table1[[#This Row],[Certification effective]])+ROUNDUP(DATEDIF((G15),(TODAY()),"Y")/5,0)*5, MONTH(Table1[[#This Row],[Certification effective]]), DAY(Table1[[#This Row],[Certification effective]])))</f>
        <v>47126</v>
      </c>
      <c r="J15" s="3">
        <v>45841</v>
      </c>
      <c r="K15" s="39" t="s">
        <v>161</v>
      </c>
      <c r="L15" s="40">
        <v>55</v>
      </c>
      <c r="M15" s="40">
        <f t="shared" si="2"/>
        <v>58</v>
      </c>
      <c r="N15" s="40">
        <f t="shared" si="3"/>
        <v>60</v>
      </c>
      <c r="O15" s="7" t="s">
        <v>163</v>
      </c>
      <c r="P15" s="8" t="str">
        <f>IF(Table1[[#This Row],[MCDHH Legal Approved]]= "YES", Table1[[#This Row],[ASL Hrly Rate]]+15,"N/A")</f>
        <v>N/A</v>
      </c>
      <c r="Q15" s="8" t="str">
        <f>IF(Table1[[#This Row],[MCDHH Legal Approved]]="YES", Table1[[#This Row],[Deaf-Blind Hrly Rate]]+15,"N/A")</f>
        <v>N/A</v>
      </c>
      <c r="R15" s="7" t="s">
        <v>673</v>
      </c>
      <c r="S15" s="7">
        <f>LEN(Table1[[#This Row],[Partial PRC Doc]])</f>
        <v>7</v>
      </c>
      <c r="T15" s="7">
        <f>COUNTIF(Table1[Partial PRC Doc],R15)</f>
        <v>1</v>
      </c>
    </row>
    <row r="16" spans="1:20" ht="40.35" customHeight="1" x14ac:dyDescent="0.4">
      <c r="A16" s="2" t="s">
        <v>382</v>
      </c>
      <c r="B16" s="2" t="s">
        <v>383</v>
      </c>
      <c r="C16" s="2"/>
      <c r="D16" s="2" t="str">
        <f>SUBSTITUTE(CONCATENATE(Table1[[#This Row],[First Name]]," ",Table1[[#This Row],[Last Name]]," ",Table1[[#This Row],[Company]]),"","")</f>
        <v xml:space="preserve">Veronica Barry </v>
      </c>
      <c r="E16" s="2" t="s">
        <v>148</v>
      </c>
      <c r="F16" s="4" t="s">
        <v>161</v>
      </c>
      <c r="G16" s="5">
        <v>40395</v>
      </c>
      <c r="H16" s="4">
        <f ca="1">IF(ISBLANK(Table1[[#This Row],[Certification effective]]),"",DATEDIF((G16),(TODAY()),"Y"))</f>
        <v>15</v>
      </c>
      <c r="I16" s="3">
        <f ca="1">IF(ISBLANK(Table1[[#This Row],[Certification effective]]),"",DATE(YEAR(Table1[[#This Row],[Certification effective]])+ROUNDUP(DATEDIF((G16),(TODAY()),"Y")/5,0)*5, MONTH(Table1[[#This Row],[Certification effective]]), DAY(Table1[[#This Row],[Certification effective]])))</f>
        <v>45874</v>
      </c>
      <c r="J16" s="3">
        <v>45839</v>
      </c>
      <c r="K16" s="39">
        <v>45874</v>
      </c>
      <c r="L16" s="40">
        <v>66</v>
      </c>
      <c r="M16" s="40">
        <f t="shared" si="2"/>
        <v>69</v>
      </c>
      <c r="N16" s="40">
        <f t="shared" si="3"/>
        <v>71</v>
      </c>
      <c r="O16" s="7" t="s">
        <v>163</v>
      </c>
      <c r="P16" s="8" t="str">
        <f>IF(Table1[[#This Row],[MCDHH Legal Approved]]= "YES", Table1[[#This Row],[ASL Hrly Rate]]+15,"N/A")</f>
        <v>N/A</v>
      </c>
      <c r="Q16" s="8" t="str">
        <f>IF(Table1[[#This Row],[MCDHH Legal Approved]]="YES", Table1[[#This Row],[Deaf-Blind Hrly Rate]]+15,"N/A")</f>
        <v>N/A</v>
      </c>
      <c r="R16" s="7" t="s">
        <v>674</v>
      </c>
      <c r="S16" s="7">
        <f>LEN(Table1[[#This Row],[Partial PRC Doc]])</f>
        <v>7</v>
      </c>
      <c r="T16" s="7">
        <f>COUNTIF(Table1[Partial PRC Doc],R16)</f>
        <v>1</v>
      </c>
    </row>
    <row r="17" spans="1:20" ht="40.35" customHeight="1" x14ac:dyDescent="0.4">
      <c r="A17" s="2" t="s">
        <v>248</v>
      </c>
      <c r="B17" s="2" t="s">
        <v>249</v>
      </c>
      <c r="C17" s="2"/>
      <c r="D17" s="2" t="str">
        <f>SUBSTITUTE(CONCATENATE(Table1[[#This Row],[First Name]]," ",Table1[[#This Row],[Last Name]]," ",Table1[[#This Row],[Company]]),"","")</f>
        <v xml:space="preserve">Tammy Batch </v>
      </c>
      <c r="E17" s="2" t="s">
        <v>250</v>
      </c>
      <c r="F17" s="4" t="s">
        <v>916</v>
      </c>
      <c r="G17" s="5">
        <v>37533</v>
      </c>
      <c r="H17" s="4">
        <f ca="1">IF(ISBLANK(Table1[[#This Row],[Certification effective]]),"",DATEDIF((G17),(TODAY()),"Y"))</f>
        <v>23</v>
      </c>
      <c r="I17" s="3">
        <f ca="1">IF(ISBLANK(Table1[[#This Row],[Certification effective]]),"",DATE(YEAR(Table1[[#This Row],[Certification effective]])+ROUNDUP(DATEDIF((G17),(TODAY()),"Y")/5,0)*5, MONTH(Table1[[#This Row],[Certification effective]]), DAY(Table1[[#This Row],[Certification effective]])))</f>
        <v>46664</v>
      </c>
      <c r="J17" s="3">
        <v>45839</v>
      </c>
      <c r="K17" s="39" t="s">
        <v>161</v>
      </c>
      <c r="L17" s="40">
        <v>69</v>
      </c>
      <c r="M17" s="40">
        <f t="shared" si="2"/>
        <v>72</v>
      </c>
      <c r="N17" s="40">
        <f t="shared" si="3"/>
        <v>74</v>
      </c>
      <c r="O17" s="7" t="s">
        <v>162</v>
      </c>
      <c r="P17" s="8">
        <f>IF(Table1[[#This Row],[MCDHH Legal Approved]]= "YES", Table1[[#This Row],[ASL Hrly Rate]]+15,"N/A")</f>
        <v>84</v>
      </c>
      <c r="Q17" s="8">
        <f>IF(Table1[[#This Row],[MCDHH Legal Approved]]="YES", Table1[[#This Row],[Deaf-Blind Hrly Rate]]+15,"N/A")</f>
        <v>89</v>
      </c>
      <c r="R17" s="7" t="s">
        <v>548</v>
      </c>
      <c r="S17" s="7">
        <f>LEN(Table1[[#This Row],[Partial PRC Doc]])</f>
        <v>7</v>
      </c>
      <c r="T17" s="7">
        <f>COUNTIF(Table1[Partial PRC Doc],R17)</f>
        <v>1</v>
      </c>
    </row>
    <row r="18" spans="1:20" ht="40.35" customHeight="1" x14ac:dyDescent="0.4">
      <c r="A18" s="2" t="s">
        <v>340</v>
      </c>
      <c r="B18" s="2" t="s">
        <v>168</v>
      </c>
      <c r="C18" s="2"/>
      <c r="D18" s="2" t="str">
        <f>SUBSTITUTE(CONCATENATE(Table1[[#This Row],[First Name]]," ",Table1[[#This Row],[Last Name]]," ",Table1[[#This Row],[Company]]),"","")</f>
        <v xml:space="preserve">Jennifer Baylor </v>
      </c>
      <c r="E18" s="2" t="s">
        <v>260</v>
      </c>
      <c r="F18" s="4" t="s">
        <v>161</v>
      </c>
      <c r="G18" s="5">
        <v>45030</v>
      </c>
      <c r="H18" s="4">
        <f ca="1">IF(ISBLANK(Table1[[#This Row],[Certification effective]]),"",DATEDIF((G18),(TODAY()),"Y"))</f>
        <v>2</v>
      </c>
      <c r="I18" s="3">
        <f ca="1">IF(ISBLANK(Table1[[#This Row],[Certification effective]]),"",DATE(YEAR(Table1[[#This Row],[Certification effective]])+ROUNDUP(DATEDIF((G18),(TODAY()),"Y")/5,0)*5, MONTH(Table1[[#This Row],[Certification effective]]), DAY(Table1[[#This Row],[Certification effective]])))</f>
        <v>46857</v>
      </c>
      <c r="J18" s="3">
        <v>45839</v>
      </c>
      <c r="K18" s="39" t="s">
        <v>161</v>
      </c>
      <c r="L18" s="40">
        <v>44</v>
      </c>
      <c r="M18" s="40">
        <f t="shared" si="2"/>
        <v>47</v>
      </c>
      <c r="N18" s="40">
        <f t="shared" si="3"/>
        <v>49</v>
      </c>
      <c r="O18" s="7" t="s">
        <v>163</v>
      </c>
      <c r="P18" s="8" t="str">
        <f>IF(Table1[[#This Row],[MCDHH Legal Approved]]= "YES", Table1[[#This Row],[ASL Hrly Rate]]+15,"N/A")</f>
        <v>N/A</v>
      </c>
      <c r="Q18" s="8" t="str">
        <f>IF(Table1[[#This Row],[MCDHH Legal Approved]]="YES", Table1[[#This Row],[Deaf-Blind Hrly Rate]]+15,"N/A")</f>
        <v>N/A</v>
      </c>
      <c r="R18" s="7" t="s">
        <v>549</v>
      </c>
      <c r="S18" s="7">
        <f>LEN(Table1[[#This Row],[Partial PRC Doc]])</f>
        <v>7</v>
      </c>
      <c r="T18" s="7">
        <f>COUNTIF(Table1[Partial PRC Doc],R18)</f>
        <v>1</v>
      </c>
    </row>
    <row r="19" spans="1:20" ht="40.35" customHeight="1" x14ac:dyDescent="0.4">
      <c r="A19" s="2" t="s">
        <v>91</v>
      </c>
      <c r="B19" s="2" t="s">
        <v>92</v>
      </c>
      <c r="C19" s="2"/>
      <c r="D19" s="2" t="str">
        <f>SUBSTITUTE(CONCATENATE(Table1[[#This Row],[First Name]]," ",Table1[[#This Row],[Last Name]]," ",Table1[[#This Row],[Company]]),"","")</f>
        <v xml:space="preserve">Laurie Benjamin </v>
      </c>
      <c r="E19" s="2" t="s">
        <v>140</v>
      </c>
      <c r="F19" s="4" t="s">
        <v>161</v>
      </c>
      <c r="G19" s="5">
        <v>34821</v>
      </c>
      <c r="H19" s="4">
        <f ca="1">IF(ISBLANK(Table1[[#This Row],[Certification effective]]),"",DATEDIF((G19),(TODAY()),"Y"))</f>
        <v>30</v>
      </c>
      <c r="I19" s="3">
        <f ca="1">IF(ISBLANK(Table1[[#This Row],[Certification effective]]),"",DATE(YEAR(Table1[[#This Row],[Certification effective]])+ROUNDUP(DATEDIF((G19),(TODAY()),"Y")/5,0)*5, MONTH(Table1[[#This Row],[Certification effective]]), DAY(Table1[[#This Row],[Certification effective]])))</f>
        <v>45779</v>
      </c>
      <c r="J19" s="3">
        <v>45839</v>
      </c>
      <c r="K19" s="39" t="s">
        <v>161</v>
      </c>
      <c r="L19" s="40">
        <v>76</v>
      </c>
      <c r="M19" s="40">
        <f t="shared" si="0"/>
        <v>79</v>
      </c>
      <c r="N19" s="40">
        <f t="shared" si="1"/>
        <v>81</v>
      </c>
      <c r="O19" s="7" t="s">
        <v>163</v>
      </c>
      <c r="P19" s="8" t="str">
        <f>IF(Table1[[#This Row],[MCDHH Legal Approved]]= "YES", Table1[[#This Row],[ASL Hrly Rate]]+15,"N/A")</f>
        <v>N/A</v>
      </c>
      <c r="Q19" s="8" t="str">
        <f>IF(Table1[[#This Row],[MCDHH Legal Approved]]="YES", Table1[[#This Row],[Deaf-Blind Hrly Rate]]+15,"N/A")</f>
        <v>N/A</v>
      </c>
      <c r="R19" s="7" t="s">
        <v>550</v>
      </c>
      <c r="S19" s="7">
        <f>LEN(Table1[[#This Row],[Partial PRC Doc]])</f>
        <v>7</v>
      </c>
      <c r="T19" s="7">
        <f>COUNTIF(Table1[Partial PRC Doc],R19)</f>
        <v>1</v>
      </c>
    </row>
    <row r="20" spans="1:20" ht="40.35" customHeight="1" x14ac:dyDescent="0.4">
      <c r="A20" s="2" t="s">
        <v>528</v>
      </c>
      <c r="B20" s="2" t="s">
        <v>529</v>
      </c>
      <c r="C20" s="2"/>
      <c r="D20" s="2" t="str">
        <f>SUBSTITUTE(CONCATENATE(Table1[[#This Row],[First Name]]," ",Table1[[#This Row],[Last Name]]," ",Table1[[#This Row],[Company]]),"","")</f>
        <v xml:space="preserve">Angela Benson </v>
      </c>
      <c r="E20" s="2" t="s">
        <v>141</v>
      </c>
      <c r="F20" s="4" t="s">
        <v>161</v>
      </c>
      <c r="G20" s="5">
        <v>36559</v>
      </c>
      <c r="H20" s="4">
        <f ca="1">IF(ISBLANK(Table1[[#This Row],[Certification effective]]),"",DATEDIF((G20),(TODAY()),"Y"))</f>
        <v>25</v>
      </c>
      <c r="I20" s="3">
        <f ca="1">IF(ISBLANK(Table1[[#This Row],[Certification effective]]),"",DATE(YEAR(Table1[[#This Row],[Certification effective]])+ROUNDUP(DATEDIF((G20),(TODAY()),"Y")/5,0)*5, MONTH(Table1[[#This Row],[Certification effective]]), DAY(Table1[[#This Row],[Certification effective]])))</f>
        <v>45691</v>
      </c>
      <c r="J20" s="3">
        <v>45859</v>
      </c>
      <c r="K20" s="39" t="s">
        <v>161</v>
      </c>
      <c r="L20" s="40">
        <v>73</v>
      </c>
      <c r="M20" s="40">
        <f>L20+3</f>
        <v>76</v>
      </c>
      <c r="N20" s="40">
        <f>L20+5</f>
        <v>78</v>
      </c>
      <c r="O20" s="7" t="s">
        <v>163</v>
      </c>
      <c r="P20" s="8" t="str">
        <f>IF(Table1[[#This Row],[MCDHH Legal Approved]]= "YES", Table1[[#This Row],[ASL Hrly Rate]]+15,"N/A")</f>
        <v>N/A</v>
      </c>
      <c r="Q20" s="8" t="str">
        <f>IF(Table1[[#This Row],[MCDHH Legal Approved]]="YES", Table1[[#This Row],[Deaf-Blind Hrly Rate]]+15,"N/A")</f>
        <v>N/A</v>
      </c>
      <c r="R20" s="7" t="s">
        <v>675</v>
      </c>
      <c r="S20" s="7">
        <f>LEN(Table1[[#This Row],[Partial PRC Doc]])</f>
        <v>7</v>
      </c>
      <c r="T20" s="7">
        <f>COUNTIF(Table1[Partial PRC Doc],R20)</f>
        <v>1</v>
      </c>
    </row>
    <row r="21" spans="1:20" ht="40.35" customHeight="1" x14ac:dyDescent="0.4">
      <c r="A21" s="2" t="s">
        <v>530</v>
      </c>
      <c r="B21" s="2" t="s">
        <v>108</v>
      </c>
      <c r="C21" s="2" t="s">
        <v>531</v>
      </c>
      <c r="D21" s="2" t="str">
        <f>SUBSTITUTE(CONCATENATE(Table1[[#This Row],[First Name]]," ",Table1[[#This Row],[Last Name]]," ",Table1[[#This Row],[Company]]),"","")</f>
        <v>Rachel Boll Interpreting and Consulting LLC</v>
      </c>
      <c r="E21" s="2" t="s">
        <v>151</v>
      </c>
      <c r="F21" s="4" t="s">
        <v>161</v>
      </c>
      <c r="G21" s="5">
        <v>41625</v>
      </c>
      <c r="H21" s="4">
        <f ca="1">IF(ISBLANK(Table1[[#This Row],[Certification effective]]),"",DATEDIF((G21),(TODAY()),"Y"))</f>
        <v>12</v>
      </c>
      <c r="I21" s="3">
        <f ca="1">IF(ISBLANK(Table1[[#This Row],[Certification effective]]),"",DATE(YEAR(Table1[[#This Row],[Certification effective]])+ROUNDUP(DATEDIF((G21),(TODAY()),"Y")/5,0)*5, MONTH(Table1[[#This Row],[Certification effective]]), DAY(Table1[[#This Row],[Certification effective]])))</f>
        <v>47104</v>
      </c>
      <c r="J21" s="3">
        <v>45860</v>
      </c>
      <c r="K21" s="39" t="s">
        <v>161</v>
      </c>
      <c r="L21" s="40">
        <v>62</v>
      </c>
      <c r="M21" s="40">
        <f>L21+3</f>
        <v>65</v>
      </c>
      <c r="N21" s="40">
        <f>L21+5</f>
        <v>67</v>
      </c>
      <c r="O21" s="7" t="s">
        <v>163</v>
      </c>
      <c r="P21" s="8" t="str">
        <f>IF(Table1[[#This Row],[MCDHH Legal Approved]]= "YES", Table1[[#This Row],[ASL Hrly Rate]]+15,"N/A")</f>
        <v>N/A</v>
      </c>
      <c r="Q21" s="8" t="str">
        <f>IF(Table1[[#This Row],[MCDHH Legal Approved]]="YES", Table1[[#This Row],[Deaf-Blind Hrly Rate]]+15,"N/A")</f>
        <v>N/A</v>
      </c>
      <c r="R21" s="7" t="s">
        <v>676</v>
      </c>
      <c r="S21" s="7">
        <f>LEN(Table1[[#This Row],[Partial PRC Doc]])</f>
        <v>7</v>
      </c>
      <c r="T21" s="7">
        <f>COUNTIF(Table1[Partial PRC Doc],R21)</f>
        <v>1</v>
      </c>
    </row>
    <row r="22" spans="1:20" ht="40.35" customHeight="1" x14ac:dyDescent="0.4">
      <c r="A22" s="2" t="s">
        <v>872</v>
      </c>
      <c r="B22" s="2" t="s">
        <v>873</v>
      </c>
      <c r="C22" s="2"/>
      <c r="D22" s="2" t="str">
        <f>SUBSTITUTE(CONCATENATE(Table1[[#This Row],[First Name]]," ",Table1[[#This Row],[Last Name]]," ",Table1[[#This Row],[Company]]),"","")</f>
        <v xml:space="preserve">Alam Bournazian </v>
      </c>
      <c r="E22" s="2" t="s">
        <v>151</v>
      </c>
      <c r="F22" s="4" t="s">
        <v>161</v>
      </c>
      <c r="G22" s="5">
        <v>39630</v>
      </c>
      <c r="H22" s="4">
        <f ca="1">IF(ISBLANK(Table1[[#This Row],[Certification effective]]),"",DATEDIF((G22),(TODAY()),"Y"))</f>
        <v>17</v>
      </c>
      <c r="I22" s="3">
        <f ca="1">IF(ISBLANK(Table1[[#This Row],[Certification effective]]),"",DATE(YEAR(Table1[[#This Row],[Certification effective]])+ROUNDUP(DATEDIF((G22),(TODAY()),"Y")/5,0)*5, MONTH(Table1[[#This Row],[Certification effective]]), DAY(Table1[[#This Row],[Certification effective]])))</f>
        <v>46935</v>
      </c>
      <c r="J22" s="3">
        <v>45875</v>
      </c>
      <c r="K22" s="39" t="s">
        <v>161</v>
      </c>
      <c r="L22" s="40">
        <v>66</v>
      </c>
      <c r="M22" s="40">
        <f>L22+3</f>
        <v>69</v>
      </c>
      <c r="N22" s="40">
        <f>L22+5</f>
        <v>71</v>
      </c>
      <c r="O22" s="7" t="s">
        <v>163</v>
      </c>
      <c r="P22" s="8" t="str">
        <f>IF(Table1[[#This Row],[MCDHH Legal Approved]]= "YES", Table1[[#This Row],[ASL Hrly Rate]]+15,"N/A")</f>
        <v>N/A</v>
      </c>
      <c r="Q22" s="8" t="str">
        <f>IF(Table1[[#This Row],[MCDHH Legal Approved]]="YES", Table1[[#This Row],[Deaf-Blind Hrly Rate]]+15,"N/A")</f>
        <v>N/A</v>
      </c>
      <c r="R22" s="7" t="s">
        <v>883</v>
      </c>
      <c r="S22" s="7">
        <f>LEN(Table1[[#This Row],[Partial PRC Doc]])</f>
        <v>7</v>
      </c>
      <c r="T22" s="7">
        <f>COUNTIF(Table1[Partial PRC Doc],R22)</f>
        <v>1</v>
      </c>
    </row>
    <row r="23" spans="1:20" ht="40.35" customHeight="1" x14ac:dyDescent="0.4">
      <c r="A23" s="2" t="s">
        <v>277</v>
      </c>
      <c r="B23" s="2" t="s">
        <v>278</v>
      </c>
      <c r="C23" s="2"/>
      <c r="D23" s="2" t="str">
        <f>SUBSTITUTE(CONCATENATE(Table1[[#This Row],[First Name]]," ",Table1[[#This Row],[Last Name]]," ",Table1[[#This Row],[Company]]),"","")</f>
        <v xml:space="preserve">Christine Bricault </v>
      </c>
      <c r="E23" s="2" t="s">
        <v>141</v>
      </c>
      <c r="F23" s="4" t="s">
        <v>161</v>
      </c>
      <c r="G23" s="5">
        <v>38859</v>
      </c>
      <c r="H23" s="4">
        <f ca="1">IF(ISBLANK(Table1[[#This Row],[Certification effective]]),"",DATEDIF((G23),(TODAY()),"Y"))</f>
        <v>19</v>
      </c>
      <c r="I23" s="3">
        <f ca="1">IF(ISBLANK(Table1[[#This Row],[Certification effective]]),"",DATE(YEAR(Table1[[#This Row],[Certification effective]])+ROUNDUP(DATEDIF((G23),(TODAY()),"Y")/5,0)*5, MONTH(Table1[[#This Row],[Certification effective]]), DAY(Table1[[#This Row],[Certification effective]])))</f>
        <v>46164</v>
      </c>
      <c r="J23" s="3">
        <v>45839</v>
      </c>
      <c r="K23" s="39" t="s">
        <v>161</v>
      </c>
      <c r="L23" s="40">
        <v>66</v>
      </c>
      <c r="M23" s="40">
        <f>L23+3</f>
        <v>69</v>
      </c>
      <c r="N23" s="40">
        <f>L23+5</f>
        <v>71</v>
      </c>
      <c r="O23" s="7" t="s">
        <v>163</v>
      </c>
      <c r="P23" s="8" t="str">
        <f>IF(Table1[[#This Row],[MCDHH Legal Approved]]= "YES", Table1[[#This Row],[ASL Hrly Rate]]+15,"N/A")</f>
        <v>N/A</v>
      </c>
      <c r="Q23" s="8" t="str">
        <f>IF(Table1[[#This Row],[MCDHH Legal Approved]]="YES", Table1[[#This Row],[Deaf-Blind Hrly Rate]]+15,"N/A")</f>
        <v>N/A</v>
      </c>
      <c r="R23" s="7" t="s">
        <v>551</v>
      </c>
      <c r="S23" s="7">
        <f>LEN(Table1[[#This Row],[Partial PRC Doc]])</f>
        <v>7</v>
      </c>
      <c r="T23" s="7">
        <f>COUNTIF(Table1[Partial PRC Doc],R23)</f>
        <v>1</v>
      </c>
    </row>
    <row r="24" spans="1:20" ht="40.35" customHeight="1" x14ac:dyDescent="0.4">
      <c r="A24" s="2" t="s">
        <v>131</v>
      </c>
      <c r="B24" s="2" t="s">
        <v>120</v>
      </c>
      <c r="C24" s="2"/>
      <c r="D24" s="2" t="str">
        <f>SUBSTITUTE(CONCATENATE(Table1[[#This Row],[First Name]]," ",Table1[[#This Row],[Last Name]]," ",Table1[[#This Row],[Company]]),"","")</f>
        <v xml:space="preserve">Susan Brown </v>
      </c>
      <c r="E24" s="2" t="s">
        <v>141</v>
      </c>
      <c r="F24" s="4" t="s">
        <v>161</v>
      </c>
      <c r="G24" s="5">
        <v>37888</v>
      </c>
      <c r="H24" s="4">
        <f ca="1">IF(ISBLANK(Table1[[#This Row],[Certification effective]]),"",DATEDIF((G24),(TODAY()),"Y"))</f>
        <v>22</v>
      </c>
      <c r="I24" s="3">
        <f ca="1">IF(ISBLANK(Table1[[#This Row],[Certification effective]]),"",DATE(YEAR(Table1[[#This Row],[Certification effective]])+ROUNDUP(DATEDIF((G24),(TODAY()),"Y")/5,0)*5, MONTH(Table1[[#This Row],[Certification effective]]), DAY(Table1[[#This Row],[Certification effective]])))</f>
        <v>47020</v>
      </c>
      <c r="J24" s="3">
        <v>45839</v>
      </c>
      <c r="K24" s="39" t="s">
        <v>161</v>
      </c>
      <c r="L24" s="40">
        <v>69</v>
      </c>
      <c r="M24" s="40">
        <f t="shared" si="0"/>
        <v>72</v>
      </c>
      <c r="N24" s="40">
        <f t="shared" si="1"/>
        <v>74</v>
      </c>
      <c r="O24" s="7" t="s">
        <v>163</v>
      </c>
      <c r="P24" s="8" t="str">
        <f>IF(Table1[[#This Row],[MCDHH Legal Approved]]= "YES", Table1[[#This Row],[ASL Hrly Rate]]+15,"N/A")</f>
        <v>N/A</v>
      </c>
      <c r="Q24" s="8" t="str">
        <f>IF(Table1[[#This Row],[MCDHH Legal Approved]]="YES", Table1[[#This Row],[Deaf-Blind Hrly Rate]]+15,"N/A")</f>
        <v>N/A</v>
      </c>
      <c r="R24" s="7" t="s">
        <v>552</v>
      </c>
      <c r="S24" s="7">
        <f>LEN(Table1[[#This Row],[Partial PRC Doc]])</f>
        <v>7</v>
      </c>
      <c r="T24" s="7">
        <f>COUNTIF(Table1[Partial PRC Doc],R24)</f>
        <v>1</v>
      </c>
    </row>
    <row r="25" spans="1:20" ht="40.35" customHeight="1" x14ac:dyDescent="0.4">
      <c r="A25" s="2" t="s">
        <v>119</v>
      </c>
      <c r="B25" s="2" t="s">
        <v>120</v>
      </c>
      <c r="C25" s="2"/>
      <c r="D25" s="2" t="str">
        <f>SUBSTITUTE(CONCATENATE(Table1[[#This Row],[First Name]]," ",Table1[[#This Row],[Last Name]]," ",Table1[[#This Row],[Company]]),"","")</f>
        <v xml:space="preserve">Susan Brule </v>
      </c>
      <c r="E25" s="2" t="s">
        <v>142</v>
      </c>
      <c r="F25" s="4" t="s">
        <v>916</v>
      </c>
      <c r="G25" s="5">
        <v>30794</v>
      </c>
      <c r="H25" s="4">
        <f ca="1">IF(ISBLANK(Table1[[#This Row],[Certification effective]]),"",DATEDIF((G25),(TODAY()),"Y"))</f>
        <v>41</v>
      </c>
      <c r="I25" s="3">
        <f ca="1">IF(ISBLANK(Table1[[#This Row],[Certification effective]]),"",DATE(YEAR(Table1[[#This Row],[Certification effective]])+ROUNDUP(DATEDIF((G25),(TODAY()),"Y")/5,0)*5, MONTH(Table1[[#This Row],[Certification effective]]), DAY(Table1[[#This Row],[Certification effective]])))</f>
        <v>47230</v>
      </c>
      <c r="J25" s="3">
        <v>45839</v>
      </c>
      <c r="K25" s="39" t="s">
        <v>161</v>
      </c>
      <c r="L25" s="40">
        <v>83</v>
      </c>
      <c r="M25" s="40">
        <f t="shared" si="0"/>
        <v>86</v>
      </c>
      <c r="N25" s="40">
        <f t="shared" si="1"/>
        <v>88</v>
      </c>
      <c r="O25" s="7" t="s">
        <v>162</v>
      </c>
      <c r="P25" s="8">
        <f>IF(Table1[[#This Row],[MCDHH Legal Approved]]= "YES", Table1[[#This Row],[ASL Hrly Rate]]+15,"N/A")</f>
        <v>98</v>
      </c>
      <c r="Q25" s="8">
        <f>IF(Table1[[#This Row],[MCDHH Legal Approved]]="YES", Table1[[#This Row],[Deaf-Blind Hrly Rate]]+15,"N/A")</f>
        <v>103</v>
      </c>
      <c r="R25" s="7" t="s">
        <v>553</v>
      </c>
      <c r="S25" s="7">
        <f>LEN(Table1[[#This Row],[Partial PRC Doc]])</f>
        <v>7</v>
      </c>
      <c r="T25" s="7">
        <f>COUNTIF(Table1[Partial PRC Doc],R25)</f>
        <v>1</v>
      </c>
    </row>
    <row r="26" spans="1:20" ht="40.35" customHeight="1" x14ac:dyDescent="0.4">
      <c r="A26" s="2" t="s">
        <v>69</v>
      </c>
      <c r="B26" s="2" t="s">
        <v>70</v>
      </c>
      <c r="C26" s="2"/>
      <c r="D26" s="2" t="str">
        <f>SUBSTITUTE(CONCATENATE(Table1[[#This Row],[First Name]]," ",Table1[[#This Row],[Last Name]]," ",Table1[[#This Row],[Company]]),"","")</f>
        <v xml:space="preserve">Cory Brunner </v>
      </c>
      <c r="E26" s="2" t="s">
        <v>141</v>
      </c>
      <c r="F26" s="4" t="s">
        <v>161</v>
      </c>
      <c r="G26" s="5">
        <v>37532</v>
      </c>
      <c r="H26" s="4">
        <f ca="1">IF(ISBLANK(Table1[[#This Row],[Certification effective]]),"",DATEDIF((G26),(TODAY()),"Y"))</f>
        <v>23</v>
      </c>
      <c r="I26" s="3">
        <f ca="1">IF(ISBLANK(Table1[[#This Row],[Certification effective]]),"",DATE(YEAR(Table1[[#This Row],[Certification effective]])+ROUNDUP(DATEDIF((G26),(TODAY()),"Y")/5,0)*5, MONTH(Table1[[#This Row],[Certification effective]]), DAY(Table1[[#This Row],[Certification effective]])))</f>
        <v>46663</v>
      </c>
      <c r="J26" s="3">
        <v>45839</v>
      </c>
      <c r="K26" s="39" t="s">
        <v>161</v>
      </c>
      <c r="L26" s="40">
        <v>69</v>
      </c>
      <c r="M26" s="40">
        <f t="shared" si="0"/>
        <v>72</v>
      </c>
      <c r="N26" s="40">
        <f t="shared" si="1"/>
        <v>74</v>
      </c>
      <c r="O26" s="7" t="s">
        <v>163</v>
      </c>
      <c r="P26" s="8" t="str">
        <f>IF(Table1[[#This Row],[MCDHH Legal Approved]]= "YES", Table1[[#This Row],[ASL Hrly Rate]]+15,"N/A")</f>
        <v>N/A</v>
      </c>
      <c r="Q26" s="8" t="str">
        <f>IF(Table1[[#This Row],[MCDHH Legal Approved]]="YES", Table1[[#This Row],[Deaf-Blind Hrly Rate]]+15,"N/A")</f>
        <v>N/A</v>
      </c>
      <c r="R26" s="7" t="s">
        <v>554</v>
      </c>
      <c r="S26" s="7">
        <f>LEN(Table1[[#This Row],[Partial PRC Doc]])</f>
        <v>7</v>
      </c>
      <c r="T26" s="7">
        <f>COUNTIF(Table1[Partial PRC Doc],R26)</f>
        <v>1</v>
      </c>
    </row>
    <row r="27" spans="1:20" ht="40.35" customHeight="1" x14ac:dyDescent="0.4">
      <c r="A27" s="2" t="s">
        <v>322</v>
      </c>
      <c r="B27" s="2" t="s">
        <v>323</v>
      </c>
      <c r="C27" s="2"/>
      <c r="D27" s="2" t="str">
        <f>SUBSTITUTE(CONCATENATE(Table1[[#This Row],[First Name]]," ",Table1[[#This Row],[Last Name]]," ",Table1[[#This Row],[Company]]),"","")</f>
        <v xml:space="preserve">Sheila Burke </v>
      </c>
      <c r="E27" s="2" t="s">
        <v>153</v>
      </c>
      <c r="F27" s="4" t="s">
        <v>161</v>
      </c>
      <c r="G27" s="5">
        <v>40739</v>
      </c>
      <c r="H27" s="4">
        <f ca="1">IF(ISBLANK(Table1[[#This Row],[Certification effective]]),"",DATEDIF((G27),(TODAY()),"Y"))</f>
        <v>14</v>
      </c>
      <c r="I27" s="3">
        <f ca="1">IF(ISBLANK(Table1[[#This Row],[Certification effective]]),"",DATE(YEAR(Table1[[#This Row],[Certification effective]])+ROUNDUP(DATEDIF((G27),(TODAY()),"Y")/5,0)*5, MONTH(Table1[[#This Row],[Certification effective]]), DAY(Table1[[#This Row],[Certification effective]])))</f>
        <v>46218</v>
      </c>
      <c r="J27" s="3">
        <v>45839</v>
      </c>
      <c r="K27" s="39" t="s">
        <v>161</v>
      </c>
      <c r="L27" s="40">
        <v>62</v>
      </c>
      <c r="M27" s="40">
        <f>L27+3</f>
        <v>65</v>
      </c>
      <c r="N27" s="40">
        <f>L27+5</f>
        <v>67</v>
      </c>
      <c r="O27" s="7" t="s">
        <v>163</v>
      </c>
      <c r="P27" s="8" t="str">
        <f>IF(Table1[[#This Row],[MCDHH Legal Approved]]= "YES", Table1[[#This Row],[ASL Hrly Rate]]+15,"N/A")</f>
        <v>N/A</v>
      </c>
      <c r="Q27" s="8" t="str">
        <f>IF(Table1[[#This Row],[MCDHH Legal Approved]]="YES", Table1[[#This Row],[Deaf-Blind Hrly Rate]]+15,"N/A")</f>
        <v>N/A</v>
      </c>
      <c r="R27" s="7" t="s">
        <v>555</v>
      </c>
      <c r="S27" s="7">
        <f>LEN(Table1[[#This Row],[Partial PRC Doc]])</f>
        <v>7</v>
      </c>
      <c r="T27" s="7">
        <f>COUNTIF(Table1[Partial PRC Doc],R27)</f>
        <v>1</v>
      </c>
    </row>
    <row r="28" spans="1:20" ht="40.35" customHeight="1" x14ac:dyDescent="0.4">
      <c r="A28" s="2" t="s">
        <v>187</v>
      </c>
      <c r="B28" s="2" t="s">
        <v>188</v>
      </c>
      <c r="C28" s="2"/>
      <c r="D28" s="2" t="str">
        <f>SUBSTITUTE(CONCATENATE(Table1[[#This Row],[First Name]]," ",Table1[[#This Row],[Last Name]]," ",Table1[[#This Row],[Company]]),"","")</f>
        <v xml:space="preserve">Letita Nadine Bynoe </v>
      </c>
      <c r="E28" s="2" t="s">
        <v>189</v>
      </c>
      <c r="F28" s="4" t="s">
        <v>919</v>
      </c>
      <c r="G28" s="5">
        <v>40331</v>
      </c>
      <c r="H28" s="4">
        <f ca="1">IF(ISBLANK(Table1[[#This Row],[Certification effective]]),"",DATEDIF((G28),(TODAY()),"Y"))</f>
        <v>15</v>
      </c>
      <c r="I28" s="3">
        <f ca="1">IF(ISBLANK(Table1[[#This Row],[Certification effective]]),"",DATE(YEAR(Table1[[#This Row],[Certification effective]])+ROUNDUP(DATEDIF((G28),(TODAY()),"Y")/5,0)*5, MONTH(Table1[[#This Row],[Certification effective]]), DAY(Table1[[#This Row],[Certification effective]])))</f>
        <v>45810</v>
      </c>
      <c r="J28" s="3">
        <v>45839</v>
      </c>
      <c r="K28" s="39" t="s">
        <v>161</v>
      </c>
      <c r="L28" s="40">
        <v>66</v>
      </c>
      <c r="M28" s="40">
        <f t="shared" si="0"/>
        <v>69</v>
      </c>
      <c r="N28" s="40">
        <f t="shared" si="1"/>
        <v>71</v>
      </c>
      <c r="O28" s="7" t="s">
        <v>162</v>
      </c>
      <c r="P28" s="8">
        <f>IF(Table1[[#This Row],[MCDHH Legal Approved]]= "YES", Table1[[#This Row],[ASL Hrly Rate]]+15,"N/A")</f>
        <v>81</v>
      </c>
      <c r="Q28" s="8">
        <f>IF(Table1[[#This Row],[MCDHH Legal Approved]]="YES", Table1[[#This Row],[Deaf-Blind Hrly Rate]]+15,"N/A")</f>
        <v>86</v>
      </c>
      <c r="R28" s="7" t="s">
        <v>556</v>
      </c>
      <c r="S28" s="7">
        <f>LEN(Table1[[#This Row],[Partial PRC Doc]])</f>
        <v>7</v>
      </c>
      <c r="T28" s="7">
        <f>COUNTIF(Table1[Partial PRC Doc],R28)</f>
        <v>1</v>
      </c>
    </row>
    <row r="29" spans="1:20" ht="40.35" customHeight="1" x14ac:dyDescent="0.4">
      <c r="A29" s="2" t="s">
        <v>239</v>
      </c>
      <c r="B29" s="2" t="s">
        <v>240</v>
      </c>
      <c r="C29" s="2"/>
      <c r="D29" s="2" t="str">
        <f>SUBSTITUTE(CONCATENATE(Table1[[#This Row],[First Name]]," ",Table1[[#This Row],[Last Name]]," ",Table1[[#This Row],[Company]]),"","")</f>
        <v xml:space="preserve">Janice Cagan-Teuber </v>
      </c>
      <c r="E29" s="2" t="s">
        <v>155</v>
      </c>
      <c r="F29" s="4" t="s">
        <v>916</v>
      </c>
      <c r="G29" s="5">
        <v>27211</v>
      </c>
      <c r="H29" s="4">
        <f ca="1">IF(ISBLANK(Table1[[#This Row],[Certification effective]]),"",DATEDIF((G29),(TODAY()),"Y"))</f>
        <v>51</v>
      </c>
      <c r="I29" s="3">
        <f ca="1">IF(ISBLANK(Table1[[#This Row],[Certification effective]]),"",DATE(YEAR(Table1[[#This Row],[Certification effective]])+ROUNDUP(DATEDIF((G29),(TODAY()),"Y")/5,0)*5, MONTH(Table1[[#This Row],[Certification effective]]), DAY(Table1[[#This Row],[Certification effective]])))</f>
        <v>47300</v>
      </c>
      <c r="J29" s="3">
        <v>45839</v>
      </c>
      <c r="K29" s="39" t="s">
        <v>161</v>
      </c>
      <c r="L29" s="40">
        <v>83</v>
      </c>
      <c r="M29" s="40">
        <f>L29+3</f>
        <v>86</v>
      </c>
      <c r="N29" s="40">
        <f>L29+5</f>
        <v>88</v>
      </c>
      <c r="O29" s="7" t="s">
        <v>162</v>
      </c>
      <c r="P29" s="8">
        <f>IF(Table1[[#This Row],[MCDHH Legal Approved]]= "YES", Table1[[#This Row],[ASL Hrly Rate]]+15,"N/A")</f>
        <v>98</v>
      </c>
      <c r="Q29" s="8">
        <f>IF(Table1[[#This Row],[MCDHH Legal Approved]]="YES", Table1[[#This Row],[Deaf-Blind Hrly Rate]]+15,"N/A")</f>
        <v>103</v>
      </c>
      <c r="R29" s="7" t="s">
        <v>557</v>
      </c>
      <c r="S29" s="7">
        <f>LEN(Table1[[#This Row],[Partial PRC Doc]])</f>
        <v>7</v>
      </c>
      <c r="T29" s="7">
        <f>COUNTIF(Table1[Partial PRC Doc],R29)</f>
        <v>1</v>
      </c>
    </row>
    <row r="30" spans="1:20" ht="40.35" customHeight="1" x14ac:dyDescent="0.4">
      <c r="A30" s="2" t="s">
        <v>136</v>
      </c>
      <c r="B30" s="2" t="s">
        <v>137</v>
      </c>
      <c r="C30" s="2"/>
      <c r="D30" s="2" t="str">
        <f>SUBSTITUTE(CONCATENATE(Table1[[#This Row],[First Name]]," ",Table1[[#This Row],[Last Name]]," ",Table1[[#This Row],[Company]]),"","")</f>
        <v xml:space="preserve">Stacy Calabretta </v>
      </c>
      <c r="E30" s="2" t="s">
        <v>141</v>
      </c>
      <c r="F30" s="4" t="s">
        <v>918</v>
      </c>
      <c r="G30" s="5">
        <v>39019</v>
      </c>
      <c r="H30" s="4">
        <f ca="1">IF(ISBLANK(Table1[[#This Row],[Certification effective]]),"",DATEDIF((G30),(TODAY()),"Y"))</f>
        <v>19</v>
      </c>
      <c r="I30" s="3">
        <f ca="1">IF(ISBLANK(Table1[[#This Row],[Certification effective]]),"",DATE(YEAR(Table1[[#This Row],[Certification effective]])+ROUNDUP(DATEDIF((G30),(TODAY()),"Y")/5,0)*5, MONTH(Table1[[#This Row],[Certification effective]]), DAY(Table1[[#This Row],[Certification effective]])))</f>
        <v>46324</v>
      </c>
      <c r="J30" s="3">
        <v>45839</v>
      </c>
      <c r="K30" s="39" t="s">
        <v>161</v>
      </c>
      <c r="L30" s="40">
        <v>66</v>
      </c>
      <c r="M30" s="40">
        <f t="shared" si="0"/>
        <v>69</v>
      </c>
      <c r="N30" s="40">
        <f t="shared" si="1"/>
        <v>71</v>
      </c>
      <c r="O30" s="7" t="s">
        <v>162</v>
      </c>
      <c r="P30" s="8">
        <f>IF(Table1[[#This Row],[MCDHH Legal Approved]]= "YES", Table1[[#This Row],[ASL Hrly Rate]]+15,"N/A")</f>
        <v>81</v>
      </c>
      <c r="Q30" s="8">
        <f>IF(Table1[[#This Row],[MCDHH Legal Approved]]="YES", Table1[[#This Row],[Deaf-Blind Hrly Rate]]+15,"N/A")</f>
        <v>86</v>
      </c>
      <c r="R30" s="7" t="s">
        <v>558</v>
      </c>
      <c r="S30" s="7">
        <f>LEN(Table1[[#This Row],[Partial PRC Doc]])</f>
        <v>7</v>
      </c>
      <c r="T30" s="7">
        <f>COUNTIF(Table1[Partial PRC Doc],R30)</f>
        <v>1</v>
      </c>
    </row>
    <row r="31" spans="1:20" ht="40.35" customHeight="1" x14ac:dyDescent="0.4">
      <c r="A31" s="2" t="s">
        <v>121</v>
      </c>
      <c r="B31" s="2" t="s">
        <v>122</v>
      </c>
      <c r="C31" s="2"/>
      <c r="D31" s="2" t="str">
        <f>SUBSTITUTE(CONCATENATE(Table1[[#This Row],[First Name]]," ",Table1[[#This Row],[Last Name]]," ",Table1[[#This Row],[Company]]),"","")</f>
        <v xml:space="preserve">Susan E.  Caldway </v>
      </c>
      <c r="E31" s="2" t="s">
        <v>143</v>
      </c>
      <c r="F31" s="4" t="s">
        <v>161</v>
      </c>
      <c r="G31" s="5">
        <v>37944</v>
      </c>
      <c r="H31" s="4">
        <f ca="1">IF(ISBLANK(Table1[[#This Row],[Certification effective]]),"",DATEDIF((G31),(TODAY()),"Y"))</f>
        <v>22</v>
      </c>
      <c r="I31" s="3">
        <f ca="1">IF(ISBLANK(Table1[[#This Row],[Certification effective]]),"",DATE(YEAR(Table1[[#This Row],[Certification effective]])+ROUNDUP(DATEDIF((G31),(TODAY()),"Y")/5,0)*5, MONTH(Table1[[#This Row],[Certification effective]]), DAY(Table1[[#This Row],[Certification effective]])))</f>
        <v>47076</v>
      </c>
      <c r="J31" s="3">
        <v>45839</v>
      </c>
      <c r="K31" s="39" t="s">
        <v>161</v>
      </c>
      <c r="L31" s="40">
        <v>69</v>
      </c>
      <c r="M31" s="40">
        <f t="shared" si="0"/>
        <v>72</v>
      </c>
      <c r="N31" s="40">
        <f t="shared" si="1"/>
        <v>74</v>
      </c>
      <c r="O31" s="7" t="s">
        <v>163</v>
      </c>
      <c r="P31" s="8" t="str">
        <f>IF(Table1[[#This Row],[MCDHH Legal Approved]]= "YES", Table1[[#This Row],[ASL Hrly Rate]]+15,"N/A")</f>
        <v>N/A</v>
      </c>
      <c r="Q31" s="8" t="str">
        <f>IF(Table1[[#This Row],[MCDHH Legal Approved]]="YES", Table1[[#This Row],[Deaf-Blind Hrly Rate]]+15,"N/A")</f>
        <v>N/A</v>
      </c>
      <c r="R31" s="7" t="s">
        <v>559</v>
      </c>
      <c r="S31" s="7">
        <f>LEN(Table1[[#This Row],[Partial PRC Doc]])</f>
        <v>7</v>
      </c>
      <c r="T31" s="7">
        <f>COUNTIF(Table1[Partial PRC Doc],R31)</f>
        <v>1</v>
      </c>
    </row>
    <row r="32" spans="1:20" ht="40.35" customHeight="1" x14ac:dyDescent="0.4">
      <c r="A32" s="2" t="s">
        <v>874</v>
      </c>
      <c r="B32" s="2" t="s">
        <v>194</v>
      </c>
      <c r="C32" s="2"/>
      <c r="D32" s="2" t="str">
        <f>SUBSTITUTE(CONCATENATE(Table1[[#This Row],[First Name]]," ",Table1[[#This Row],[Last Name]]," ",Table1[[#This Row],[Company]]),"","")</f>
        <v xml:space="preserve">Denise Chagnon </v>
      </c>
      <c r="E32" s="2" t="s">
        <v>141</v>
      </c>
      <c r="F32" s="4" t="s">
        <v>161</v>
      </c>
      <c r="G32" s="5">
        <v>36749</v>
      </c>
      <c r="H32" s="4">
        <f ca="1">IF(ISBLANK(Table1[[#This Row],[Certification effective]]),"",DATEDIF((G32),(TODAY()),"Y"))</f>
        <v>25</v>
      </c>
      <c r="I32" s="3">
        <f ca="1">IF(ISBLANK(Table1[[#This Row],[Certification effective]]),"",DATE(YEAR(Table1[[#This Row],[Certification effective]])+ROUNDUP(DATEDIF((G32),(TODAY()),"Y")/5,0)*5, MONTH(Table1[[#This Row],[Certification effective]]), DAY(Table1[[#This Row],[Certification effective]])))</f>
        <v>45880</v>
      </c>
      <c r="J32" s="3">
        <v>45874</v>
      </c>
      <c r="K32" s="39" t="s">
        <v>161</v>
      </c>
      <c r="L32" s="40">
        <v>73</v>
      </c>
      <c r="M32" s="40">
        <f>L32+3</f>
        <v>76</v>
      </c>
      <c r="N32" s="40">
        <f>L32+5</f>
        <v>78</v>
      </c>
      <c r="O32" s="7" t="s">
        <v>163</v>
      </c>
      <c r="P32" s="8" t="str">
        <f>IF(Table1[[#This Row],[MCDHH Legal Approved]]= "YES", Table1[[#This Row],[ASL Hrly Rate]]+15,"N/A")</f>
        <v>N/A</v>
      </c>
      <c r="Q32" s="8" t="str">
        <f>IF(Table1[[#This Row],[MCDHH Legal Approved]]="YES", Table1[[#This Row],[Deaf-Blind Hrly Rate]]+15,"N/A")</f>
        <v>N/A</v>
      </c>
      <c r="R32" s="7" t="s">
        <v>884</v>
      </c>
      <c r="S32" s="7">
        <f>LEN(Table1[[#This Row],[Partial PRC Doc]])</f>
        <v>7</v>
      </c>
      <c r="T32" s="7">
        <f>COUNTIF(Table1[Partial PRC Doc],R32)</f>
        <v>1</v>
      </c>
    </row>
    <row r="33" spans="1:20" ht="40.35" customHeight="1" x14ac:dyDescent="0.4">
      <c r="A33" s="2" t="s">
        <v>117</v>
      </c>
      <c r="B33" s="2" t="s">
        <v>118</v>
      </c>
      <c r="C33" s="2"/>
      <c r="D33" s="2" t="str">
        <f>SUBSTITUTE(CONCATENATE(Table1[[#This Row],[First Name]]," ",Table1[[#This Row],[Last Name]]," ",Table1[[#This Row],[Company]]),"","")</f>
        <v xml:space="preserve">Shawna Chrostowski </v>
      </c>
      <c r="E33" s="2" t="s">
        <v>144</v>
      </c>
      <c r="F33" s="4" t="s">
        <v>161</v>
      </c>
      <c r="G33" s="5">
        <v>40930</v>
      </c>
      <c r="H33" s="4">
        <f ca="1">IF(ISBLANK(Table1[[#This Row],[Certification effective]]),"",DATEDIF((G33),(TODAY()),"Y"))</f>
        <v>13</v>
      </c>
      <c r="I33" s="3">
        <f ca="1">IF(ISBLANK(Table1[[#This Row],[Certification effective]]),"",DATE(YEAR(Table1[[#This Row],[Certification effective]])+ROUNDUP(DATEDIF((G33),(TODAY()),"Y")/5,0)*5, MONTH(Table1[[#This Row],[Certification effective]]), DAY(Table1[[#This Row],[Certification effective]])))</f>
        <v>46409</v>
      </c>
      <c r="J33" s="3">
        <v>45839</v>
      </c>
      <c r="K33" s="39" t="s">
        <v>161</v>
      </c>
      <c r="L33" s="40">
        <v>62</v>
      </c>
      <c r="M33" s="40">
        <f t="shared" si="0"/>
        <v>65</v>
      </c>
      <c r="N33" s="40">
        <f t="shared" si="1"/>
        <v>67</v>
      </c>
      <c r="O33" s="7" t="s">
        <v>163</v>
      </c>
      <c r="P33" s="8" t="str">
        <f>IF(Table1[[#This Row],[MCDHH Legal Approved]]= "YES", Table1[[#This Row],[ASL Hrly Rate]]+15,"N/A")</f>
        <v>N/A</v>
      </c>
      <c r="Q33" s="8" t="str">
        <f>IF(Table1[[#This Row],[MCDHH Legal Approved]]="YES", Table1[[#This Row],[Deaf-Blind Hrly Rate]]+15,"N/A")</f>
        <v>N/A</v>
      </c>
      <c r="R33" s="7" t="s">
        <v>560</v>
      </c>
      <c r="S33" s="7">
        <f>LEN(Table1[[#This Row],[Partial PRC Doc]])</f>
        <v>7</v>
      </c>
      <c r="T33" s="7">
        <f>COUNTIF(Table1[Partial PRC Doc],R33)</f>
        <v>1</v>
      </c>
    </row>
    <row r="34" spans="1:20" ht="40.35" customHeight="1" x14ac:dyDescent="0.4">
      <c r="A34" s="2" t="s">
        <v>535</v>
      </c>
      <c r="B34" s="2" t="s">
        <v>536</v>
      </c>
      <c r="C34" s="2"/>
      <c r="D34" s="2" t="str">
        <f>SUBSTITUTE(CONCATENATE(Table1[[#This Row],[First Name]]," ",Table1[[#This Row],[Last Name]]," ",Table1[[#This Row],[Company]]),"","")</f>
        <v xml:space="preserve">Krystal Chung </v>
      </c>
      <c r="E34" s="2" t="s">
        <v>148</v>
      </c>
      <c r="F34" s="4" t="s">
        <v>161</v>
      </c>
      <c r="G34" s="5">
        <v>44539</v>
      </c>
      <c r="H34" s="4">
        <f ca="1">IF(ISBLANK(Table1[[#This Row],[Certification effective]]),"",DATEDIF((G34),(TODAY()),"Y"))</f>
        <v>4</v>
      </c>
      <c r="I34" s="3">
        <f ca="1">IF(ISBLANK(Table1[[#This Row],[Certification effective]]),"",DATE(YEAR(Table1[[#This Row],[Certification effective]])+ROUNDUP(DATEDIF((G34),(TODAY()),"Y")/5,0)*5, MONTH(Table1[[#This Row],[Certification effective]]), DAY(Table1[[#This Row],[Certification effective]])))</f>
        <v>46365</v>
      </c>
      <c r="J34" s="3">
        <v>45863</v>
      </c>
      <c r="K34" s="39" t="s">
        <v>161</v>
      </c>
      <c r="L34" s="40">
        <v>55</v>
      </c>
      <c r="M34" s="40">
        <f>L34+3</f>
        <v>58</v>
      </c>
      <c r="N34" s="40">
        <f>L34+5</f>
        <v>60</v>
      </c>
      <c r="O34" s="7" t="s">
        <v>163</v>
      </c>
      <c r="P34" s="8" t="str">
        <f>IF(Table1[[#This Row],[MCDHH Legal Approved]]= "YES", Table1[[#This Row],[ASL Hrly Rate]]+15,"N/A")</f>
        <v>N/A</v>
      </c>
      <c r="Q34" s="8" t="str">
        <f>IF(Table1[[#This Row],[MCDHH Legal Approved]]="YES", Table1[[#This Row],[Deaf-Blind Hrly Rate]]+15,"N/A")</f>
        <v>N/A</v>
      </c>
      <c r="R34" s="7" t="s">
        <v>677</v>
      </c>
      <c r="S34" s="7">
        <f>LEN(Table1[[#This Row],[Partial PRC Doc]])</f>
        <v>7</v>
      </c>
      <c r="T34" s="7">
        <f>COUNTIF(Table1[Partial PRC Doc],R34)</f>
        <v>1</v>
      </c>
    </row>
    <row r="35" spans="1:20" ht="40.35" customHeight="1" x14ac:dyDescent="0.4">
      <c r="A35" s="2" t="s">
        <v>124</v>
      </c>
      <c r="B35" s="2" t="s">
        <v>384</v>
      </c>
      <c r="C35" s="2"/>
      <c r="D35" s="2" t="str">
        <f>SUBSTITUTE(CONCATENATE(Table1[[#This Row],[First Name]]," ",Table1[[#This Row],[Last Name]]," ",Table1[[#This Row],[Company]]),"","")</f>
        <v xml:space="preserve">Keri Clark </v>
      </c>
      <c r="E35" s="2" t="s">
        <v>141</v>
      </c>
      <c r="F35" s="4" t="s">
        <v>161</v>
      </c>
      <c r="G35" s="5">
        <v>38419</v>
      </c>
      <c r="H35" s="4">
        <f ca="1">IF(ISBLANK(Table1[[#This Row],[Certification effective]]),"",DATEDIF((G35),(TODAY()),"Y"))</f>
        <v>20</v>
      </c>
      <c r="I35" s="3">
        <f ca="1">IF(ISBLANK(Table1[[#This Row],[Certification effective]]),"",DATE(YEAR(Table1[[#This Row],[Certification effective]])+ROUNDUP(DATEDIF((G35),(TODAY()),"Y")/5,0)*5, MONTH(Table1[[#This Row],[Certification effective]]), DAY(Table1[[#This Row],[Certification effective]])))</f>
        <v>45724</v>
      </c>
      <c r="J35" s="3">
        <v>45839</v>
      </c>
      <c r="K35" s="39" t="s">
        <v>161</v>
      </c>
      <c r="L35" s="40">
        <v>69</v>
      </c>
      <c r="M35" s="40">
        <f>L35+3</f>
        <v>72</v>
      </c>
      <c r="N35" s="40">
        <f>L35+5</f>
        <v>74</v>
      </c>
      <c r="O35" s="7" t="s">
        <v>163</v>
      </c>
      <c r="P35" s="8" t="str">
        <f>IF(Table1[[#This Row],[MCDHH Legal Approved]]= "YES", Table1[[#This Row],[ASL Hrly Rate]]+15,"N/A")</f>
        <v>N/A</v>
      </c>
      <c r="Q35" s="8" t="str">
        <f>IF(Table1[[#This Row],[MCDHH Legal Approved]]="YES", Table1[[#This Row],[Deaf-Blind Hrly Rate]]+15,"N/A")</f>
        <v>N/A</v>
      </c>
      <c r="R35" s="7" t="s">
        <v>678</v>
      </c>
      <c r="S35" s="7">
        <f>LEN(Table1[[#This Row],[Partial PRC Doc]])</f>
        <v>7</v>
      </c>
      <c r="T35" s="7">
        <f>COUNTIF(Table1[Partial PRC Doc],R35)</f>
        <v>1</v>
      </c>
    </row>
    <row r="36" spans="1:20" ht="40.35" customHeight="1" x14ac:dyDescent="0.4">
      <c r="A36" s="2" t="s">
        <v>124</v>
      </c>
      <c r="B36" s="2" t="s">
        <v>126</v>
      </c>
      <c r="C36" s="2" t="s">
        <v>145</v>
      </c>
      <c r="D36" s="2" t="str">
        <f>SUBSTITUTE(CONCATENATE(Table1[[#This Row],[First Name]]," ",Table1[[#This Row],[Last Name]]," ",Table1[[#This Row],[Company]]),"","")</f>
        <v>LeWana Clark ClarkWood &amp; Assoc</v>
      </c>
      <c r="E36" s="2" t="s">
        <v>146</v>
      </c>
      <c r="F36" s="4" t="s">
        <v>916</v>
      </c>
      <c r="G36" s="5">
        <v>29164</v>
      </c>
      <c r="H36" s="4">
        <f ca="1">IF(ISBLANK(Table1[[#This Row],[Certification effective]]),"",DATEDIF((G36),(TODAY()),"Y"))</f>
        <v>46</v>
      </c>
      <c r="I36" s="3">
        <f ca="1">IF(ISBLANK(Table1[[#This Row],[Certification effective]]),"",DATE(YEAR(Table1[[#This Row],[Certification effective]])+ROUNDUP(DATEDIF((G36),(TODAY()),"Y")/5,0)*5, MONTH(Table1[[#This Row],[Certification effective]]), DAY(Table1[[#This Row],[Certification effective]])))</f>
        <v>47427</v>
      </c>
      <c r="J36" s="3">
        <v>45839</v>
      </c>
      <c r="K36" s="39" t="s">
        <v>161</v>
      </c>
      <c r="L36" s="40">
        <v>83</v>
      </c>
      <c r="M36" s="40">
        <f t="shared" si="0"/>
        <v>86</v>
      </c>
      <c r="N36" s="40">
        <f t="shared" si="1"/>
        <v>88</v>
      </c>
      <c r="O36" s="7" t="s">
        <v>162</v>
      </c>
      <c r="P36" s="8">
        <f>IF(Table1[[#This Row],[MCDHH Legal Approved]]= "YES", Table1[[#This Row],[ASL Hrly Rate]]+15,"N/A")</f>
        <v>98</v>
      </c>
      <c r="Q36" s="8">
        <f>IF(Table1[[#This Row],[MCDHH Legal Approved]]="YES", Table1[[#This Row],[Deaf-Blind Hrly Rate]]+15,"N/A")</f>
        <v>103</v>
      </c>
      <c r="R36" s="7" t="s">
        <v>561</v>
      </c>
      <c r="S36" s="7">
        <f>LEN(Table1[[#This Row],[Partial PRC Doc]])</f>
        <v>7</v>
      </c>
      <c r="T36" s="7">
        <f>COUNTIF(Table1[Partial PRC Doc],R36)</f>
        <v>1</v>
      </c>
    </row>
    <row r="37" spans="1:20" ht="40.35" customHeight="1" x14ac:dyDescent="0.4">
      <c r="A37" s="2" t="s">
        <v>385</v>
      </c>
      <c r="B37" s="2" t="s">
        <v>386</v>
      </c>
      <c r="C37" s="2"/>
      <c r="D37" s="2" t="str">
        <f>SUBSTITUTE(CONCATENATE(Table1[[#This Row],[First Name]]," ",Table1[[#This Row],[Last Name]]," ",Table1[[#This Row],[Company]]),"","")</f>
        <v xml:space="preserve">Marina Clark  </v>
      </c>
      <c r="E37" s="2" t="s">
        <v>141</v>
      </c>
      <c r="F37" s="4" t="s">
        <v>161</v>
      </c>
      <c r="G37" s="5">
        <v>36969</v>
      </c>
      <c r="H37" s="4">
        <f ca="1">IF(ISBLANK(Table1[[#This Row],[Certification effective]]),"",DATEDIF((G37),(TODAY()),"Y"))</f>
        <v>24</v>
      </c>
      <c r="I37" s="3">
        <f ca="1">IF(ISBLANK(Table1[[#This Row],[Certification effective]]),"",DATE(YEAR(Table1[[#This Row],[Certification effective]])+ROUNDUP(DATEDIF((G37),(TODAY()),"Y")/5,0)*5, MONTH(Table1[[#This Row],[Certification effective]]), DAY(Table1[[#This Row],[Certification effective]])))</f>
        <v>46100</v>
      </c>
      <c r="J37" s="3">
        <v>45839</v>
      </c>
      <c r="K37" s="39" t="s">
        <v>161</v>
      </c>
      <c r="L37" s="40">
        <v>69</v>
      </c>
      <c r="M37" s="40">
        <f>L37+3</f>
        <v>72</v>
      </c>
      <c r="N37" s="40">
        <f>L37+5</f>
        <v>74</v>
      </c>
      <c r="O37" s="7" t="s">
        <v>163</v>
      </c>
      <c r="P37" s="8" t="str">
        <f>IF(Table1[[#This Row],[MCDHH Legal Approved]]= "YES", Table1[[#This Row],[ASL Hrly Rate]]+15,"N/A")</f>
        <v>N/A</v>
      </c>
      <c r="Q37" s="8" t="str">
        <f>IF(Table1[[#This Row],[MCDHH Legal Approved]]="YES", Table1[[#This Row],[Deaf-Blind Hrly Rate]]+15,"N/A")</f>
        <v>N/A</v>
      </c>
      <c r="R37" s="7" t="s">
        <v>679</v>
      </c>
      <c r="S37" s="7">
        <f>LEN(Table1[[#This Row],[Partial PRC Doc]])</f>
        <v>7</v>
      </c>
      <c r="T37" s="7">
        <f>COUNTIF(Table1[Partial PRC Doc],R37)</f>
        <v>1</v>
      </c>
    </row>
    <row r="38" spans="1:20" ht="40.35" customHeight="1" x14ac:dyDescent="0.4">
      <c r="A38" s="2" t="s">
        <v>124</v>
      </c>
      <c r="B38" s="2" t="s">
        <v>125</v>
      </c>
      <c r="C38" s="2"/>
      <c r="D38" s="2" t="str">
        <f>SUBSTITUTE(CONCATENATE(Table1[[#This Row],[First Name]]," ",Table1[[#This Row],[Last Name]]," ",Table1[[#This Row],[Company]]),"","")</f>
        <v xml:space="preserve">Stephanie Clark </v>
      </c>
      <c r="E38" s="2" t="s">
        <v>147</v>
      </c>
      <c r="F38" s="4" t="s">
        <v>916</v>
      </c>
      <c r="G38" s="5">
        <v>35417</v>
      </c>
      <c r="H38" s="4">
        <f ca="1">IF(ISBLANK(Table1[[#This Row],[Certification effective]]),"",DATEDIF((G38),(TODAY()),"Y"))</f>
        <v>28</v>
      </c>
      <c r="I38" s="3">
        <f ca="1">IF(ISBLANK(Table1[[#This Row],[Certification effective]]),"",DATE(YEAR(Table1[[#This Row],[Certification effective]])+ROUNDUP(DATEDIF((G38),(TODAY()),"Y")/5,0)*5, MONTH(Table1[[#This Row],[Certification effective]]), DAY(Table1[[#This Row],[Certification effective]])))</f>
        <v>46374</v>
      </c>
      <c r="J38" s="3">
        <v>45839</v>
      </c>
      <c r="K38" s="39" t="s">
        <v>161</v>
      </c>
      <c r="L38" s="40">
        <v>73</v>
      </c>
      <c r="M38" s="40">
        <f t="shared" si="0"/>
        <v>76</v>
      </c>
      <c r="N38" s="40">
        <f t="shared" si="1"/>
        <v>78</v>
      </c>
      <c r="O38" s="7" t="s">
        <v>162</v>
      </c>
      <c r="P38" s="8">
        <f>IF(Table1[[#This Row],[MCDHH Legal Approved]]= "YES", Table1[[#This Row],[ASL Hrly Rate]]+15,"N/A")</f>
        <v>88</v>
      </c>
      <c r="Q38" s="8">
        <f>IF(Table1[[#This Row],[MCDHH Legal Approved]]="YES", Table1[[#This Row],[Deaf-Blind Hrly Rate]]+15,"N/A")</f>
        <v>93</v>
      </c>
      <c r="R38" s="7" t="s">
        <v>562</v>
      </c>
      <c r="S38" s="7">
        <f>LEN(Table1[[#This Row],[Partial PRC Doc]])</f>
        <v>7</v>
      </c>
      <c r="T38" s="7">
        <f>COUNTIF(Table1[Partial PRC Doc],R38)</f>
        <v>1</v>
      </c>
    </row>
    <row r="39" spans="1:20" ht="40.35" customHeight="1" x14ac:dyDescent="0.4">
      <c r="A39" s="2" t="s">
        <v>387</v>
      </c>
      <c r="B39" s="2" t="s">
        <v>388</v>
      </c>
      <c r="C39" s="2"/>
      <c r="D39" s="2" t="str">
        <f>SUBSTITUTE(CONCATENATE(Table1[[#This Row],[First Name]]," ",Table1[[#This Row],[Last Name]]," ",Table1[[#This Row],[Company]]),"","")</f>
        <v xml:space="preserve">Gayle Johnson Clemenzi </v>
      </c>
      <c r="E39" s="2" t="s">
        <v>501</v>
      </c>
      <c r="F39" s="4" t="s">
        <v>161</v>
      </c>
      <c r="G39" s="5">
        <v>35703</v>
      </c>
      <c r="H39" s="4">
        <f ca="1">IF(ISBLANK(Table1[[#This Row],[Certification effective]]),"",DATEDIF((G39),(TODAY()),"Y"))</f>
        <v>28</v>
      </c>
      <c r="I39" s="3">
        <f ca="1">IF(ISBLANK(Table1[[#This Row],[Certification effective]]),"",DATE(YEAR(Table1[[#This Row],[Certification effective]])+ROUNDUP(DATEDIF((G39),(TODAY()),"Y")/5,0)*5, MONTH(Table1[[#This Row],[Certification effective]]), DAY(Table1[[#This Row],[Certification effective]])))</f>
        <v>46660</v>
      </c>
      <c r="J39" s="3">
        <v>45839</v>
      </c>
      <c r="K39" s="39" t="s">
        <v>161</v>
      </c>
      <c r="L39" s="40">
        <v>73</v>
      </c>
      <c r="M39" s="40">
        <f t="shared" ref="M39:M40" si="4">L39+3</f>
        <v>76</v>
      </c>
      <c r="N39" s="40">
        <f t="shared" ref="N39:N40" si="5">L39+5</f>
        <v>78</v>
      </c>
      <c r="O39" s="7" t="s">
        <v>163</v>
      </c>
      <c r="P39" s="8" t="str">
        <f>IF(Table1[[#This Row],[MCDHH Legal Approved]]= "YES", Table1[[#This Row],[ASL Hrly Rate]]+15,"N/A")</f>
        <v>N/A</v>
      </c>
      <c r="Q39" s="8" t="str">
        <f>IF(Table1[[#This Row],[MCDHH Legal Approved]]="YES", Table1[[#This Row],[Deaf-Blind Hrly Rate]]+15,"N/A")</f>
        <v>N/A</v>
      </c>
      <c r="R39" s="7" t="s">
        <v>680</v>
      </c>
      <c r="S39" s="7">
        <f>LEN(Table1[[#This Row],[Partial PRC Doc]])</f>
        <v>7</v>
      </c>
      <c r="T39" s="7">
        <f>COUNTIF(Table1[Partial PRC Doc],R39)</f>
        <v>1</v>
      </c>
    </row>
    <row r="40" spans="1:20" ht="40.35" customHeight="1" x14ac:dyDescent="0.4">
      <c r="A40" s="2" t="s">
        <v>389</v>
      </c>
      <c r="B40" s="2" t="s">
        <v>390</v>
      </c>
      <c r="C40" s="2"/>
      <c r="D40" s="2" t="str">
        <f>SUBSTITUTE(CONCATENATE(Table1[[#This Row],[First Name]]," ",Table1[[#This Row],[Last Name]]," ",Table1[[#This Row],[Company]]),"","")</f>
        <v xml:space="preserve">Cynthia Cohen </v>
      </c>
      <c r="E40" s="2" t="s">
        <v>141</v>
      </c>
      <c r="F40" s="4" t="s">
        <v>161</v>
      </c>
      <c r="G40" s="5">
        <v>35171</v>
      </c>
      <c r="H40" s="4">
        <f ca="1">IF(ISBLANK(Table1[[#This Row],[Certification effective]]),"",DATEDIF((G40),(TODAY()),"Y"))</f>
        <v>29</v>
      </c>
      <c r="I40" s="3">
        <f ca="1">IF(ISBLANK(Table1[[#This Row],[Certification effective]]),"",DATE(YEAR(Table1[[#This Row],[Certification effective]])+ROUNDUP(DATEDIF((G40),(TODAY()),"Y")/5,0)*5, MONTH(Table1[[#This Row],[Certification effective]]), DAY(Table1[[#This Row],[Certification effective]])))</f>
        <v>46128</v>
      </c>
      <c r="J40" s="3">
        <v>45839</v>
      </c>
      <c r="K40" s="39" t="s">
        <v>161</v>
      </c>
      <c r="L40" s="40">
        <v>73</v>
      </c>
      <c r="M40" s="40">
        <f t="shared" si="4"/>
        <v>76</v>
      </c>
      <c r="N40" s="40">
        <f t="shared" si="5"/>
        <v>78</v>
      </c>
      <c r="O40" s="7" t="s">
        <v>163</v>
      </c>
      <c r="P40" s="8" t="str">
        <f>IF(Table1[[#This Row],[MCDHH Legal Approved]]= "YES", Table1[[#This Row],[ASL Hrly Rate]]+15,"N/A")</f>
        <v>N/A</v>
      </c>
      <c r="Q40" s="8" t="str">
        <f>IF(Table1[[#This Row],[MCDHH Legal Approved]]="YES", Table1[[#This Row],[Deaf-Blind Hrly Rate]]+15,"N/A")</f>
        <v>N/A</v>
      </c>
      <c r="R40" s="7" t="s">
        <v>681</v>
      </c>
      <c r="S40" s="7">
        <f>LEN(Table1[[#This Row],[Partial PRC Doc]])</f>
        <v>7</v>
      </c>
      <c r="T40" s="7">
        <f>COUNTIF(Table1[Partial PRC Doc],R40)</f>
        <v>1</v>
      </c>
    </row>
    <row r="41" spans="1:20" ht="40.35" customHeight="1" x14ac:dyDescent="0.4">
      <c r="A41" s="2" t="s">
        <v>341</v>
      </c>
      <c r="B41" s="2" t="s">
        <v>342</v>
      </c>
      <c r="C41" s="2"/>
      <c r="D41" s="2" t="str">
        <f>SUBSTITUTE(CONCATENATE(Table1[[#This Row],[First Name]]," ",Table1[[#This Row],[Last Name]]," ",Table1[[#This Row],[Company]]),"","")</f>
        <v xml:space="preserve">Alecia Cole </v>
      </c>
      <c r="E41" s="2" t="s">
        <v>908</v>
      </c>
      <c r="F41" s="4" t="s">
        <v>161</v>
      </c>
      <c r="G41" s="5">
        <v>34817</v>
      </c>
      <c r="H41" s="4">
        <f ca="1">IF(ISBLANK(Table1[[#This Row],[Certification effective]]),"",DATEDIF((G41),(TODAY()),"Y"))</f>
        <v>30</v>
      </c>
      <c r="I41" s="3">
        <f ca="1">IF(ISBLANK(Table1[[#This Row],[Certification effective]]),"",DATE(YEAR(Table1[[#This Row],[Certification effective]])+ROUNDUP(DATEDIF((G41),(TODAY()),"Y")/5,0)*5, MONTH(Table1[[#This Row],[Certification effective]]), DAY(Table1[[#This Row],[Certification effective]])))</f>
        <v>45775</v>
      </c>
      <c r="J41" s="3">
        <v>45839</v>
      </c>
      <c r="K41" s="39" t="s">
        <v>161</v>
      </c>
      <c r="L41" s="40">
        <v>76</v>
      </c>
      <c r="M41" s="40">
        <f>L41+3</f>
        <v>79</v>
      </c>
      <c r="N41" s="40">
        <f>L41+5</f>
        <v>81</v>
      </c>
      <c r="O41" s="7" t="s">
        <v>163</v>
      </c>
      <c r="P41" s="8" t="str">
        <f>IF(Table1[[#This Row],[MCDHH Legal Approved]]= "YES", Table1[[#This Row],[ASL Hrly Rate]]+15,"N/A")</f>
        <v>N/A</v>
      </c>
      <c r="Q41" s="8" t="str">
        <f>IF(Table1[[#This Row],[MCDHH Legal Approved]]="YES", Table1[[#This Row],[Deaf-Blind Hrly Rate]]+15,"N/A")</f>
        <v>N/A</v>
      </c>
      <c r="R41" s="7" t="s">
        <v>563</v>
      </c>
      <c r="S41" s="7">
        <f>LEN(Table1[[#This Row],[Partial PRC Doc]])</f>
        <v>7</v>
      </c>
      <c r="T41" s="7">
        <f>COUNTIF(Table1[Partial PRC Doc],R41)</f>
        <v>1</v>
      </c>
    </row>
    <row r="42" spans="1:20" ht="40.35" customHeight="1" x14ac:dyDescent="0.4">
      <c r="A42" s="2" t="s">
        <v>344</v>
      </c>
      <c r="B42" s="2" t="s">
        <v>345</v>
      </c>
      <c r="C42" s="2"/>
      <c r="D42" s="2" t="str">
        <f>SUBSTITUTE(CONCATENATE(Table1[[#This Row],[First Name]]," ",Table1[[#This Row],[Last Name]]," ",Table1[[#This Row],[Company]]),"","")</f>
        <v xml:space="preserve">Patrick Cole  </v>
      </c>
      <c r="E42" s="2" t="s">
        <v>343</v>
      </c>
      <c r="F42" s="4" t="s">
        <v>161</v>
      </c>
      <c r="G42" s="5">
        <v>38597</v>
      </c>
      <c r="H42" s="4">
        <f ca="1">IF(ISBLANK(Table1[[#This Row],[Certification effective]]),"",DATEDIF((G42),(TODAY()),"Y"))</f>
        <v>20</v>
      </c>
      <c r="I42" s="3">
        <f ca="1">IF(ISBLANK(Table1[[#This Row],[Certification effective]]),"",DATE(YEAR(Table1[[#This Row],[Certification effective]])+ROUNDUP(DATEDIF((G42),(TODAY()),"Y")/5,0)*5, MONTH(Table1[[#This Row],[Certification effective]]), DAY(Table1[[#This Row],[Certification effective]])))</f>
        <v>45902</v>
      </c>
      <c r="J42" s="3">
        <v>45839</v>
      </c>
      <c r="K42" s="39" t="s">
        <v>161</v>
      </c>
      <c r="L42" s="40">
        <v>69</v>
      </c>
      <c r="M42" s="40">
        <f>L42+3</f>
        <v>72</v>
      </c>
      <c r="N42" s="40">
        <f>L42+5</f>
        <v>74</v>
      </c>
      <c r="O42" s="7" t="s">
        <v>163</v>
      </c>
      <c r="P42" s="8" t="str">
        <f>IF(Table1[[#This Row],[MCDHH Legal Approved]]= "YES", Table1[[#This Row],[ASL Hrly Rate]]+15,"N/A")</f>
        <v>N/A</v>
      </c>
      <c r="Q42" s="8" t="str">
        <f>IF(Table1[[#This Row],[MCDHH Legal Approved]]="YES", Table1[[#This Row],[Deaf-Blind Hrly Rate]]+15,"N/A")</f>
        <v>N/A</v>
      </c>
      <c r="R42" s="7" t="s">
        <v>564</v>
      </c>
      <c r="S42" s="7">
        <f>LEN(Table1[[#This Row],[Partial PRC Doc]])</f>
        <v>7</v>
      </c>
      <c r="T42" s="7">
        <f>COUNTIF(Table1[Partial PRC Doc],R42)</f>
        <v>1</v>
      </c>
    </row>
    <row r="43" spans="1:20" ht="40.35" customHeight="1" x14ac:dyDescent="0.4">
      <c r="A43" s="2" t="s">
        <v>890</v>
      </c>
      <c r="B43" s="2" t="s">
        <v>370</v>
      </c>
      <c r="C43" s="2"/>
      <c r="D43" s="2" t="str">
        <f>SUBSTITUTE(CONCATENATE(Table1[[#This Row],[First Name]]," ",Table1[[#This Row],[Last Name]]," ",Table1[[#This Row],[Company]]),"","")</f>
        <v xml:space="preserve">Patricia Cole-Patterson </v>
      </c>
      <c r="E43" s="2" t="s">
        <v>195</v>
      </c>
      <c r="F43" s="4" t="s">
        <v>916</v>
      </c>
      <c r="G43" s="5">
        <v>32599</v>
      </c>
      <c r="H43" s="4">
        <f ca="1">IF(ISBLANK(Table1[[#This Row],[Certification effective]]),"",DATEDIF((G43),(TODAY()),"Y"))</f>
        <v>36</v>
      </c>
      <c r="I43" s="3">
        <f ca="1">IF(ISBLANK(Table1[[#This Row],[Certification effective]]),"",DATE(YEAR(Table1[[#This Row],[Certification effective]])+ROUNDUP(DATEDIF((G43),(TODAY()),"Y")/5,0)*5, MONTH(Table1[[#This Row],[Certification effective]]), DAY(Table1[[#This Row],[Certification effective]])))</f>
        <v>47209</v>
      </c>
      <c r="J43" s="3">
        <v>45912</v>
      </c>
      <c r="K43" s="39" t="s">
        <v>161</v>
      </c>
      <c r="L43" s="40">
        <v>79</v>
      </c>
      <c r="M43" s="40">
        <f>L43+3</f>
        <v>82</v>
      </c>
      <c r="N43" s="40">
        <f>L43+5</f>
        <v>84</v>
      </c>
      <c r="O43" s="7" t="s">
        <v>162</v>
      </c>
      <c r="P43" s="8">
        <f>IF(Table1[[#This Row],[MCDHH Legal Approved]]= "YES", Table1[[#This Row],[ASL Hrly Rate]]+15,"N/A")</f>
        <v>94</v>
      </c>
      <c r="Q43" s="8">
        <f>IF(Table1[[#This Row],[MCDHH Legal Approved]]="YES", Table1[[#This Row],[Deaf-Blind Hrly Rate]]+15,"N/A")</f>
        <v>99</v>
      </c>
      <c r="R43" s="7" t="s">
        <v>899</v>
      </c>
      <c r="S43" s="7">
        <f>LEN(Table1[[#This Row],[Partial PRC Doc]])</f>
        <v>7</v>
      </c>
      <c r="T43" s="7">
        <f>COUNTIF(Table1[Partial PRC Doc],R43)</f>
        <v>1</v>
      </c>
    </row>
    <row r="44" spans="1:20" ht="40.35" customHeight="1" x14ac:dyDescent="0.4">
      <c r="A44" s="2" t="s">
        <v>891</v>
      </c>
      <c r="B44" s="2" t="s">
        <v>285</v>
      </c>
      <c r="C44" s="2"/>
      <c r="D44" s="2" t="str">
        <f>SUBSTITUTE(CONCATENATE(Table1[[#This Row],[First Name]]," ",Table1[[#This Row],[Last Name]]," ",Table1[[#This Row],[Company]]),"","")</f>
        <v xml:space="preserve">Kelley Condon-McCray </v>
      </c>
      <c r="E44" s="2" t="s">
        <v>141</v>
      </c>
      <c r="F44" s="4" t="s">
        <v>918</v>
      </c>
      <c r="G44" s="5">
        <v>36573</v>
      </c>
      <c r="H44" s="4">
        <f ca="1">IF(ISBLANK(Table1[[#This Row],[Certification effective]]),"",DATEDIF((G44),(TODAY()),"Y"))</f>
        <v>25</v>
      </c>
      <c r="I44" s="3">
        <f ca="1">IF(ISBLANK(Table1[[#This Row],[Certification effective]]),"",DATE(YEAR(Table1[[#This Row],[Certification effective]])+ROUNDUP(DATEDIF((G44),(TODAY()),"Y")/5,0)*5, MONTH(Table1[[#This Row],[Certification effective]]), DAY(Table1[[#This Row],[Certification effective]])))</f>
        <v>45705</v>
      </c>
      <c r="J44" s="3">
        <v>45839</v>
      </c>
      <c r="K44" s="39" t="s">
        <v>161</v>
      </c>
      <c r="L44" s="40">
        <v>73</v>
      </c>
      <c r="M44" s="40">
        <f>L44+3</f>
        <v>76</v>
      </c>
      <c r="N44" s="40">
        <f>L44+5</f>
        <v>78</v>
      </c>
      <c r="O44" s="7" t="s">
        <v>162</v>
      </c>
      <c r="P44" s="8">
        <f>IF(Table1[[#This Row],[MCDHH Legal Approved]]= "YES", Table1[[#This Row],[ASL Hrly Rate]]+15,"N/A")</f>
        <v>88</v>
      </c>
      <c r="Q44" s="8">
        <f>IF(Table1[[#This Row],[MCDHH Legal Approved]]="YES", Table1[[#This Row],[Deaf-Blind Hrly Rate]]+15,"N/A")</f>
        <v>93</v>
      </c>
      <c r="R44" s="7" t="s">
        <v>565</v>
      </c>
      <c r="S44" s="7">
        <f>LEN(Table1[[#This Row],[Partial PRC Doc]])</f>
        <v>7</v>
      </c>
      <c r="T44" s="7">
        <f>COUNTIF(Table1[Partial PRC Doc],R44)</f>
        <v>1</v>
      </c>
    </row>
    <row r="45" spans="1:20" ht="40.35" customHeight="1" x14ac:dyDescent="0.4">
      <c r="A45" s="2" t="s">
        <v>132</v>
      </c>
      <c r="B45" s="2" t="s">
        <v>133</v>
      </c>
      <c r="C45" s="2"/>
      <c r="D45" s="2" t="str">
        <f>SUBSTITUTE(CONCATENATE(Table1[[#This Row],[First Name]]," ",Table1[[#This Row],[Last Name]]," ",Table1[[#This Row],[Company]]),"","")</f>
        <v xml:space="preserve">Meaghan Cooney </v>
      </c>
      <c r="E45" s="2" t="s">
        <v>148</v>
      </c>
      <c r="F45" s="4" t="s">
        <v>161</v>
      </c>
      <c r="G45" s="5">
        <v>44575</v>
      </c>
      <c r="H45" s="4">
        <f ca="1">IF(ISBLANK(Table1[[#This Row],[Certification effective]]),"",DATEDIF((G45),(TODAY()),"Y"))</f>
        <v>3</v>
      </c>
      <c r="I45" s="3">
        <f ca="1">IF(ISBLANK(Table1[[#This Row],[Certification effective]]),"",DATE(YEAR(Table1[[#This Row],[Certification effective]])+ROUNDUP(DATEDIF((G45),(TODAY()),"Y")/5,0)*5, MONTH(Table1[[#This Row],[Certification effective]]), DAY(Table1[[#This Row],[Certification effective]])))</f>
        <v>46401</v>
      </c>
      <c r="J45" s="3">
        <v>45839</v>
      </c>
      <c r="K45" s="39" t="s">
        <v>161</v>
      </c>
      <c r="L45" s="40">
        <v>55</v>
      </c>
      <c r="M45" s="40">
        <f t="shared" ref="M45" si="6">L45+3</f>
        <v>58</v>
      </c>
      <c r="N45" s="40">
        <f t="shared" ref="N45" si="7">L45+5</f>
        <v>60</v>
      </c>
      <c r="O45" s="7" t="s">
        <v>163</v>
      </c>
      <c r="P45" s="8" t="str">
        <f>IF(Table1[[#This Row],[MCDHH Legal Approved]]= "YES", Table1[[#This Row],[ASL Hrly Rate]]+15,"N/A")</f>
        <v>N/A</v>
      </c>
      <c r="Q45" s="8" t="str">
        <f>IF(Table1[[#This Row],[MCDHH Legal Approved]]="YES", Table1[[#This Row],[Deaf-Blind Hrly Rate]]+15,"N/A")</f>
        <v>N/A</v>
      </c>
      <c r="R45" s="7" t="s">
        <v>567</v>
      </c>
      <c r="S45" s="7">
        <f>LEN(Table1[[#This Row],[Partial PRC Doc]])</f>
        <v>7</v>
      </c>
      <c r="T45" s="7">
        <f>COUNTIF(Table1[Partial PRC Doc],R45)</f>
        <v>1</v>
      </c>
    </row>
    <row r="46" spans="1:20" ht="40.35" customHeight="1" x14ac:dyDescent="0.4">
      <c r="A46" s="2" t="s">
        <v>909</v>
      </c>
      <c r="B46" s="2" t="s">
        <v>221</v>
      </c>
      <c r="C46" s="2"/>
      <c r="D46" s="2" t="str">
        <f>SUBSTITUTE(CONCATENATE(Table1[[#This Row],[First Name]]," ",Table1[[#This Row],[Last Name]]," ",Table1[[#This Row],[Company]]),"","")</f>
        <v xml:space="preserve">Shari Coon Retelle </v>
      </c>
      <c r="E46" s="2" t="s">
        <v>141</v>
      </c>
      <c r="F46" s="4" t="s">
        <v>161</v>
      </c>
      <c r="G46" s="5">
        <v>33539</v>
      </c>
      <c r="H46" s="4">
        <f ca="1">IF(ISBLANK(Table1[[#This Row],[Certification effective]]),"",DATEDIF((G46),(TODAY()),"Y"))</f>
        <v>34</v>
      </c>
      <c r="I46" s="3">
        <f ca="1">IF(ISBLANK(Table1[[#This Row],[Certification effective]]),"",DATE(YEAR(Table1[[#This Row],[Certification effective]])+ROUNDUP(DATEDIF((G46),(TODAY()),"Y")/5,0)*5, MONTH(Table1[[#This Row],[Certification effective]]), DAY(Table1[[#This Row],[Certification effective]])))</f>
        <v>46323</v>
      </c>
      <c r="J46" s="3">
        <v>45839</v>
      </c>
      <c r="K46" s="39" t="s">
        <v>161</v>
      </c>
      <c r="L46" s="40">
        <v>76</v>
      </c>
      <c r="M46" s="40">
        <f>L46+3</f>
        <v>79</v>
      </c>
      <c r="N46" s="40">
        <f>L46+5</f>
        <v>81</v>
      </c>
      <c r="O46" s="7" t="s">
        <v>163</v>
      </c>
      <c r="P46" s="8" t="str">
        <f>IF(Table1[[#This Row],[MCDHH Legal Approved]]= "YES", Table1[[#This Row],[ASL Hrly Rate]]+15,"N/A")</f>
        <v>N/A</v>
      </c>
      <c r="Q46" s="8" t="str">
        <f>IF(Table1[[#This Row],[MCDHH Legal Approved]]="YES", Table1[[#This Row],[Deaf-Blind Hrly Rate]]+15,"N/A")</f>
        <v>N/A</v>
      </c>
      <c r="R46" s="7" t="s">
        <v>566</v>
      </c>
      <c r="S46" s="7">
        <f>LEN(Table1[[#This Row],[Partial PRC Doc]])</f>
        <v>7</v>
      </c>
      <c r="T46" s="7">
        <f>COUNTIF(Table1[Partial PRC Doc],R46)</f>
        <v>1</v>
      </c>
    </row>
    <row r="47" spans="1:20" ht="40.35" customHeight="1" x14ac:dyDescent="0.4">
      <c r="A47" s="2" t="s">
        <v>913</v>
      </c>
      <c r="B47" s="2" t="s">
        <v>168</v>
      </c>
      <c r="C47" s="2"/>
      <c r="D47" s="2" t="str">
        <f>SUBSTITUTE(CONCATENATE(Table1[[#This Row],[First Name]]," ",Table1[[#This Row],[Last Name]]," ",Table1[[#This Row],[Company]]),"","")</f>
        <v xml:space="preserve">Jennifer Corbin </v>
      </c>
      <c r="E47" s="2" t="s">
        <v>880</v>
      </c>
      <c r="F47" s="4" t="s">
        <v>161</v>
      </c>
      <c r="G47" s="5">
        <v>43623</v>
      </c>
      <c r="H47" s="4">
        <f ca="1">IF(ISBLANK(Table1[[#This Row],[Certification effective]]),"",DATEDIF((G47),(TODAY()),"Y"))</f>
        <v>6</v>
      </c>
      <c r="I47" s="3">
        <f ca="1">IF(ISBLANK(Table1[[#This Row],[Certification effective]]),"",DATE(YEAR(Table1[[#This Row],[Certification effective]])+ROUNDUP(DATEDIF((G47),(TODAY()),"Y")/5,0)*5, MONTH(Table1[[#This Row],[Certification effective]]), DAY(Table1[[#This Row],[Certification effective]])))</f>
        <v>47276</v>
      </c>
      <c r="J47" s="3">
        <v>45965</v>
      </c>
      <c r="K47" s="39" t="s">
        <v>161</v>
      </c>
      <c r="L47" s="40">
        <v>44</v>
      </c>
      <c r="M47" s="40">
        <f t="shared" si="0"/>
        <v>47</v>
      </c>
      <c r="N47" s="40">
        <f t="shared" si="1"/>
        <v>49</v>
      </c>
      <c r="O47" s="7" t="s">
        <v>163</v>
      </c>
      <c r="P47" s="8" t="str">
        <f>IF(Table1[[#This Row],[MCDHH Legal Approved]]= "YES", Table1[[#This Row],[ASL Hrly Rate]]+15,"N/A")</f>
        <v>N/A</v>
      </c>
      <c r="Q47" s="8" t="str">
        <f>IF(Table1[[#This Row],[MCDHH Legal Approved]]="YES", Table1[[#This Row],[Deaf-Blind Hrly Rate]]+15,"N/A")</f>
        <v>N/A</v>
      </c>
      <c r="R47" s="7" t="s">
        <v>952</v>
      </c>
      <c r="S47" s="7">
        <f>LEN(Table1[[#This Row],[Partial PRC Doc]])</f>
        <v>7</v>
      </c>
      <c r="T47" s="7">
        <f>COUNTIF(Table1[Partial PRC Doc],R47)</f>
        <v>1</v>
      </c>
    </row>
    <row r="48" spans="1:20" ht="40.35" customHeight="1" x14ac:dyDescent="0.4">
      <c r="A48" s="2" t="s">
        <v>274</v>
      </c>
      <c r="B48" s="2" t="s">
        <v>275</v>
      </c>
      <c r="C48" s="2"/>
      <c r="D48" s="2" t="str">
        <f>SUBSTITUTE(CONCATENATE(Table1[[#This Row],[First Name]]," ",Table1[[#This Row],[Last Name]]," ",Table1[[#This Row],[Company]]),"","")</f>
        <v xml:space="preserve">Bethany Couto </v>
      </c>
      <c r="E48" s="2" t="s">
        <v>271</v>
      </c>
      <c r="F48" s="4" t="s">
        <v>161</v>
      </c>
      <c r="G48" s="5">
        <v>40780</v>
      </c>
      <c r="H48" s="4">
        <f ca="1">IF(ISBLANK(Table1[[#This Row],[Certification effective]]),"",DATEDIF((G48),(TODAY()),"Y"))</f>
        <v>14</v>
      </c>
      <c r="I48" s="3">
        <f ca="1">IF(ISBLANK(Table1[[#This Row],[Certification effective]]),"",DATE(YEAR(Table1[[#This Row],[Certification effective]])+ROUNDUP(DATEDIF((G48),(TODAY()),"Y")/5,0)*5, MONTH(Table1[[#This Row],[Certification effective]]), DAY(Table1[[#This Row],[Certification effective]])))</f>
        <v>46259</v>
      </c>
      <c r="J48" s="3">
        <v>45839</v>
      </c>
      <c r="K48" s="39" t="s">
        <v>161</v>
      </c>
      <c r="L48" s="40">
        <v>62</v>
      </c>
      <c r="M48" s="40">
        <f>L48+3</f>
        <v>65</v>
      </c>
      <c r="N48" s="40">
        <f>L48+5</f>
        <v>67</v>
      </c>
      <c r="O48" s="7" t="s">
        <v>163</v>
      </c>
      <c r="P48" s="8" t="str">
        <f>IF(Table1[[#This Row],[MCDHH Legal Approved]]= "YES", Table1[[#This Row],[ASL Hrly Rate]]+15,"N/A")</f>
        <v>N/A</v>
      </c>
      <c r="Q48" s="8" t="str">
        <f>IF(Table1[[#This Row],[MCDHH Legal Approved]]="YES", Table1[[#This Row],[Deaf-Blind Hrly Rate]]+15,"N/A")</f>
        <v>N/A</v>
      </c>
      <c r="R48" s="7" t="s">
        <v>568</v>
      </c>
      <c r="S48" s="7">
        <f>LEN(Table1[[#This Row],[Partial PRC Doc]])</f>
        <v>7</v>
      </c>
      <c r="T48" s="7">
        <f>COUNTIF(Table1[Partial PRC Doc],R48)</f>
        <v>1</v>
      </c>
    </row>
    <row r="49" spans="1:20" ht="40.35" customHeight="1" x14ac:dyDescent="0.4">
      <c r="A49" s="2" t="s">
        <v>65</v>
      </c>
      <c r="B49" s="2" t="s">
        <v>66</v>
      </c>
      <c r="C49" s="2"/>
      <c r="D49" s="2" t="str">
        <f>SUBSTITUTE(CONCATENATE(Table1[[#This Row],[First Name]]," ",Table1[[#This Row],[Last Name]]," ",Table1[[#This Row],[Company]]),"","")</f>
        <v xml:space="preserve">Cheryl Danto-Scanlan </v>
      </c>
      <c r="E49" s="2" t="s">
        <v>141</v>
      </c>
      <c r="F49" s="4" t="s">
        <v>161</v>
      </c>
      <c r="G49" s="5">
        <v>36938</v>
      </c>
      <c r="H49" s="4">
        <f ca="1">IF(ISBLANK(Table1[[#This Row],[Certification effective]]),"",DATEDIF((G49),(TODAY()),"Y"))</f>
        <v>24</v>
      </c>
      <c r="I49" s="3">
        <f ca="1">IF(ISBLANK(Table1[[#This Row],[Certification effective]]),"",DATE(YEAR(Table1[[#This Row],[Certification effective]])+ROUNDUP(DATEDIF((G49),(TODAY()),"Y")/5,0)*5, MONTH(Table1[[#This Row],[Certification effective]]), DAY(Table1[[#This Row],[Certification effective]])))</f>
        <v>46069</v>
      </c>
      <c r="J49" s="3">
        <v>45839</v>
      </c>
      <c r="K49" s="39" t="s">
        <v>161</v>
      </c>
      <c r="L49" s="40">
        <v>69</v>
      </c>
      <c r="M49" s="40">
        <f t="shared" si="0"/>
        <v>72</v>
      </c>
      <c r="N49" s="40">
        <f t="shared" si="1"/>
        <v>74</v>
      </c>
      <c r="O49" s="7" t="s">
        <v>163</v>
      </c>
      <c r="P49" s="8" t="str">
        <f>IF(Table1[[#This Row],[MCDHH Legal Approved]]= "YES", Table1[[#This Row],[ASL Hrly Rate]]+15,"N/A")</f>
        <v>N/A</v>
      </c>
      <c r="Q49" s="8" t="str">
        <f>IF(Table1[[#This Row],[MCDHH Legal Approved]]="YES", Table1[[#This Row],[Deaf-Blind Hrly Rate]]+15,"N/A")</f>
        <v>N/A</v>
      </c>
      <c r="R49" s="7" t="s">
        <v>569</v>
      </c>
      <c r="S49" s="7">
        <f>LEN(Table1[[#This Row],[Partial PRC Doc]])</f>
        <v>7</v>
      </c>
      <c r="T49" s="7">
        <f>COUNTIF(Table1[Partial PRC Doc],R49)</f>
        <v>1</v>
      </c>
    </row>
    <row r="50" spans="1:20" ht="40.35" customHeight="1" x14ac:dyDescent="0.4">
      <c r="A50" s="2" t="s">
        <v>81</v>
      </c>
      <c r="B50" s="2" t="s">
        <v>82</v>
      </c>
      <c r="C50" s="2"/>
      <c r="D50" s="2" t="str">
        <f>SUBSTITUTE(CONCATENATE(Table1[[#This Row],[First Name]]," ",Table1[[#This Row],[Last Name]]," ",Table1[[#This Row],[Company]]),"","")</f>
        <v xml:space="preserve">Kelly Decker </v>
      </c>
      <c r="E50" s="2" t="s">
        <v>271</v>
      </c>
      <c r="F50" s="4" t="s">
        <v>916</v>
      </c>
      <c r="G50" s="5">
        <v>39367</v>
      </c>
      <c r="H50" s="4">
        <f ca="1">IF(ISBLANK(Table1[[#This Row],[Certification effective]]),"",DATEDIF((G50),(TODAY()),"Y"))</f>
        <v>18</v>
      </c>
      <c r="I50" s="3">
        <f ca="1">IF(ISBLANK(Table1[[#This Row],[Certification effective]]),"",DATE(YEAR(Table1[[#This Row],[Certification effective]])+ROUNDUP(DATEDIF((G50),(TODAY()),"Y")/5,0)*5, MONTH(Table1[[#This Row],[Certification effective]]), DAY(Table1[[#This Row],[Certification effective]])))</f>
        <v>46672</v>
      </c>
      <c r="J50" s="3">
        <v>45839</v>
      </c>
      <c r="K50" s="39" t="s">
        <v>161</v>
      </c>
      <c r="L50" s="40">
        <v>66</v>
      </c>
      <c r="M50" s="40">
        <f t="shared" si="0"/>
        <v>69</v>
      </c>
      <c r="N50" s="40">
        <f t="shared" si="1"/>
        <v>71</v>
      </c>
      <c r="O50" s="7" t="s">
        <v>162</v>
      </c>
      <c r="P50" s="8">
        <f>IF(Table1[[#This Row],[MCDHH Legal Approved]]= "YES", Table1[[#This Row],[ASL Hrly Rate]]+15,"N/A")</f>
        <v>81</v>
      </c>
      <c r="Q50" s="8">
        <f>IF(Table1[[#This Row],[MCDHH Legal Approved]]="YES", Table1[[#This Row],[Deaf-Blind Hrly Rate]]+15,"N/A")</f>
        <v>86</v>
      </c>
      <c r="R50" s="7" t="s">
        <v>570</v>
      </c>
      <c r="S50" s="7">
        <f>LEN(Table1[[#This Row],[Partial PRC Doc]])</f>
        <v>7</v>
      </c>
      <c r="T50" s="7">
        <f>COUNTIF(Table1[Partial PRC Doc],R50)</f>
        <v>1</v>
      </c>
    </row>
    <row r="51" spans="1:20" ht="40.35" customHeight="1" x14ac:dyDescent="0.4">
      <c r="A51" s="2" t="s">
        <v>262</v>
      </c>
      <c r="B51" s="2" t="s">
        <v>263</v>
      </c>
      <c r="C51" s="2"/>
      <c r="D51" s="2" t="str">
        <f>SUBSTITUTE(CONCATENATE(Table1[[#This Row],[First Name]]," ",Table1[[#This Row],[Last Name]]," ",Table1[[#This Row],[Company]]),"","")</f>
        <v xml:space="preserve">Donna Demers </v>
      </c>
      <c r="E51" s="2" t="s">
        <v>272</v>
      </c>
      <c r="F51" s="4" t="s">
        <v>918</v>
      </c>
      <c r="G51" s="5">
        <v>28795</v>
      </c>
      <c r="H51" s="4">
        <f ca="1">IF(ISBLANK(Table1[[#This Row],[Certification effective]]),"",DATEDIF((G51),(TODAY()),"Y"))</f>
        <v>47</v>
      </c>
      <c r="I51" s="3">
        <f ca="1">IF(ISBLANK(Table1[[#This Row],[Certification effective]]),"",DATE(YEAR(Table1[[#This Row],[Certification effective]])+ROUNDUP(DATEDIF((G51),(TODAY()),"Y")/5,0)*5, MONTH(Table1[[#This Row],[Certification effective]]), DAY(Table1[[#This Row],[Certification effective]])))</f>
        <v>47058</v>
      </c>
      <c r="J51" s="3">
        <v>45839</v>
      </c>
      <c r="K51" s="39" t="s">
        <v>161</v>
      </c>
      <c r="L51" s="40">
        <v>83</v>
      </c>
      <c r="M51" s="40">
        <f>L51+3</f>
        <v>86</v>
      </c>
      <c r="N51" s="40">
        <f>L51+5</f>
        <v>88</v>
      </c>
      <c r="O51" s="7" t="s">
        <v>162</v>
      </c>
      <c r="P51" s="8">
        <f>IF(Table1[[#This Row],[MCDHH Legal Approved]]= "YES", Table1[[#This Row],[ASL Hrly Rate]]+15,"N/A")</f>
        <v>98</v>
      </c>
      <c r="Q51" s="8">
        <f>IF(Table1[[#This Row],[MCDHH Legal Approved]]="YES", Table1[[#This Row],[Deaf-Blind Hrly Rate]]+15,"N/A")</f>
        <v>103</v>
      </c>
      <c r="R51" s="7" t="s">
        <v>571</v>
      </c>
      <c r="S51" s="7">
        <f>LEN(Table1[[#This Row],[Partial PRC Doc]])</f>
        <v>7</v>
      </c>
      <c r="T51" s="7">
        <f>COUNTIF(Table1[Partial PRC Doc],R51)</f>
        <v>1</v>
      </c>
    </row>
    <row r="52" spans="1:20" ht="40.35" customHeight="1" x14ac:dyDescent="0.4">
      <c r="A52" s="2" t="s">
        <v>848</v>
      </c>
      <c r="B52" s="2" t="s">
        <v>849</v>
      </c>
      <c r="C52" s="2"/>
      <c r="D52" s="2" t="str">
        <f>SUBSTITUTE(CONCATENATE(Table1[[#This Row],[First Name]]," ",Table1[[#This Row],[Last Name]]," ",Table1[[#This Row],[Company]]),"","")</f>
        <v xml:space="preserve">Rayne Depukat </v>
      </c>
      <c r="E52" s="2" t="s">
        <v>148</v>
      </c>
      <c r="F52" s="4" t="s">
        <v>918</v>
      </c>
      <c r="G52" s="5">
        <v>41036</v>
      </c>
      <c r="H52" s="4">
        <f ca="1">IF(ISBLANK(Table1[[#This Row],[Certification effective]]),"",DATEDIF((G52),(TODAY()),"Y"))</f>
        <v>13</v>
      </c>
      <c r="I52" s="3">
        <f ca="1">IF(ISBLANK(Table1[[#This Row],[Certification effective]]),"",DATE(YEAR(Table1[[#This Row],[Certification effective]])+ROUNDUP(DATEDIF((G52),(TODAY()),"Y")/5,0)*5, MONTH(Table1[[#This Row],[Certification effective]]), DAY(Table1[[#This Row],[Certification effective]])))</f>
        <v>46514</v>
      </c>
      <c r="J52" s="3">
        <v>45884</v>
      </c>
      <c r="K52" s="39" t="s">
        <v>161</v>
      </c>
      <c r="L52" s="40">
        <v>62</v>
      </c>
      <c r="M52" s="40">
        <f>L52+3</f>
        <v>65</v>
      </c>
      <c r="N52" s="40">
        <f>L52+5</f>
        <v>67</v>
      </c>
      <c r="O52" s="7" t="s">
        <v>162</v>
      </c>
      <c r="P52" s="8">
        <f>IF(Table1[[#This Row],[MCDHH Legal Approved]]= "YES", Table1[[#This Row],[ASL Hrly Rate]]+15,"N/A")</f>
        <v>77</v>
      </c>
      <c r="Q52" s="8">
        <f>IF(Table1[[#This Row],[MCDHH Legal Approved]]="YES", Table1[[#This Row],[Deaf-Blind Hrly Rate]]+15,"N/A")</f>
        <v>82</v>
      </c>
      <c r="R52" s="7" t="s">
        <v>860</v>
      </c>
      <c r="S52" s="7">
        <f>LEN(Table1[[#This Row],[Partial PRC Doc]])</f>
        <v>7</v>
      </c>
      <c r="T52" s="7">
        <f>COUNTIF(Table1[Partial PRC Doc],R52)</f>
        <v>1</v>
      </c>
    </row>
    <row r="53" spans="1:20" ht="40.35" customHeight="1" x14ac:dyDescent="0.4">
      <c r="A53" s="2" t="s">
        <v>286</v>
      </c>
      <c r="B53" s="2" t="s">
        <v>287</v>
      </c>
      <c r="C53" s="2"/>
      <c r="D53" s="2" t="str">
        <f>SUBSTITUTE(CONCATENATE(Table1[[#This Row],[First Name]]," ",Table1[[#This Row],[Last Name]]," ",Table1[[#This Row],[Company]]),"","")</f>
        <v xml:space="preserve">Janet Dickinson </v>
      </c>
      <c r="E53" s="2" t="s">
        <v>141</v>
      </c>
      <c r="F53" s="4" t="s">
        <v>918</v>
      </c>
      <c r="G53" s="5">
        <v>35929</v>
      </c>
      <c r="H53" s="4">
        <f ca="1">IF(ISBLANK(Table1[[#This Row],[Certification effective]]),"",DATEDIF((G53),(TODAY()),"Y"))</f>
        <v>27</v>
      </c>
      <c r="I53" s="3">
        <f ca="1">IF(ISBLANK(Table1[[#This Row],[Certification effective]]),"",DATE(YEAR(Table1[[#This Row],[Certification effective]])+ROUNDUP(DATEDIF((G53),(TODAY()),"Y")/5,0)*5, MONTH(Table1[[#This Row],[Certification effective]]), DAY(Table1[[#This Row],[Certification effective]])))</f>
        <v>46887</v>
      </c>
      <c r="J53" s="3">
        <v>45839</v>
      </c>
      <c r="K53" s="39" t="s">
        <v>161</v>
      </c>
      <c r="L53" s="40">
        <v>73</v>
      </c>
      <c r="M53" s="40">
        <f>L53+3</f>
        <v>76</v>
      </c>
      <c r="N53" s="40">
        <f>L53+5</f>
        <v>78</v>
      </c>
      <c r="O53" s="7" t="s">
        <v>162</v>
      </c>
      <c r="P53" s="8">
        <f>IF(Table1[[#This Row],[MCDHH Legal Approved]]= "YES", Table1[[#This Row],[ASL Hrly Rate]]+15,"N/A")</f>
        <v>88</v>
      </c>
      <c r="Q53" s="8">
        <f>IF(Table1[[#This Row],[MCDHH Legal Approved]]="YES", Table1[[#This Row],[Deaf-Blind Hrly Rate]]+15,"N/A")</f>
        <v>93</v>
      </c>
      <c r="R53" s="7" t="s">
        <v>572</v>
      </c>
      <c r="S53" s="7">
        <f>LEN(Table1[[#This Row],[Partial PRC Doc]])</f>
        <v>7</v>
      </c>
      <c r="T53" s="7">
        <f>COUNTIF(Table1[Partial PRC Doc],R53)</f>
        <v>1</v>
      </c>
    </row>
    <row r="54" spans="1:20" ht="40.35" customHeight="1" x14ac:dyDescent="0.4">
      <c r="A54" s="2" t="s">
        <v>391</v>
      </c>
      <c r="B54" s="2" t="s">
        <v>392</v>
      </c>
      <c r="C54" s="2"/>
      <c r="D54" s="2" t="str">
        <f>SUBSTITUTE(CONCATENATE(Table1[[#This Row],[First Name]]," ",Table1[[#This Row],[Last Name]]," ",Table1[[#This Row],[Company]]),"","")</f>
        <v xml:space="preserve">Tsana Dimanin </v>
      </c>
      <c r="E54" s="2" t="s">
        <v>148</v>
      </c>
      <c r="F54" s="4" t="s">
        <v>918</v>
      </c>
      <c r="G54" s="5">
        <v>42249</v>
      </c>
      <c r="H54" s="4">
        <f ca="1">IF(ISBLANK(Table1[[#This Row],[Certification effective]]),"",DATEDIF((G54),(TODAY()),"Y"))</f>
        <v>10</v>
      </c>
      <c r="I54" s="3">
        <f ca="1">IF(ISBLANK(Table1[[#This Row],[Certification effective]]),"",DATE(YEAR(Table1[[#This Row],[Certification effective]])+ROUNDUP(DATEDIF((G54),(TODAY()),"Y")/5,0)*5, MONTH(Table1[[#This Row],[Certification effective]]), DAY(Table1[[#This Row],[Certification effective]])))</f>
        <v>45902</v>
      </c>
      <c r="J54" s="3">
        <v>45839</v>
      </c>
      <c r="K54" s="39">
        <v>45902</v>
      </c>
      <c r="L54" s="40">
        <v>62</v>
      </c>
      <c r="M54" s="40">
        <f>L54+3</f>
        <v>65</v>
      </c>
      <c r="N54" s="40">
        <f>L54+5</f>
        <v>67</v>
      </c>
      <c r="O54" s="7" t="s">
        <v>162</v>
      </c>
      <c r="P54" s="8">
        <f>IF(Table1[[#This Row],[MCDHH Legal Approved]]= "YES", Table1[[#This Row],[ASL Hrly Rate]]+15,"N/A")</f>
        <v>77</v>
      </c>
      <c r="Q54" s="8">
        <f>IF(Table1[[#This Row],[MCDHH Legal Approved]]="YES", Table1[[#This Row],[Deaf-Blind Hrly Rate]]+15,"N/A")</f>
        <v>82</v>
      </c>
      <c r="R54" s="7" t="s">
        <v>682</v>
      </c>
      <c r="S54" s="7">
        <f>LEN(Table1[[#This Row],[Partial PRC Doc]])</f>
        <v>7</v>
      </c>
      <c r="T54" s="7">
        <f>COUNTIF(Table1[Partial PRC Doc],R54)</f>
        <v>1</v>
      </c>
    </row>
    <row r="55" spans="1:20" ht="40.35" customHeight="1" x14ac:dyDescent="0.4">
      <c r="A55" s="2" t="s">
        <v>393</v>
      </c>
      <c r="B55" s="2" t="s">
        <v>394</v>
      </c>
      <c r="C55" s="2"/>
      <c r="D55" s="2" t="str">
        <f>SUBSTITUTE(CONCATENATE(Table1[[#This Row],[First Name]]," ",Table1[[#This Row],[Last Name]]," ",Table1[[#This Row],[Company]]),"","")</f>
        <v xml:space="preserve">Christina M.  DiSalvo </v>
      </c>
      <c r="E55" s="2" t="s">
        <v>148</v>
      </c>
      <c r="F55" s="4" t="s">
        <v>161</v>
      </c>
      <c r="G55" s="5">
        <v>45419</v>
      </c>
      <c r="H55" s="4">
        <f ca="1">IF(ISBLANK(Table1[[#This Row],[Certification effective]]),"",DATEDIF((G55),(TODAY()),"Y"))</f>
        <v>1</v>
      </c>
      <c r="I55" s="3">
        <f ca="1">IF(ISBLANK(Table1[[#This Row],[Certification effective]]),"",DATE(YEAR(Table1[[#This Row],[Certification effective]])+ROUNDUP(DATEDIF((G55),(TODAY()),"Y")/5,0)*5, MONTH(Table1[[#This Row],[Certification effective]]), DAY(Table1[[#This Row],[Certification effective]])))</f>
        <v>47245</v>
      </c>
      <c r="J55" s="3">
        <v>45839</v>
      </c>
      <c r="K55" s="39" t="s">
        <v>161</v>
      </c>
      <c r="L55" s="40">
        <v>55</v>
      </c>
      <c r="M55" s="40">
        <f>L55+3</f>
        <v>58</v>
      </c>
      <c r="N55" s="40">
        <f>L55+5</f>
        <v>60</v>
      </c>
      <c r="O55" s="7" t="s">
        <v>163</v>
      </c>
      <c r="P55" s="8" t="str">
        <f>IF(Table1[[#This Row],[MCDHH Legal Approved]]= "YES", Table1[[#This Row],[ASL Hrly Rate]]+15,"N/A")</f>
        <v>N/A</v>
      </c>
      <c r="Q55" s="8" t="str">
        <f>IF(Table1[[#This Row],[MCDHH Legal Approved]]="YES", Table1[[#This Row],[Deaf-Blind Hrly Rate]]+15,"N/A")</f>
        <v>N/A</v>
      </c>
      <c r="R55" s="7" t="s">
        <v>683</v>
      </c>
      <c r="S55" s="7">
        <f>LEN(Table1[[#This Row],[Partial PRC Doc]])</f>
        <v>7</v>
      </c>
      <c r="T55" s="7">
        <f>COUNTIF(Table1[Partial PRC Doc],R55)</f>
        <v>1</v>
      </c>
    </row>
    <row r="56" spans="1:20" ht="40.35" customHeight="1" x14ac:dyDescent="0.4">
      <c r="A56" s="2" t="s">
        <v>190</v>
      </c>
      <c r="B56" s="2" t="s">
        <v>191</v>
      </c>
      <c r="C56" s="2"/>
      <c r="D56" s="2" t="str">
        <f>SUBSTITUTE(CONCATENATE(Table1[[#This Row],[First Name]]," ",Table1[[#This Row],[Last Name]]," ",Table1[[#This Row],[Company]]),"","")</f>
        <v xml:space="preserve">Teresa Dominick </v>
      </c>
      <c r="E56" s="2" t="s">
        <v>149</v>
      </c>
      <c r="F56" s="4"/>
      <c r="G56" s="5">
        <v>43854</v>
      </c>
      <c r="H56" s="4">
        <f ca="1">IF(ISBLANK(Table1[[#This Row],[Certification effective]]),"",DATEDIF((G56),(TODAY()),"Y"))</f>
        <v>5</v>
      </c>
      <c r="I56" s="3">
        <f ca="1">IF(ISBLANK(Table1[[#This Row],[Certification effective]]),"",DATE(YEAR(Table1[[#This Row],[Certification effective]])+ROUNDUP(DATEDIF((G56),(TODAY()),"Y")/5,0)*5, MONTH(Table1[[#This Row],[Certification effective]]), DAY(Table1[[#This Row],[Certification effective]])))</f>
        <v>45681</v>
      </c>
      <c r="J56" s="3">
        <v>45839</v>
      </c>
      <c r="K56" s="39" t="s">
        <v>161</v>
      </c>
      <c r="L56" s="40">
        <v>59</v>
      </c>
      <c r="M56" s="40">
        <f t="shared" si="0"/>
        <v>62</v>
      </c>
      <c r="N56" s="40">
        <f t="shared" si="1"/>
        <v>64</v>
      </c>
      <c r="O56" s="7" t="s">
        <v>162</v>
      </c>
      <c r="P56" s="8">
        <f>IF(Table1[[#This Row],[MCDHH Legal Approved]]= "YES", Table1[[#This Row],[ASL Hrly Rate]]+15,"N/A")</f>
        <v>74</v>
      </c>
      <c r="Q56" s="8">
        <f>IF(Table1[[#This Row],[MCDHH Legal Approved]]="YES", Table1[[#This Row],[Deaf-Blind Hrly Rate]]+15,"N/A")</f>
        <v>79</v>
      </c>
      <c r="R56" s="7" t="s">
        <v>573</v>
      </c>
      <c r="S56" s="7">
        <f>LEN(Table1[[#This Row],[Partial PRC Doc]])</f>
        <v>7</v>
      </c>
      <c r="T56" s="7">
        <f>COUNTIF(Table1[Partial PRC Doc],R56)</f>
        <v>1</v>
      </c>
    </row>
    <row r="57" spans="1:20" ht="40.35" customHeight="1" x14ac:dyDescent="0.4">
      <c r="A57" s="2" t="s">
        <v>75</v>
      </c>
      <c r="B57" s="2" t="s">
        <v>76</v>
      </c>
      <c r="C57" s="2"/>
      <c r="D57" s="2" t="str">
        <f>SUBSTITUTE(CONCATENATE(Table1[[#This Row],[First Name]]," ",Table1[[#This Row],[Last Name]]," ",Table1[[#This Row],[Company]]),"","")</f>
        <v xml:space="preserve">Julie Donnelly </v>
      </c>
      <c r="E57" s="2" t="s">
        <v>148</v>
      </c>
      <c r="F57" s="4" t="s">
        <v>918</v>
      </c>
      <c r="G57" s="5">
        <v>44092</v>
      </c>
      <c r="H57" s="4">
        <f ca="1">IF(ISBLANK(Table1[[#This Row],[Certification effective]]),"",DATEDIF((G57),(TODAY()),"Y"))</f>
        <v>5</v>
      </c>
      <c r="I57" s="3">
        <f ca="1">IF(ISBLANK(Table1[[#This Row],[Certification effective]]),"",DATE(YEAR(Table1[[#This Row],[Certification effective]])+ROUNDUP(DATEDIF((G57),(TODAY()),"Y")/5,0)*5, MONTH(Table1[[#This Row],[Certification effective]]), DAY(Table1[[#This Row],[Certification effective]])))</f>
        <v>45918</v>
      </c>
      <c r="J57" s="3">
        <v>45839</v>
      </c>
      <c r="K57" s="39">
        <v>45918</v>
      </c>
      <c r="L57" s="40">
        <v>59</v>
      </c>
      <c r="M57" s="40">
        <f t="shared" si="0"/>
        <v>62</v>
      </c>
      <c r="N57" s="40">
        <f t="shared" si="1"/>
        <v>64</v>
      </c>
      <c r="O57" s="7" t="s">
        <v>162</v>
      </c>
      <c r="P57" s="8">
        <f>IF(Table1[[#This Row],[MCDHH Legal Approved]]= "YES", Table1[[#This Row],[ASL Hrly Rate]]+15,"N/A")</f>
        <v>74</v>
      </c>
      <c r="Q57" s="8">
        <f>IF(Table1[[#This Row],[MCDHH Legal Approved]]="YES", Table1[[#This Row],[Deaf-Blind Hrly Rate]]+15,"N/A")</f>
        <v>79</v>
      </c>
      <c r="R57" s="7" t="s">
        <v>574</v>
      </c>
      <c r="S57" s="7">
        <f>LEN(Table1[[#This Row],[Partial PRC Doc]])</f>
        <v>7</v>
      </c>
      <c r="T57" s="7">
        <f>COUNTIF(Table1[Partial PRC Doc],R57)</f>
        <v>1</v>
      </c>
    </row>
    <row r="58" spans="1:20" ht="40.35" customHeight="1" x14ac:dyDescent="0.4">
      <c r="A58" s="2" t="s">
        <v>290</v>
      </c>
      <c r="B58" s="2" t="s">
        <v>291</v>
      </c>
      <c r="C58" s="2"/>
      <c r="D58" s="2" t="str">
        <f>SUBSTITUTE(CONCATENATE(Table1[[#This Row],[First Name]]," ",Table1[[#This Row],[Last Name]]," ",Table1[[#This Row],[Company]]),"","")</f>
        <v xml:space="preserve">Ruth Dresser </v>
      </c>
      <c r="E58" s="2" t="s">
        <v>141</v>
      </c>
      <c r="F58" s="4" t="s">
        <v>161</v>
      </c>
      <c r="G58" s="5">
        <v>37181</v>
      </c>
      <c r="H58" s="4">
        <f ca="1">IF(ISBLANK(Table1[[#This Row],[Certification effective]]),"",DATEDIF((G58),(TODAY()),"Y"))</f>
        <v>24</v>
      </c>
      <c r="I58" s="3">
        <f ca="1">IF(ISBLANK(Table1[[#This Row],[Certification effective]]),"",DATE(YEAR(Table1[[#This Row],[Certification effective]])+ROUNDUP(DATEDIF((G58),(TODAY()),"Y")/5,0)*5, MONTH(Table1[[#This Row],[Certification effective]]), DAY(Table1[[#This Row],[Certification effective]])))</f>
        <v>46312</v>
      </c>
      <c r="J58" s="3">
        <v>45839</v>
      </c>
      <c r="K58" s="39" t="s">
        <v>161</v>
      </c>
      <c r="L58" s="40">
        <v>69</v>
      </c>
      <c r="M58" s="40">
        <f t="shared" ref="M58:M63" si="8">L58+3</f>
        <v>72</v>
      </c>
      <c r="N58" s="40">
        <f t="shared" ref="N58:N63" si="9">L58+5</f>
        <v>74</v>
      </c>
      <c r="O58" s="7" t="s">
        <v>163</v>
      </c>
      <c r="P58" s="8" t="str">
        <f>IF(Table1[[#This Row],[MCDHH Legal Approved]]= "YES", Table1[[#This Row],[ASL Hrly Rate]]+15,"N/A")</f>
        <v>N/A</v>
      </c>
      <c r="Q58" s="8" t="str">
        <f>IF(Table1[[#This Row],[MCDHH Legal Approved]]="YES", Table1[[#This Row],[Deaf-Blind Hrly Rate]]+15,"N/A")</f>
        <v>N/A</v>
      </c>
      <c r="R58" s="7" t="s">
        <v>575</v>
      </c>
      <c r="S58" s="7">
        <f>LEN(Table1[[#This Row],[Partial PRC Doc]])</f>
        <v>7</v>
      </c>
      <c r="T58" s="7">
        <f>COUNTIF(Table1[Partial PRC Doc],R58)</f>
        <v>1</v>
      </c>
    </row>
    <row r="59" spans="1:20" ht="40.35" customHeight="1" x14ac:dyDescent="0.4">
      <c r="A59" s="2" t="s">
        <v>214</v>
      </c>
      <c r="B59" s="2" t="s">
        <v>215</v>
      </c>
      <c r="C59" s="2"/>
      <c r="D59" s="2" t="str">
        <f>SUBSTITUTE(CONCATENATE(Table1[[#This Row],[First Name]]," ",Table1[[#This Row],[Last Name]]," ",Table1[[#This Row],[Company]]),"","")</f>
        <v xml:space="preserve">Samantha Duda </v>
      </c>
      <c r="E59" s="2" t="s">
        <v>148</v>
      </c>
      <c r="F59" s="4" t="s">
        <v>161</v>
      </c>
      <c r="G59" s="5">
        <v>44407</v>
      </c>
      <c r="H59" s="4">
        <f ca="1">IF(ISBLANK(Table1[[#This Row],[Certification effective]]),"",DATEDIF((G59),(TODAY()),"Y"))</f>
        <v>4</v>
      </c>
      <c r="I59" s="3">
        <f ca="1">IF(ISBLANK(Table1[[#This Row],[Certification effective]]),"",DATE(YEAR(Table1[[#This Row],[Certification effective]])+ROUNDUP(DATEDIF((G59),(TODAY()),"Y")/5,0)*5, MONTH(Table1[[#This Row],[Certification effective]]), DAY(Table1[[#This Row],[Certification effective]])))</f>
        <v>46233</v>
      </c>
      <c r="J59" s="3">
        <v>45839</v>
      </c>
      <c r="K59" s="39" t="s">
        <v>161</v>
      </c>
      <c r="L59" s="40">
        <v>55</v>
      </c>
      <c r="M59" s="40">
        <f t="shared" si="8"/>
        <v>58</v>
      </c>
      <c r="N59" s="40">
        <f t="shared" si="9"/>
        <v>60</v>
      </c>
      <c r="O59" s="7" t="s">
        <v>163</v>
      </c>
      <c r="P59" s="8" t="str">
        <f>IF(Table1[[#This Row],[MCDHH Legal Approved]]= "YES", Table1[[#This Row],[ASL Hrly Rate]]+15,"N/A")</f>
        <v>N/A</v>
      </c>
      <c r="Q59" s="8" t="str">
        <f>IF(Table1[[#This Row],[MCDHH Legal Approved]]="YES", Table1[[#This Row],[Deaf-Blind Hrly Rate]]+15,"N/A")</f>
        <v>N/A</v>
      </c>
      <c r="R59" s="7" t="s">
        <v>576</v>
      </c>
      <c r="S59" s="7">
        <f>LEN(Table1[[#This Row],[Partial PRC Doc]])</f>
        <v>7</v>
      </c>
      <c r="T59" s="7">
        <f>COUNTIF(Table1[Partial PRC Doc],R59)</f>
        <v>1</v>
      </c>
    </row>
    <row r="60" spans="1:20" ht="40.35" customHeight="1" x14ac:dyDescent="0.4">
      <c r="A60" s="2" t="s">
        <v>935</v>
      </c>
      <c r="B60" s="2" t="s">
        <v>291</v>
      </c>
      <c r="C60" s="2"/>
      <c r="D60" s="2" t="str">
        <f>SUBSTITUTE(CONCATENATE(Table1[[#This Row],[First Name]]," ",Table1[[#This Row],[Last Name]]," ",Table1[[#This Row],[Company]]),"","")</f>
        <v xml:space="preserve">Ruth Duke  </v>
      </c>
      <c r="E60" s="2" t="s">
        <v>148</v>
      </c>
      <c r="F60" s="4" t="s">
        <v>161</v>
      </c>
      <c r="G60" s="5">
        <v>45749</v>
      </c>
      <c r="H60" s="4">
        <f ca="1">IF(ISBLANK(Table1[[#This Row],[Certification effective]]),"",DATEDIF((G60),(TODAY()),"Y"))</f>
        <v>0</v>
      </c>
      <c r="I60" s="3">
        <f ca="1">IF(ISBLANK(Table1[[#This Row],[Certification effective]]),"",DATE(YEAR(Table1[[#This Row],[Certification effective]])+ROUNDUP(DATEDIF((G60),(TODAY()),"Y")/5,0)*5, MONTH(Table1[[#This Row],[Certification effective]]), DAY(Table1[[#This Row],[Certification effective]])))</f>
        <v>45749</v>
      </c>
      <c r="J60" s="3">
        <v>45944</v>
      </c>
      <c r="K60" s="39" t="s">
        <v>161</v>
      </c>
      <c r="L60" s="40">
        <v>55</v>
      </c>
      <c r="M60" s="40">
        <f t="shared" si="8"/>
        <v>58</v>
      </c>
      <c r="N60" s="40">
        <f t="shared" si="9"/>
        <v>60</v>
      </c>
      <c r="O60" s="7" t="s">
        <v>163</v>
      </c>
      <c r="P60" s="8" t="str">
        <f>IF(Table1[[#This Row],[MCDHH Legal Approved]]= "YES", Table1[[#This Row],[ASL Hrly Rate]]+15,"N/A")</f>
        <v>N/A</v>
      </c>
      <c r="Q60" s="8" t="str">
        <f>IF(Table1[[#This Row],[MCDHH Legal Approved]]="YES", Table1[[#This Row],[Deaf-Blind Hrly Rate]]+15,"N/A")</f>
        <v>N/A</v>
      </c>
      <c r="R60" s="7" t="s">
        <v>948</v>
      </c>
      <c r="S60" s="7">
        <f>LEN(Table1[[#This Row],[Partial PRC Doc]])</f>
        <v>7</v>
      </c>
      <c r="T60" s="7">
        <f>COUNTIF(Table1[Partial PRC Doc],R60)</f>
        <v>1</v>
      </c>
    </row>
    <row r="61" spans="1:20" ht="40.35" customHeight="1" x14ac:dyDescent="0.4">
      <c r="A61" s="2" t="s">
        <v>321</v>
      </c>
      <c r="B61" s="2" t="s">
        <v>96</v>
      </c>
      <c r="C61" s="2"/>
      <c r="D61" s="2" t="str">
        <f>SUBSTITUTE(CONCATENATE(Table1[[#This Row],[First Name]]," ",Table1[[#This Row],[Last Name]]," ",Table1[[#This Row],[Company]]),"","")</f>
        <v xml:space="preserve">Lena Dumont </v>
      </c>
      <c r="E61" s="2" t="s">
        <v>272</v>
      </c>
      <c r="F61" s="4" t="s">
        <v>161</v>
      </c>
      <c r="G61" s="5">
        <v>30451</v>
      </c>
      <c r="H61" s="4">
        <f ca="1">IF(ISBLANK(Table1[[#This Row],[Certification effective]]),"",DATEDIF((G61),(TODAY()),"Y"))</f>
        <v>42</v>
      </c>
      <c r="I61" s="3">
        <f ca="1">IF(ISBLANK(Table1[[#This Row],[Certification effective]]),"",DATE(YEAR(Table1[[#This Row],[Certification effective]])+ROUNDUP(DATEDIF((G61),(TODAY()),"Y")/5,0)*5, MONTH(Table1[[#This Row],[Certification effective]]), DAY(Table1[[#This Row],[Certification effective]])))</f>
        <v>46888</v>
      </c>
      <c r="J61" s="3">
        <v>45839</v>
      </c>
      <c r="K61" s="39" t="s">
        <v>161</v>
      </c>
      <c r="L61" s="40">
        <v>83</v>
      </c>
      <c r="M61" s="40">
        <f t="shared" si="8"/>
        <v>86</v>
      </c>
      <c r="N61" s="40">
        <f t="shared" si="9"/>
        <v>88</v>
      </c>
      <c r="O61" s="7" t="s">
        <v>163</v>
      </c>
      <c r="P61" s="8" t="str">
        <f>IF(Table1[[#This Row],[MCDHH Legal Approved]]= "YES", Table1[[#This Row],[ASL Hrly Rate]]+15,"N/A")</f>
        <v>N/A</v>
      </c>
      <c r="Q61" s="8" t="str">
        <f>IF(Table1[[#This Row],[MCDHH Legal Approved]]="YES", Table1[[#This Row],[Deaf-Blind Hrly Rate]]+15,"N/A")</f>
        <v>N/A</v>
      </c>
      <c r="R61" s="7" t="s">
        <v>577</v>
      </c>
      <c r="S61" s="7">
        <f>LEN(Table1[[#This Row],[Partial PRC Doc]])</f>
        <v>7</v>
      </c>
      <c r="T61" s="7">
        <f>COUNTIF(Table1[Partial PRC Doc],R61)</f>
        <v>1</v>
      </c>
    </row>
    <row r="62" spans="1:20" ht="40.35" customHeight="1" x14ac:dyDescent="0.4">
      <c r="A62" s="2" t="s">
        <v>216</v>
      </c>
      <c r="B62" s="2" t="s">
        <v>217</v>
      </c>
      <c r="C62" s="2"/>
      <c r="D62" s="2" t="str">
        <f>SUBSTITUTE(CONCATENATE(Table1[[#This Row],[First Name]]," ",Table1[[#This Row],[Last Name]]," ",Table1[[#This Row],[Company]]),"","")</f>
        <v xml:space="preserve">Lindsey Dunn </v>
      </c>
      <c r="E62" s="2" t="s">
        <v>148</v>
      </c>
      <c r="F62" s="4" t="s">
        <v>161</v>
      </c>
      <c r="G62" s="5">
        <v>43033</v>
      </c>
      <c r="H62" s="4">
        <f ca="1">IF(ISBLANK(Table1[[#This Row],[Certification effective]]),"",DATEDIF((G62),(TODAY()),"Y"))</f>
        <v>8</v>
      </c>
      <c r="I62" s="3">
        <f ca="1">IF(ISBLANK(Table1[[#This Row],[Certification effective]]),"",DATE(YEAR(Table1[[#This Row],[Certification effective]])+ROUNDUP(DATEDIF((G62),(TODAY()),"Y")/5,0)*5, MONTH(Table1[[#This Row],[Certification effective]]), DAY(Table1[[#This Row],[Certification effective]])))</f>
        <v>46685</v>
      </c>
      <c r="J62" s="3">
        <v>45839</v>
      </c>
      <c r="K62" s="39" t="s">
        <v>161</v>
      </c>
      <c r="L62" s="40">
        <v>59</v>
      </c>
      <c r="M62" s="40">
        <f t="shared" si="8"/>
        <v>62</v>
      </c>
      <c r="N62" s="40">
        <f t="shared" si="9"/>
        <v>64</v>
      </c>
      <c r="O62" s="7" t="s">
        <v>163</v>
      </c>
      <c r="P62" s="8" t="str">
        <f>IF(Table1[[#This Row],[MCDHH Legal Approved]]= "YES", Table1[[#This Row],[ASL Hrly Rate]]+15,"N/A")</f>
        <v>N/A</v>
      </c>
      <c r="Q62" s="8" t="str">
        <f>IF(Table1[[#This Row],[MCDHH Legal Approved]]="YES", Table1[[#This Row],[Deaf-Blind Hrly Rate]]+15,"N/A")</f>
        <v>N/A</v>
      </c>
      <c r="R62" s="7" t="s">
        <v>578</v>
      </c>
      <c r="S62" s="7">
        <f>LEN(Table1[[#This Row],[Partial PRC Doc]])</f>
        <v>7</v>
      </c>
      <c r="T62" s="7">
        <f>COUNTIF(Table1[Partial PRC Doc],R62)</f>
        <v>1</v>
      </c>
    </row>
    <row r="63" spans="1:20" ht="40.35" customHeight="1" x14ac:dyDescent="0.4">
      <c r="A63" s="2" t="s">
        <v>395</v>
      </c>
      <c r="B63" s="2" t="s">
        <v>396</v>
      </c>
      <c r="C63" s="2"/>
      <c r="D63" s="2" t="str">
        <f>SUBSTITUTE(CONCATENATE(Table1[[#This Row],[First Name]]," ",Table1[[#This Row],[Last Name]]," ",Table1[[#This Row],[Company]]),"","")</f>
        <v xml:space="preserve">Joshua Duty </v>
      </c>
      <c r="E63" s="2" t="s">
        <v>148</v>
      </c>
      <c r="F63" s="4" t="s">
        <v>161</v>
      </c>
      <c r="G63" s="5">
        <v>45513</v>
      </c>
      <c r="H63" s="4">
        <f ca="1">IF(ISBLANK(Table1[[#This Row],[Certification effective]]),"",DATEDIF((G63),(TODAY()),"Y"))</f>
        <v>1</v>
      </c>
      <c r="I63" s="3">
        <f ca="1">IF(ISBLANK(Table1[[#This Row],[Certification effective]]),"",DATE(YEAR(Table1[[#This Row],[Certification effective]])+ROUNDUP(DATEDIF((G63),(TODAY()),"Y")/5,0)*5, MONTH(Table1[[#This Row],[Certification effective]]), DAY(Table1[[#This Row],[Certification effective]])))</f>
        <v>47339</v>
      </c>
      <c r="J63" s="3">
        <v>45839</v>
      </c>
      <c r="K63" s="39" t="s">
        <v>161</v>
      </c>
      <c r="L63" s="40">
        <v>55</v>
      </c>
      <c r="M63" s="40">
        <f t="shared" si="8"/>
        <v>58</v>
      </c>
      <c r="N63" s="40">
        <f t="shared" si="9"/>
        <v>60</v>
      </c>
      <c r="O63" s="7" t="s">
        <v>163</v>
      </c>
      <c r="P63" s="8" t="str">
        <f>IF(Table1[[#This Row],[MCDHH Legal Approved]]= "YES", Table1[[#This Row],[ASL Hrly Rate]]+15,"N/A")</f>
        <v>N/A</v>
      </c>
      <c r="Q63" s="8" t="str">
        <f>IF(Table1[[#This Row],[MCDHH Legal Approved]]="YES", Table1[[#This Row],[Deaf-Blind Hrly Rate]]+15,"N/A")</f>
        <v>N/A</v>
      </c>
      <c r="R63" s="7" t="s">
        <v>684</v>
      </c>
      <c r="S63" s="7">
        <f>LEN(Table1[[#This Row],[Partial PRC Doc]])</f>
        <v>7</v>
      </c>
      <c r="T63" s="7">
        <f>COUNTIF(Table1[Partial PRC Doc],R63)</f>
        <v>1</v>
      </c>
    </row>
    <row r="64" spans="1:20" ht="40.35" customHeight="1" x14ac:dyDescent="0.4">
      <c r="A64" s="2" t="s">
        <v>83</v>
      </c>
      <c r="B64" s="2" t="s">
        <v>84</v>
      </c>
      <c r="C64" s="2"/>
      <c r="D64" s="2" t="str">
        <f>SUBSTITUTE(CONCATENATE(Table1[[#This Row],[First Name]]," ",Table1[[#This Row],[Last Name]]," ",Table1[[#This Row],[Company]]),"","")</f>
        <v xml:space="preserve">Kimberly Dyer </v>
      </c>
      <c r="E64" s="2" t="s">
        <v>141</v>
      </c>
      <c r="F64" s="4" t="s">
        <v>161</v>
      </c>
      <c r="G64" s="5">
        <v>37863</v>
      </c>
      <c r="H64" s="4">
        <f ca="1">IF(ISBLANK(Table1[[#This Row],[Certification effective]]),"",DATEDIF((G64),(TODAY()),"Y"))</f>
        <v>22</v>
      </c>
      <c r="I64" s="3">
        <f ca="1">IF(ISBLANK(Table1[[#This Row],[Certification effective]]),"",DATE(YEAR(Table1[[#This Row],[Certification effective]])+ROUNDUP(DATEDIF((G64),(TODAY()),"Y")/5,0)*5, MONTH(Table1[[#This Row],[Certification effective]]), DAY(Table1[[#This Row],[Certification effective]])))</f>
        <v>46995</v>
      </c>
      <c r="J64" s="3">
        <v>45839</v>
      </c>
      <c r="K64" s="39" t="s">
        <v>161</v>
      </c>
      <c r="L64" s="40">
        <v>69</v>
      </c>
      <c r="M64" s="40">
        <f t="shared" si="0"/>
        <v>72</v>
      </c>
      <c r="N64" s="40">
        <f t="shared" si="1"/>
        <v>74</v>
      </c>
      <c r="O64" s="7" t="s">
        <v>163</v>
      </c>
      <c r="P64" s="8" t="str">
        <f>IF(Table1[[#This Row],[MCDHH Legal Approved]]= "YES", Table1[[#This Row],[ASL Hrly Rate]]+15,"N/A")</f>
        <v>N/A</v>
      </c>
      <c r="Q64" s="8" t="str">
        <f>IF(Table1[[#This Row],[MCDHH Legal Approved]]="YES", Table1[[#This Row],[Deaf-Blind Hrly Rate]]+15,"N/A")</f>
        <v>N/A</v>
      </c>
      <c r="R64" s="7" t="s">
        <v>579</v>
      </c>
      <c r="S64" s="7">
        <f>LEN(Table1[[#This Row],[Partial PRC Doc]])</f>
        <v>7</v>
      </c>
      <c r="T64" s="7">
        <f>COUNTIF(Table1[Partial PRC Doc],R64)</f>
        <v>1</v>
      </c>
    </row>
    <row r="65" spans="1:20" ht="40.35" customHeight="1" x14ac:dyDescent="0.4">
      <c r="A65" s="2" t="s">
        <v>346</v>
      </c>
      <c r="B65" s="2" t="s">
        <v>347</v>
      </c>
      <c r="C65" s="2"/>
      <c r="D65" s="2" t="str">
        <f>SUBSTITUTE(CONCATENATE(Table1[[#This Row],[First Name]]," ",Table1[[#This Row],[Last Name]]," ",Table1[[#This Row],[Company]]),"","")</f>
        <v xml:space="preserve">Cathalina Eisan </v>
      </c>
      <c r="E65" s="2" t="s">
        <v>152</v>
      </c>
      <c r="F65" s="4" t="s">
        <v>161</v>
      </c>
      <c r="G65" s="5">
        <v>45085</v>
      </c>
      <c r="H65" s="4">
        <f ca="1">IF(ISBLANK(Table1[[#This Row],[Certification effective]]),"",DATEDIF((G65),(TODAY()),"Y"))</f>
        <v>2</v>
      </c>
      <c r="I65" s="3">
        <f ca="1">IF(ISBLANK(Table1[[#This Row],[Certification effective]]),"",DATE(YEAR(Table1[[#This Row],[Certification effective]])+ROUNDUP(DATEDIF((G65),(TODAY()),"Y")/5,0)*5, MONTH(Table1[[#This Row],[Certification effective]]), DAY(Table1[[#This Row],[Certification effective]])))</f>
        <v>46912</v>
      </c>
      <c r="J65" s="3">
        <v>45839</v>
      </c>
      <c r="K65" s="39" t="s">
        <v>161</v>
      </c>
      <c r="L65" s="40">
        <v>40</v>
      </c>
      <c r="M65" s="40">
        <f>L65+3</f>
        <v>43</v>
      </c>
      <c r="N65" s="40">
        <f>L65+5</f>
        <v>45</v>
      </c>
      <c r="O65" s="7" t="s">
        <v>163</v>
      </c>
      <c r="P65" s="8" t="str">
        <f>IF(Table1[[#This Row],[MCDHH Legal Approved]]= "YES", Table1[[#This Row],[ASL Hrly Rate]]+15,"N/A")</f>
        <v>N/A</v>
      </c>
      <c r="Q65" s="8" t="str">
        <f>IF(Table1[[#This Row],[MCDHH Legal Approved]]="YES", Table1[[#This Row],[Deaf-Blind Hrly Rate]]+15,"N/A")</f>
        <v>N/A</v>
      </c>
      <c r="R65" s="7" t="s">
        <v>580</v>
      </c>
      <c r="S65" s="7">
        <f>LEN(Table1[[#This Row],[Partial PRC Doc]])</f>
        <v>7</v>
      </c>
      <c r="T65" s="7">
        <f>COUNTIF(Table1[Partial PRC Doc],R65)</f>
        <v>1</v>
      </c>
    </row>
    <row r="66" spans="1:20" ht="40.35" customHeight="1" x14ac:dyDescent="0.4">
      <c r="A66" s="2" t="s">
        <v>63</v>
      </c>
      <c r="B66" s="2" t="s">
        <v>64</v>
      </c>
      <c r="C66" s="2"/>
      <c r="D66" s="2" t="str">
        <f>SUBSTITUTE(CONCATENATE(Table1[[#This Row],[First Name]]," ",Table1[[#This Row],[Last Name]]," ",Table1[[#This Row],[Company]]),"","")</f>
        <v xml:space="preserve">Catherine Eller </v>
      </c>
      <c r="E66" s="2" t="s">
        <v>151</v>
      </c>
      <c r="F66" s="4" t="s">
        <v>916</v>
      </c>
      <c r="G66" s="5">
        <v>42055</v>
      </c>
      <c r="H66" s="4">
        <f ca="1">IF(ISBLANK(Table1[[#This Row],[Certification effective]]),"",DATEDIF((G66),(TODAY()),"Y"))</f>
        <v>10</v>
      </c>
      <c r="I66" s="3">
        <f ca="1">IF(ISBLANK(Table1[[#This Row],[Certification effective]]),"",DATE(YEAR(Table1[[#This Row],[Certification effective]])+ROUNDUP(DATEDIF((G66),(TODAY()),"Y")/5,0)*5, MONTH(Table1[[#This Row],[Certification effective]]), DAY(Table1[[#This Row],[Certification effective]])))</f>
        <v>45708</v>
      </c>
      <c r="J66" s="3">
        <v>45839</v>
      </c>
      <c r="K66" s="39">
        <v>45918</v>
      </c>
      <c r="L66" s="40">
        <v>62</v>
      </c>
      <c r="M66" s="40">
        <f t="shared" si="0"/>
        <v>65</v>
      </c>
      <c r="N66" s="40">
        <f t="shared" si="1"/>
        <v>67</v>
      </c>
      <c r="O66" s="7" t="s">
        <v>162</v>
      </c>
      <c r="P66" s="8">
        <f>IF(Table1[[#This Row],[MCDHH Legal Approved]]= "YES", Table1[[#This Row],[ASL Hrly Rate]]+15,"N/A")</f>
        <v>77</v>
      </c>
      <c r="Q66" s="8">
        <f>IF(Table1[[#This Row],[MCDHH Legal Approved]]="YES", Table1[[#This Row],[Deaf-Blind Hrly Rate]]+15,"N/A")</f>
        <v>82</v>
      </c>
      <c r="R66" s="7" t="s">
        <v>581</v>
      </c>
      <c r="S66" s="7">
        <f>LEN(Table1[[#This Row],[Partial PRC Doc]])</f>
        <v>7</v>
      </c>
      <c r="T66" s="7">
        <f>COUNTIF(Table1[Partial PRC Doc],R66)</f>
        <v>1</v>
      </c>
    </row>
    <row r="67" spans="1:20" ht="40.35" customHeight="1" x14ac:dyDescent="0.4">
      <c r="A67" s="2" t="s">
        <v>313</v>
      </c>
      <c r="B67" s="2" t="s">
        <v>314</v>
      </c>
      <c r="C67" s="2"/>
      <c r="D67" s="2" t="str">
        <f>SUBSTITUTE(CONCATENATE(Table1[[#This Row],[First Name]]," ",Table1[[#This Row],[Last Name]]," ",Table1[[#This Row],[Company]]),"","")</f>
        <v xml:space="preserve">Matt Etemad-Gilberson </v>
      </c>
      <c r="E67" s="2" t="s">
        <v>141</v>
      </c>
      <c r="F67" s="4" t="s">
        <v>161</v>
      </c>
      <c r="G67" s="5">
        <v>36952</v>
      </c>
      <c r="H67" s="4">
        <f ca="1">IF(ISBLANK(Table1[[#This Row],[Certification effective]]),"",DATEDIF((G67),(TODAY()),"Y"))</f>
        <v>24</v>
      </c>
      <c r="I67" s="3">
        <f ca="1">IF(ISBLANK(Table1[[#This Row],[Certification effective]]),"",DATE(YEAR(Table1[[#This Row],[Certification effective]])+ROUNDUP(DATEDIF((G67),(TODAY()),"Y")/5,0)*5, MONTH(Table1[[#This Row],[Certification effective]]), DAY(Table1[[#This Row],[Certification effective]])))</f>
        <v>46083</v>
      </c>
      <c r="J67" s="3">
        <v>45839</v>
      </c>
      <c r="K67" s="39" t="s">
        <v>161</v>
      </c>
      <c r="L67" s="40">
        <v>69</v>
      </c>
      <c r="M67" s="40">
        <f>L67+3</f>
        <v>72</v>
      </c>
      <c r="N67" s="40">
        <f>L67+5</f>
        <v>74</v>
      </c>
      <c r="O67" s="7" t="s">
        <v>163</v>
      </c>
      <c r="P67" s="8" t="str">
        <f>IF(Table1[[#This Row],[MCDHH Legal Approved]]= "YES", Table1[[#This Row],[ASL Hrly Rate]]+15,"N/A")</f>
        <v>N/A</v>
      </c>
      <c r="Q67" s="8" t="str">
        <f>IF(Table1[[#This Row],[MCDHH Legal Approved]]="YES", Table1[[#This Row],[Deaf-Blind Hrly Rate]]+15,"N/A")</f>
        <v>N/A</v>
      </c>
      <c r="R67" s="7" t="s">
        <v>582</v>
      </c>
      <c r="S67" s="7">
        <f>LEN(Table1[[#This Row],[Partial PRC Doc]])</f>
        <v>7</v>
      </c>
      <c r="T67" s="7">
        <f>COUNTIF(Table1[Partial PRC Doc],R67)</f>
        <v>1</v>
      </c>
    </row>
    <row r="68" spans="1:20" ht="40.35" customHeight="1" x14ac:dyDescent="0.4">
      <c r="A68" s="2" t="s">
        <v>276</v>
      </c>
      <c r="B68" s="2" t="s">
        <v>240</v>
      </c>
      <c r="C68" s="2"/>
      <c r="D68" s="2" t="str">
        <f>SUBSTITUTE(CONCATENATE(Table1[[#This Row],[First Name]]," ",Table1[[#This Row],[Last Name]]," ",Table1[[#This Row],[Company]]),"","")</f>
        <v xml:space="preserve">Janice Evans </v>
      </c>
      <c r="E68" s="2" t="s">
        <v>150</v>
      </c>
      <c r="F68" s="4" t="s">
        <v>918</v>
      </c>
      <c r="G68" s="5">
        <v>40301</v>
      </c>
      <c r="H68" s="4">
        <f ca="1">IF(ISBLANK(Table1[[#This Row],[Certification effective]]),"",DATEDIF((G68),(TODAY()),"Y"))</f>
        <v>15</v>
      </c>
      <c r="I68" s="3">
        <f ca="1">IF(ISBLANK(Table1[[#This Row],[Certification effective]]),"",DATE(YEAR(Table1[[#This Row],[Certification effective]])+ROUNDUP(DATEDIF((G68),(TODAY()),"Y")/5,0)*5, MONTH(Table1[[#This Row],[Certification effective]]), DAY(Table1[[#This Row],[Certification effective]])))</f>
        <v>45780</v>
      </c>
      <c r="J68" s="3">
        <v>45839</v>
      </c>
      <c r="K68" s="39" t="s">
        <v>161</v>
      </c>
      <c r="L68" s="40">
        <v>66</v>
      </c>
      <c r="M68" s="40">
        <f>L68+3</f>
        <v>69</v>
      </c>
      <c r="N68" s="40">
        <f>L68+5</f>
        <v>71</v>
      </c>
      <c r="O68" s="7" t="s">
        <v>162</v>
      </c>
      <c r="P68" s="8">
        <f>IF(Table1[[#This Row],[MCDHH Legal Approved]]= "YES", Table1[[#This Row],[ASL Hrly Rate]]+15,"N/A")</f>
        <v>81</v>
      </c>
      <c r="Q68" s="8">
        <f>IF(Table1[[#This Row],[MCDHH Legal Approved]]="YES", Table1[[#This Row],[Deaf-Blind Hrly Rate]]+15,"N/A")</f>
        <v>86</v>
      </c>
      <c r="R68" s="7" t="s">
        <v>583</v>
      </c>
      <c r="S68" s="7">
        <f>LEN(Table1[[#This Row],[Partial PRC Doc]])</f>
        <v>7</v>
      </c>
      <c r="T68" s="7">
        <f>COUNTIF(Table1[Partial PRC Doc],R68)</f>
        <v>1</v>
      </c>
    </row>
    <row r="69" spans="1:20" ht="40.35" customHeight="1" x14ac:dyDescent="0.4">
      <c r="A69" s="2" t="s">
        <v>192</v>
      </c>
      <c r="B69" s="2" t="s">
        <v>228</v>
      </c>
      <c r="C69" s="2"/>
      <c r="D69" s="2" t="str">
        <f>SUBSTITUTE(CONCATENATE(Table1[[#This Row],[First Name]]," ",Table1[[#This Row],[Last Name]]," ",Table1[[#This Row],[Company]]),"","")</f>
        <v xml:space="preserve">Kristen Farrell </v>
      </c>
      <c r="E69" s="2" t="s">
        <v>141</v>
      </c>
      <c r="F69" s="4" t="s">
        <v>161</v>
      </c>
      <c r="G69" s="5">
        <v>38292</v>
      </c>
      <c r="H69" s="4">
        <f ca="1">IF(ISBLANK(Table1[[#This Row],[Certification effective]]),"",DATEDIF((G69),(TODAY()),"Y"))</f>
        <v>21</v>
      </c>
      <c r="I69" s="3">
        <f ca="1">IF(ISBLANK(Table1[[#This Row],[Certification effective]]),"",DATE(YEAR(Table1[[#This Row],[Certification effective]])+ROUNDUP(DATEDIF((G69),(TODAY()),"Y")/5,0)*5, MONTH(Table1[[#This Row],[Certification effective]]), DAY(Table1[[#This Row],[Certification effective]])))</f>
        <v>47423</v>
      </c>
      <c r="J69" s="3">
        <v>45839</v>
      </c>
      <c r="K69" s="39" t="s">
        <v>161</v>
      </c>
      <c r="L69" s="40">
        <v>69</v>
      </c>
      <c r="M69" s="40">
        <f>L69+3</f>
        <v>72</v>
      </c>
      <c r="N69" s="40">
        <f>L69+5</f>
        <v>74</v>
      </c>
      <c r="O69" s="7" t="s">
        <v>163</v>
      </c>
      <c r="P69" s="8" t="str">
        <f>IF(Table1[[#This Row],[MCDHH Legal Approved]]= "YES", Table1[[#This Row],[ASL Hrly Rate]]+15,"N/A")</f>
        <v>N/A</v>
      </c>
      <c r="Q69" s="8" t="str">
        <f>IF(Table1[[#This Row],[MCDHH Legal Approved]]="YES", Table1[[#This Row],[Deaf-Blind Hrly Rate]]+15,"N/A")</f>
        <v>N/A</v>
      </c>
      <c r="R69" s="7" t="s">
        <v>584</v>
      </c>
      <c r="S69" s="7">
        <f>LEN(Table1[[#This Row],[Partial PRC Doc]])</f>
        <v>7</v>
      </c>
      <c r="T69" s="7">
        <f>COUNTIF(Table1[Partial PRC Doc],R69)</f>
        <v>1</v>
      </c>
    </row>
    <row r="70" spans="1:20" ht="40.35" customHeight="1" x14ac:dyDescent="0.4">
      <c r="A70" s="2" t="s">
        <v>192</v>
      </c>
      <c r="B70" s="2" t="s">
        <v>108</v>
      </c>
      <c r="C70" s="2"/>
      <c r="D70" s="2" t="str">
        <f>SUBSTITUTE(CONCATENATE(Table1[[#This Row],[First Name]]," ",Table1[[#This Row],[Last Name]]," ",Table1[[#This Row],[Company]]),"","")</f>
        <v xml:space="preserve">Rachel Farrell </v>
      </c>
      <c r="E70" s="2" t="s">
        <v>141</v>
      </c>
      <c r="F70" s="4" t="s">
        <v>161</v>
      </c>
      <c r="G70" s="5">
        <v>38461</v>
      </c>
      <c r="H70" s="4">
        <f ca="1">IF(ISBLANK(Table1[[#This Row],[Certification effective]]),"",DATEDIF((G70),(TODAY()),"Y"))</f>
        <v>20</v>
      </c>
      <c r="I70" s="3">
        <f ca="1">IF(ISBLANK(Table1[[#This Row],[Certification effective]]),"",DATE(YEAR(Table1[[#This Row],[Certification effective]])+ROUNDUP(DATEDIF((G70),(TODAY()),"Y")/5,0)*5, MONTH(Table1[[#This Row],[Certification effective]]), DAY(Table1[[#This Row],[Certification effective]])))</f>
        <v>45766</v>
      </c>
      <c r="J70" s="3">
        <v>45839</v>
      </c>
      <c r="K70" s="39" t="s">
        <v>161</v>
      </c>
      <c r="L70" s="40">
        <v>69</v>
      </c>
      <c r="M70" s="40">
        <f t="shared" si="0"/>
        <v>72</v>
      </c>
      <c r="N70" s="40">
        <f t="shared" si="1"/>
        <v>74</v>
      </c>
      <c r="O70" s="7" t="s">
        <v>163</v>
      </c>
      <c r="P70" s="8" t="str">
        <f>IF(Table1[[#This Row],[MCDHH Legal Approved]]= "YES", Table1[[#This Row],[ASL Hrly Rate]]+15,"N/A")</f>
        <v>N/A</v>
      </c>
      <c r="Q70" s="8" t="str">
        <f>IF(Table1[[#This Row],[MCDHH Legal Approved]]="YES", Table1[[#This Row],[Deaf-Blind Hrly Rate]]+15,"N/A")</f>
        <v>N/A</v>
      </c>
      <c r="R70" s="7" t="s">
        <v>585</v>
      </c>
      <c r="S70" s="7">
        <f>LEN(Table1[[#This Row],[Partial PRC Doc]])</f>
        <v>7</v>
      </c>
      <c r="T70" s="7">
        <f>COUNTIF(Table1[Partial PRC Doc],R70)</f>
        <v>1</v>
      </c>
    </row>
    <row r="71" spans="1:20" ht="40.35" customHeight="1" x14ac:dyDescent="0.4">
      <c r="A71" s="2" t="s">
        <v>397</v>
      </c>
      <c r="B71" s="2" t="s">
        <v>398</v>
      </c>
      <c r="C71" s="2"/>
      <c r="D71" s="2" t="str">
        <f>SUBSTITUTE(CONCATENATE(Table1[[#This Row],[First Name]]," ",Table1[[#This Row],[Last Name]]," ",Table1[[#This Row],[Company]]),"","")</f>
        <v xml:space="preserve">Maura Fay </v>
      </c>
      <c r="E71" s="2" t="s">
        <v>141</v>
      </c>
      <c r="F71" s="4" t="s">
        <v>161</v>
      </c>
      <c r="G71" s="5">
        <v>37293</v>
      </c>
      <c r="H71" s="4">
        <f ca="1">IF(ISBLANK(Table1[[#This Row],[Certification effective]]),"",DATEDIF((G71),(TODAY()),"Y"))</f>
        <v>23</v>
      </c>
      <c r="I71" s="3">
        <f ca="1">IF(ISBLANK(Table1[[#This Row],[Certification effective]]),"",DATE(YEAR(Table1[[#This Row],[Certification effective]])+ROUNDUP(DATEDIF((G71),(TODAY()),"Y")/5,0)*5, MONTH(Table1[[#This Row],[Certification effective]]), DAY(Table1[[#This Row],[Certification effective]])))</f>
        <v>46424</v>
      </c>
      <c r="J71" s="3">
        <v>45854</v>
      </c>
      <c r="K71" s="39" t="s">
        <v>161</v>
      </c>
      <c r="L71" s="40">
        <v>69</v>
      </c>
      <c r="M71" s="40">
        <f>L71+3</f>
        <v>72</v>
      </c>
      <c r="N71" s="40">
        <f>L71+5</f>
        <v>74</v>
      </c>
      <c r="O71" s="7" t="s">
        <v>163</v>
      </c>
      <c r="P71" s="8" t="str">
        <f>IF(Table1[[#This Row],[MCDHH Legal Approved]]= "YES", Table1[[#This Row],[ASL Hrly Rate]]+15,"N/A")</f>
        <v>N/A</v>
      </c>
      <c r="Q71" s="8" t="str">
        <f>IF(Table1[[#This Row],[MCDHH Legal Approved]]="YES", Table1[[#This Row],[Deaf-Blind Hrly Rate]]+15,"N/A")</f>
        <v>N/A</v>
      </c>
      <c r="R71" s="7" t="s">
        <v>685</v>
      </c>
      <c r="S71" s="7">
        <f>LEN(Table1[[#This Row],[Partial PRC Doc]])</f>
        <v>7</v>
      </c>
      <c r="T71" s="7">
        <f>COUNTIF(Table1[Partial PRC Doc],R71)</f>
        <v>1</v>
      </c>
    </row>
    <row r="72" spans="1:20" ht="40.35" customHeight="1" x14ac:dyDescent="0.4">
      <c r="A72" s="2" t="s">
        <v>520</v>
      </c>
      <c r="B72" s="2" t="s">
        <v>471</v>
      </c>
      <c r="C72" s="2"/>
      <c r="D72" s="2" t="str">
        <f>SUBSTITUTE(CONCATENATE(Table1[[#This Row],[First Name]]," ",Table1[[#This Row],[Last Name]]," ",Table1[[#This Row],[Company]]),"","")</f>
        <v xml:space="preserve">Melanie Felker </v>
      </c>
      <c r="E72" s="2" t="s">
        <v>141</v>
      </c>
      <c r="F72" s="4" t="s">
        <v>161</v>
      </c>
      <c r="G72" s="5">
        <v>37867</v>
      </c>
      <c r="H72" s="4">
        <f ca="1">IF(ISBLANK(Table1[[#This Row],[Certification effective]]),"",DATEDIF((G72),(TODAY()),"Y"))</f>
        <v>22</v>
      </c>
      <c r="I72" s="3">
        <f ca="1">IF(ISBLANK(Table1[[#This Row],[Certification effective]]),"",DATE(YEAR(Table1[[#This Row],[Certification effective]])+ROUNDUP(DATEDIF((G72),(TODAY()),"Y")/5,0)*5, MONTH(Table1[[#This Row],[Certification effective]]), DAY(Table1[[#This Row],[Certification effective]])))</f>
        <v>46999</v>
      </c>
      <c r="J72" s="3">
        <v>45847</v>
      </c>
      <c r="K72" s="39" t="s">
        <v>161</v>
      </c>
      <c r="L72" s="40">
        <v>69</v>
      </c>
      <c r="M72" s="40">
        <f>L72+3</f>
        <v>72</v>
      </c>
      <c r="N72" s="40">
        <f>L72+5</f>
        <v>74</v>
      </c>
      <c r="O72" s="7" t="s">
        <v>163</v>
      </c>
      <c r="P72" s="8" t="str">
        <f>IF(Table1[[#This Row],[MCDHH Legal Approved]]= "YES", Table1[[#This Row],[ASL Hrly Rate]]+15,"N/A")</f>
        <v>N/A</v>
      </c>
      <c r="Q72" s="8" t="str">
        <f>IF(Table1[[#This Row],[MCDHH Legal Approved]]="YES", Table1[[#This Row],[Deaf-Blind Hrly Rate]]+15,"N/A")</f>
        <v>N/A</v>
      </c>
      <c r="R72" s="7" t="s">
        <v>686</v>
      </c>
      <c r="S72" s="7">
        <f>LEN(Table1[[#This Row],[Partial PRC Doc]])</f>
        <v>7</v>
      </c>
      <c r="T72" s="7">
        <f>COUNTIF(Table1[Partial PRC Doc],R72)</f>
        <v>1</v>
      </c>
    </row>
    <row r="73" spans="1:20" ht="40.35" customHeight="1" x14ac:dyDescent="0.4">
      <c r="A73" s="2" t="s">
        <v>129</v>
      </c>
      <c r="B73" s="2" t="s">
        <v>72</v>
      </c>
      <c r="C73" s="2"/>
      <c r="D73" s="2" t="str">
        <f>SUBSTITUTE(CONCATENATE(Table1[[#This Row],[First Name]]," ",Table1[[#This Row],[Last Name]]," ",Table1[[#This Row],[Company]]),"","")</f>
        <v xml:space="preserve">Elizabeth Finnerty </v>
      </c>
      <c r="E73" s="2" t="s">
        <v>148</v>
      </c>
      <c r="F73" s="4" t="s">
        <v>161</v>
      </c>
      <c r="G73" s="5">
        <v>45135</v>
      </c>
      <c r="H73" s="4">
        <f ca="1">IF(ISBLANK(Table1[[#This Row],[Certification effective]]),"",DATEDIF((G73),(TODAY()),"Y"))</f>
        <v>2</v>
      </c>
      <c r="I73" s="3">
        <f ca="1">IF(ISBLANK(Table1[[#This Row],[Certification effective]]),"",DATE(YEAR(Table1[[#This Row],[Certification effective]])+ROUNDUP(DATEDIF((G73),(TODAY()),"Y")/5,0)*5, MONTH(Table1[[#This Row],[Certification effective]]), DAY(Table1[[#This Row],[Certification effective]])))</f>
        <v>46962</v>
      </c>
      <c r="J73" s="3">
        <v>45839</v>
      </c>
      <c r="K73" s="39" t="s">
        <v>161</v>
      </c>
      <c r="L73" s="40">
        <v>55</v>
      </c>
      <c r="M73" s="40">
        <f t="shared" si="0"/>
        <v>58</v>
      </c>
      <c r="N73" s="40">
        <f t="shared" si="1"/>
        <v>60</v>
      </c>
      <c r="O73" s="7" t="s">
        <v>163</v>
      </c>
      <c r="P73" s="8" t="str">
        <f>IF(Table1[[#This Row],[MCDHH Legal Approved]]= "YES", Table1[[#This Row],[ASL Hrly Rate]]+15,"N/A")</f>
        <v>N/A</v>
      </c>
      <c r="Q73" s="8" t="str">
        <f>IF(Table1[[#This Row],[MCDHH Legal Approved]]="YES", Table1[[#This Row],[Deaf-Blind Hrly Rate]]+15,"N/A")</f>
        <v>N/A</v>
      </c>
      <c r="R73" s="7" t="s">
        <v>586</v>
      </c>
      <c r="S73" s="7">
        <f>LEN(Table1[[#This Row],[Partial PRC Doc]])</f>
        <v>7</v>
      </c>
      <c r="T73" s="7">
        <f>COUNTIF(Table1[Partial PRC Doc],R73)</f>
        <v>1</v>
      </c>
    </row>
    <row r="74" spans="1:20" ht="40.35" customHeight="1" x14ac:dyDescent="0.4">
      <c r="A74" s="2" t="s">
        <v>399</v>
      </c>
      <c r="B74" s="2" t="s">
        <v>217</v>
      </c>
      <c r="C74" s="2"/>
      <c r="D74" s="2" t="str">
        <f>SUBSTITUTE(CONCATENATE(Table1[[#This Row],[First Name]]," ",Table1[[#This Row],[Last Name]]," ",Table1[[#This Row],[Company]]),"","")</f>
        <v xml:space="preserve">Lindsey Flowers (Schick-Fuller) </v>
      </c>
      <c r="E74" s="2" t="s">
        <v>148</v>
      </c>
      <c r="F74" s="4" t="s">
        <v>161</v>
      </c>
      <c r="G74" s="5">
        <v>43425</v>
      </c>
      <c r="H74" s="4">
        <f ca="1">IF(ISBLANK(Table1[[#This Row],[Certification effective]]),"",DATEDIF((G74),(TODAY()),"Y"))</f>
        <v>7</v>
      </c>
      <c r="I74" s="3">
        <f ca="1">IF(ISBLANK(Table1[[#This Row],[Certification effective]]),"",DATE(YEAR(Table1[[#This Row],[Certification effective]])+ROUNDUP(DATEDIF((G74),(TODAY()),"Y")/5,0)*5, MONTH(Table1[[#This Row],[Certification effective]]), DAY(Table1[[#This Row],[Certification effective]])))</f>
        <v>47078</v>
      </c>
      <c r="J74" s="3">
        <v>45839</v>
      </c>
      <c r="K74" s="39" t="s">
        <v>161</v>
      </c>
      <c r="L74" s="40">
        <v>59</v>
      </c>
      <c r="M74" s="40">
        <f>L74+3</f>
        <v>62</v>
      </c>
      <c r="N74" s="40">
        <f>L74+5</f>
        <v>64</v>
      </c>
      <c r="O74" s="7" t="s">
        <v>163</v>
      </c>
      <c r="P74" s="8" t="str">
        <f>IF(Table1[[#This Row],[MCDHH Legal Approved]]= "YES", Table1[[#This Row],[ASL Hrly Rate]]+15,"N/A")</f>
        <v>N/A</v>
      </c>
      <c r="Q74" s="8" t="str">
        <f>IF(Table1[[#This Row],[MCDHH Legal Approved]]="YES", Table1[[#This Row],[Deaf-Blind Hrly Rate]]+15,"N/A")</f>
        <v>N/A</v>
      </c>
      <c r="R74" s="7" t="s">
        <v>722</v>
      </c>
      <c r="S74" s="7">
        <f>LEN(Table1[[#This Row],[Partial PRC Doc]])</f>
        <v>7</v>
      </c>
      <c r="T74" s="7">
        <f>COUNTIF(Table1[Partial PRC Doc],R74)</f>
        <v>1</v>
      </c>
    </row>
    <row r="75" spans="1:20" ht="40.35" customHeight="1" x14ac:dyDescent="0.4">
      <c r="A75" s="2" t="s">
        <v>73</v>
      </c>
      <c r="B75" s="2" t="s">
        <v>74</v>
      </c>
      <c r="C75" s="2"/>
      <c r="D75" s="2" t="str">
        <f>SUBSTITUTE(CONCATENATE(Table1[[#This Row],[First Name]]," ",Table1[[#This Row],[Last Name]]," ",Table1[[#This Row],[Company]]),"","")</f>
        <v xml:space="preserve">Erin Foley </v>
      </c>
      <c r="E75" s="2" t="s">
        <v>141</v>
      </c>
      <c r="F75" s="4" t="s">
        <v>918</v>
      </c>
      <c r="G75" s="5">
        <v>36959</v>
      </c>
      <c r="H75" s="4">
        <f ca="1">IF(ISBLANK(Table1[[#This Row],[Certification effective]]),"",DATEDIF((G75),(TODAY()),"Y"))</f>
        <v>24</v>
      </c>
      <c r="I75" s="3">
        <f ca="1">IF(ISBLANK(Table1[[#This Row],[Certification effective]]),"",DATE(YEAR(Table1[[#This Row],[Certification effective]])+ROUNDUP(DATEDIF((G75),(TODAY()),"Y")/5,0)*5, MONTH(Table1[[#This Row],[Certification effective]]), DAY(Table1[[#This Row],[Certification effective]])))</f>
        <v>46090</v>
      </c>
      <c r="J75" s="3">
        <v>45839</v>
      </c>
      <c r="K75" s="39" t="s">
        <v>161</v>
      </c>
      <c r="L75" s="40">
        <v>69</v>
      </c>
      <c r="M75" s="40">
        <f t="shared" si="0"/>
        <v>72</v>
      </c>
      <c r="N75" s="40">
        <f t="shared" si="1"/>
        <v>74</v>
      </c>
      <c r="O75" s="7" t="s">
        <v>162</v>
      </c>
      <c r="P75" s="8">
        <f>IF(Table1[[#This Row],[MCDHH Legal Approved]]= "YES", Table1[[#This Row],[ASL Hrly Rate]]+15,"N/A")</f>
        <v>84</v>
      </c>
      <c r="Q75" s="8">
        <f>IF(Table1[[#This Row],[MCDHH Legal Approved]]="YES", Table1[[#This Row],[Deaf-Blind Hrly Rate]]+15,"N/A")</f>
        <v>89</v>
      </c>
      <c r="R75" s="7" t="s">
        <v>587</v>
      </c>
      <c r="S75" s="7">
        <f>LEN(Table1[[#This Row],[Partial PRC Doc]])</f>
        <v>7</v>
      </c>
      <c r="T75" s="7">
        <f>COUNTIF(Table1[Partial PRC Doc],R75)</f>
        <v>1</v>
      </c>
    </row>
    <row r="76" spans="1:20" ht="40.35" customHeight="1" x14ac:dyDescent="0.4">
      <c r="A76" s="2" t="s">
        <v>369</v>
      </c>
      <c r="B76" s="2" t="s">
        <v>370</v>
      </c>
      <c r="C76" s="2"/>
      <c r="D76" s="2" t="str">
        <f>SUBSTITUTE(CONCATENATE(Table1[[#This Row],[First Name]]," ",Table1[[#This Row],[Last Name]]," ",Table1[[#This Row],[Company]]),"","")</f>
        <v xml:space="preserve">Patricia Ford </v>
      </c>
      <c r="E76" s="2" t="s">
        <v>141</v>
      </c>
      <c r="F76" s="4" t="s">
        <v>161</v>
      </c>
      <c r="G76" s="5">
        <v>37124</v>
      </c>
      <c r="H76" s="4">
        <f ca="1">IF(ISBLANK(Table1[[#This Row],[Certification effective]]),"",DATEDIF((G76),(TODAY()),"Y"))</f>
        <v>24</v>
      </c>
      <c r="I76" s="3">
        <f ca="1">IF(ISBLANK(Table1[[#This Row],[Certification effective]]),"",DATE(YEAR(Table1[[#This Row],[Certification effective]])+ROUNDUP(DATEDIF((G76),(TODAY()),"Y")/5,0)*5, MONTH(Table1[[#This Row],[Certification effective]]), DAY(Table1[[#This Row],[Certification effective]])))</f>
        <v>46255</v>
      </c>
      <c r="J76" s="3">
        <v>45839</v>
      </c>
      <c r="K76" s="39" t="s">
        <v>161</v>
      </c>
      <c r="L76" s="40">
        <v>69</v>
      </c>
      <c r="M76" s="40">
        <f>L76+3</f>
        <v>72</v>
      </c>
      <c r="N76" s="40">
        <f>L76+5</f>
        <v>74</v>
      </c>
      <c r="O76" s="7" t="s">
        <v>163</v>
      </c>
      <c r="P76" s="8" t="str">
        <f>IF(Table1[[#This Row],[MCDHH Legal Approved]]= "YES", Table1[[#This Row],[ASL Hrly Rate]]+15,"N/A")</f>
        <v>N/A</v>
      </c>
      <c r="Q76" s="8" t="str">
        <f>IF(Table1[[#This Row],[MCDHH Legal Approved]]="YES", Table1[[#This Row],[Deaf-Blind Hrly Rate]]+15,"N/A")</f>
        <v>N/A</v>
      </c>
      <c r="R76" s="7" t="s">
        <v>588</v>
      </c>
      <c r="S76" s="7">
        <f>LEN(Table1[[#This Row],[Partial PRC Doc]])</f>
        <v>7</v>
      </c>
      <c r="T76" s="7">
        <f>COUNTIF(Table1[Partial PRC Doc],R76)</f>
        <v>1</v>
      </c>
    </row>
    <row r="77" spans="1:20" ht="40.35" customHeight="1" x14ac:dyDescent="0.4">
      <c r="A77" s="2" t="s">
        <v>400</v>
      </c>
      <c r="B77" s="2" t="s">
        <v>401</v>
      </c>
      <c r="C77" s="2"/>
      <c r="D77" s="2" t="str">
        <f>SUBSTITUTE(CONCATENATE(Table1[[#This Row],[First Name]]," ",Table1[[#This Row],[Last Name]]," ",Table1[[#This Row],[Company]]),"","")</f>
        <v xml:space="preserve">Nathan Fowler </v>
      </c>
      <c r="E77" s="2" t="s">
        <v>271</v>
      </c>
      <c r="F77" s="4" t="s">
        <v>161</v>
      </c>
      <c r="G77" s="5">
        <v>39801</v>
      </c>
      <c r="H77" s="4">
        <f ca="1">IF(ISBLANK(Table1[[#This Row],[Certification effective]]),"",DATEDIF((G77),(TODAY()),"Y"))</f>
        <v>16</v>
      </c>
      <c r="I77" s="3">
        <f ca="1">IF(ISBLANK(Table1[[#This Row],[Certification effective]]),"",DATE(YEAR(Table1[[#This Row],[Certification effective]])+ROUNDUP(DATEDIF((G77),(TODAY()),"Y")/5,0)*5, MONTH(Table1[[#This Row],[Certification effective]]), DAY(Table1[[#This Row],[Certification effective]])))</f>
        <v>47106</v>
      </c>
      <c r="J77" s="3">
        <v>45839</v>
      </c>
      <c r="K77" s="39" t="s">
        <v>161</v>
      </c>
      <c r="L77" s="40">
        <v>66</v>
      </c>
      <c r="M77" s="40">
        <f>L77+3</f>
        <v>69</v>
      </c>
      <c r="N77" s="40">
        <f>L77+5</f>
        <v>71</v>
      </c>
      <c r="O77" s="7" t="s">
        <v>163</v>
      </c>
      <c r="P77" s="8" t="str">
        <f>IF(Table1[[#This Row],[MCDHH Legal Approved]]= "YES", Table1[[#This Row],[ASL Hrly Rate]]+15,"N/A")</f>
        <v>N/A</v>
      </c>
      <c r="Q77" s="8" t="str">
        <f>IF(Table1[[#This Row],[MCDHH Legal Approved]]="YES", Table1[[#This Row],[Deaf-Blind Hrly Rate]]+15,"N/A")</f>
        <v>N/A</v>
      </c>
      <c r="R77" s="7" t="s">
        <v>687</v>
      </c>
      <c r="S77" s="7">
        <f>LEN(Table1[[#This Row],[Partial PRC Doc]])</f>
        <v>7</v>
      </c>
      <c r="T77" s="7">
        <f>COUNTIF(Table1[Partial PRC Doc],R77)</f>
        <v>1</v>
      </c>
    </row>
    <row r="78" spans="1:20" ht="40.35" customHeight="1" x14ac:dyDescent="0.4">
      <c r="A78" s="2" t="s">
        <v>138</v>
      </c>
      <c r="B78" s="2" t="s">
        <v>72</v>
      </c>
      <c r="C78" s="2"/>
      <c r="D78" s="2" t="str">
        <f>SUBSTITUTE(CONCATENATE(Table1[[#This Row],[First Name]]," ",Table1[[#This Row],[Last Name]]," ",Table1[[#This Row],[Company]]),"","")</f>
        <v xml:space="preserve">Elizabeth Fox </v>
      </c>
      <c r="E78" s="2" t="s">
        <v>141</v>
      </c>
      <c r="F78" s="4" t="s">
        <v>161</v>
      </c>
      <c r="G78" s="5">
        <v>36774</v>
      </c>
      <c r="H78" s="4">
        <f ca="1">IF(ISBLANK(Table1[[#This Row],[Certification effective]]),"",DATEDIF((G78),(TODAY()),"Y"))</f>
        <v>25</v>
      </c>
      <c r="I78" s="3">
        <f ca="1">IF(ISBLANK(Table1[[#This Row],[Certification effective]]),"",DATE(YEAR(Table1[[#This Row],[Certification effective]])+ROUNDUP(DATEDIF((G78),(TODAY()),"Y")/5,0)*5, MONTH(Table1[[#This Row],[Certification effective]]), DAY(Table1[[#This Row],[Certification effective]])))</f>
        <v>45905</v>
      </c>
      <c r="J78" s="3">
        <v>45839</v>
      </c>
      <c r="K78" s="39">
        <v>45905</v>
      </c>
      <c r="L78" s="40">
        <v>73</v>
      </c>
      <c r="M78" s="40">
        <f t="shared" si="0"/>
        <v>76</v>
      </c>
      <c r="N78" s="40">
        <f t="shared" si="1"/>
        <v>78</v>
      </c>
      <c r="O78" s="7" t="s">
        <v>163</v>
      </c>
      <c r="P78" s="8" t="str">
        <f>IF(Table1[[#This Row],[MCDHH Legal Approved]]= "YES", Table1[[#This Row],[ASL Hrly Rate]]+15,"N/A")</f>
        <v>N/A</v>
      </c>
      <c r="Q78" s="8" t="str">
        <f>IF(Table1[[#This Row],[MCDHH Legal Approved]]="YES", Table1[[#This Row],[Deaf-Blind Hrly Rate]]+15,"N/A")</f>
        <v>N/A</v>
      </c>
      <c r="R78" s="7" t="s">
        <v>589</v>
      </c>
      <c r="S78" s="7">
        <f>LEN(Table1[[#This Row],[Partial PRC Doc]])</f>
        <v>7</v>
      </c>
      <c r="T78" s="7">
        <f>COUNTIF(Table1[Partial PRC Doc],R78)</f>
        <v>1</v>
      </c>
    </row>
    <row r="79" spans="1:20" ht="40.35" customHeight="1" x14ac:dyDescent="0.4">
      <c r="A79" s="2" t="s">
        <v>244</v>
      </c>
      <c r="B79" s="2" t="s">
        <v>245</v>
      </c>
      <c r="C79" s="2"/>
      <c r="D79" s="2" t="str">
        <f>SUBSTITUTE(CONCATENATE(Table1[[#This Row],[First Name]]," ",Table1[[#This Row],[Last Name]]," ",Table1[[#This Row],[Company]]),"","")</f>
        <v xml:space="preserve">Judy Freedman </v>
      </c>
      <c r="E79" s="2" t="s">
        <v>272</v>
      </c>
      <c r="F79" s="4" t="s">
        <v>917</v>
      </c>
      <c r="G79" s="5">
        <v>31217</v>
      </c>
      <c r="H79" s="4">
        <f ca="1">IF(ISBLANK(Table1[[#This Row],[Certification effective]]),"",DATEDIF((G79),(TODAY()),"Y"))</f>
        <v>40</v>
      </c>
      <c r="I79" s="3">
        <f ca="1">IF(ISBLANK(Table1[[#This Row],[Certification effective]]),"",DATE(YEAR(Table1[[#This Row],[Certification effective]])+ROUNDUP(DATEDIF((G79),(TODAY()),"Y")/5,0)*5, MONTH(Table1[[#This Row],[Certification effective]]), DAY(Table1[[#This Row],[Certification effective]])))</f>
        <v>45827</v>
      </c>
      <c r="J79" s="3">
        <v>45839</v>
      </c>
      <c r="K79" s="39" t="s">
        <v>161</v>
      </c>
      <c r="L79" s="40">
        <v>83</v>
      </c>
      <c r="M79" s="40">
        <f>L79+3</f>
        <v>86</v>
      </c>
      <c r="N79" s="40">
        <f>L79+5</f>
        <v>88</v>
      </c>
      <c r="O79" s="7" t="s">
        <v>162</v>
      </c>
      <c r="P79" s="8">
        <f>IF(Table1[[#This Row],[MCDHH Legal Approved]]= "YES", Table1[[#This Row],[ASL Hrly Rate]]+15,"N/A")</f>
        <v>98</v>
      </c>
      <c r="Q79" s="8">
        <f>IF(Table1[[#This Row],[MCDHH Legal Approved]]="YES", Table1[[#This Row],[Deaf-Blind Hrly Rate]]+15,"N/A")</f>
        <v>103</v>
      </c>
      <c r="R79" s="7" t="s">
        <v>590</v>
      </c>
      <c r="S79" s="7">
        <f>LEN(Table1[[#This Row],[Partial PRC Doc]])</f>
        <v>7</v>
      </c>
      <c r="T79" s="7">
        <f>COUNTIF(Table1[Partial PRC Doc],R79)</f>
        <v>1</v>
      </c>
    </row>
    <row r="80" spans="1:20" ht="40.35" customHeight="1" x14ac:dyDescent="0.4">
      <c r="A80" s="2" t="s">
        <v>402</v>
      </c>
      <c r="B80" s="2" t="s">
        <v>403</v>
      </c>
      <c r="C80" s="2"/>
      <c r="D80" s="2" t="str">
        <f>SUBSTITUTE(CONCATENATE(Table1[[#This Row],[First Name]]," ",Table1[[#This Row],[Last Name]]," ",Table1[[#This Row],[Company]]),"","")</f>
        <v xml:space="preserve">Anne Freeman </v>
      </c>
      <c r="E80" s="2" t="s">
        <v>153</v>
      </c>
      <c r="F80" s="4" t="s">
        <v>161</v>
      </c>
      <c r="G80" s="5">
        <v>39976</v>
      </c>
      <c r="H80" s="4">
        <f ca="1">IF(ISBLANK(Table1[[#This Row],[Certification effective]]),"",DATEDIF((G80),(TODAY()),"Y"))</f>
        <v>16</v>
      </c>
      <c r="I80" s="3">
        <f ca="1">IF(ISBLANK(Table1[[#This Row],[Certification effective]]),"",DATE(YEAR(Table1[[#This Row],[Certification effective]])+ROUNDUP(DATEDIF((G80),(TODAY()),"Y")/5,0)*5, MONTH(Table1[[#This Row],[Certification effective]]), DAY(Table1[[#This Row],[Certification effective]])))</f>
        <v>47281</v>
      </c>
      <c r="J80" s="3">
        <v>45839</v>
      </c>
      <c r="K80" s="39" t="s">
        <v>161</v>
      </c>
      <c r="L80" s="40">
        <v>66</v>
      </c>
      <c r="M80" s="40">
        <f>L80+3</f>
        <v>69</v>
      </c>
      <c r="N80" s="40">
        <f>L80+5</f>
        <v>71</v>
      </c>
      <c r="O80" s="7" t="s">
        <v>163</v>
      </c>
      <c r="P80" s="8" t="str">
        <f>IF(Table1[[#This Row],[MCDHH Legal Approved]]= "YES", Table1[[#This Row],[ASL Hrly Rate]]+15,"N/A")</f>
        <v>N/A</v>
      </c>
      <c r="Q80" s="8" t="str">
        <f>IF(Table1[[#This Row],[MCDHH Legal Approved]]="YES", Table1[[#This Row],[Deaf-Blind Hrly Rate]]+15,"N/A")</f>
        <v>N/A</v>
      </c>
      <c r="R80" s="7" t="s">
        <v>688</v>
      </c>
      <c r="S80" s="7">
        <f>LEN(Table1[[#This Row],[Partial PRC Doc]])</f>
        <v>7</v>
      </c>
      <c r="T80" s="7">
        <f>COUNTIF(Table1[Partial PRC Doc],R80)</f>
        <v>1</v>
      </c>
    </row>
    <row r="81" spans="1:20" ht="40.35" customHeight="1" x14ac:dyDescent="0.4">
      <c r="A81" s="2" t="s">
        <v>115</v>
      </c>
      <c r="B81" s="2" t="s">
        <v>116</v>
      </c>
      <c r="C81" s="2"/>
      <c r="D81" s="2" t="str">
        <f>SUBSTITUTE(CONCATENATE(Table1[[#This Row],[First Name]]," ",Table1[[#This Row],[Last Name]]," ",Table1[[#This Row],[Company]]),"","")</f>
        <v xml:space="preserve">Shane Fuller </v>
      </c>
      <c r="E81" s="2" t="s">
        <v>150</v>
      </c>
      <c r="F81" s="4" t="s">
        <v>918</v>
      </c>
      <c r="G81" s="5">
        <v>45415</v>
      </c>
      <c r="H81" s="4">
        <f ca="1">IF(ISBLANK(Table1[[#This Row],[Certification effective]]),"",DATEDIF((G81),(TODAY()),"Y"))</f>
        <v>1</v>
      </c>
      <c r="I81" s="3">
        <f ca="1">IF(ISBLANK(Table1[[#This Row],[Certification effective]]),"",DATE(YEAR(Table1[[#This Row],[Certification effective]])+ROUNDUP(DATEDIF((G81),(TODAY()),"Y")/5,0)*5, MONTH(Table1[[#This Row],[Certification effective]]), DAY(Table1[[#This Row],[Certification effective]])))</f>
        <v>47241</v>
      </c>
      <c r="J81" s="3">
        <v>45839</v>
      </c>
      <c r="K81" s="39" t="s">
        <v>161</v>
      </c>
      <c r="L81" s="40">
        <v>55</v>
      </c>
      <c r="M81" s="40">
        <f t="shared" si="0"/>
        <v>58</v>
      </c>
      <c r="N81" s="40">
        <f t="shared" si="1"/>
        <v>60</v>
      </c>
      <c r="O81" s="7" t="s">
        <v>162</v>
      </c>
      <c r="P81" s="8">
        <f>IF(Table1[[#This Row],[MCDHH Legal Approved]]= "YES", Table1[[#This Row],[ASL Hrly Rate]]+15,"N/A")</f>
        <v>70</v>
      </c>
      <c r="Q81" s="8">
        <f>IF(Table1[[#This Row],[MCDHH Legal Approved]]="YES", Table1[[#This Row],[Deaf-Blind Hrly Rate]]+15,"N/A")</f>
        <v>75</v>
      </c>
      <c r="R81" s="7" t="s">
        <v>591</v>
      </c>
      <c r="S81" s="7">
        <f>LEN(Table1[[#This Row],[Partial PRC Doc]])</f>
        <v>7</v>
      </c>
      <c r="T81" s="7">
        <f>COUNTIF(Table1[Partial PRC Doc],R81)</f>
        <v>1</v>
      </c>
    </row>
    <row r="82" spans="1:20" ht="40.35" customHeight="1" x14ac:dyDescent="0.4">
      <c r="A82" s="2" t="s">
        <v>404</v>
      </c>
      <c r="B82" s="2" t="s">
        <v>120</v>
      </c>
      <c r="C82" s="2"/>
      <c r="D82" s="2" t="str">
        <f>SUBSTITUTE(CONCATENATE(Table1[[#This Row],[First Name]]," ",Table1[[#This Row],[Last Name]]," ",Table1[[#This Row],[Company]]),"","")</f>
        <v xml:space="preserve">Susan Garda </v>
      </c>
      <c r="E82" s="2" t="s">
        <v>502</v>
      </c>
      <c r="F82" s="4" t="s">
        <v>161</v>
      </c>
      <c r="G82" s="5">
        <v>39170</v>
      </c>
      <c r="H82" s="4">
        <f ca="1">IF(ISBLANK(Table1[[#This Row],[Certification effective]]),"",DATEDIF((G82),(TODAY()),"Y"))</f>
        <v>18</v>
      </c>
      <c r="I82" s="3">
        <f ca="1">IF(ISBLANK(Table1[[#This Row],[Certification effective]]),"",DATE(YEAR(Table1[[#This Row],[Certification effective]])+ROUNDUP(DATEDIF((G82),(TODAY()),"Y")/5,0)*5, MONTH(Table1[[#This Row],[Certification effective]]), DAY(Table1[[#This Row],[Certification effective]])))</f>
        <v>46475</v>
      </c>
      <c r="J82" s="3">
        <v>45839</v>
      </c>
      <c r="K82" s="39" t="s">
        <v>161</v>
      </c>
      <c r="L82" s="40">
        <v>66</v>
      </c>
      <c r="M82" s="40">
        <f>L82+3</f>
        <v>69</v>
      </c>
      <c r="N82" s="40">
        <f>L82+5</f>
        <v>71</v>
      </c>
      <c r="O82" s="7" t="s">
        <v>163</v>
      </c>
      <c r="P82" s="8" t="str">
        <f>IF(Table1[[#This Row],[MCDHH Legal Approved]]= "YES", Table1[[#This Row],[ASL Hrly Rate]]+15,"N/A")</f>
        <v>N/A</v>
      </c>
      <c r="Q82" s="8" t="str">
        <f>IF(Table1[[#This Row],[MCDHH Legal Approved]]="YES", Table1[[#This Row],[Deaf-Blind Hrly Rate]]+15,"N/A")</f>
        <v>N/A</v>
      </c>
      <c r="R82" s="7" t="s">
        <v>689</v>
      </c>
      <c r="S82" s="7">
        <f>LEN(Table1[[#This Row],[Partial PRC Doc]])</f>
        <v>7</v>
      </c>
      <c r="T82" s="7">
        <f>COUNTIF(Table1[Partial PRC Doc],R82)</f>
        <v>1</v>
      </c>
    </row>
    <row r="83" spans="1:20" ht="40.35" customHeight="1" x14ac:dyDescent="0.4">
      <c r="A83" s="2" t="s">
        <v>273</v>
      </c>
      <c r="B83" s="2" t="s">
        <v>182</v>
      </c>
      <c r="C83" s="2"/>
      <c r="D83" s="2" t="str">
        <f>SUBSTITUTE(CONCATENATE(Table1[[#This Row],[First Name]]," ",Table1[[#This Row],[Last Name]]," ",Table1[[#This Row],[Company]]),"","")</f>
        <v xml:space="preserve">Anna Gauthier </v>
      </c>
      <c r="E83" s="2" t="s">
        <v>153</v>
      </c>
      <c r="F83" s="4" t="s">
        <v>918</v>
      </c>
      <c r="G83" s="5">
        <v>39646</v>
      </c>
      <c r="H83" s="4">
        <f ca="1">IF(ISBLANK(Table1[[#This Row],[Certification effective]]),"",DATEDIF((G83),(TODAY()),"Y"))</f>
        <v>17</v>
      </c>
      <c r="I83" s="3">
        <f ca="1">IF(ISBLANK(Table1[[#This Row],[Certification effective]]),"",DATE(YEAR(Table1[[#This Row],[Certification effective]])+ROUNDUP(DATEDIF((G83),(TODAY()),"Y")/5,0)*5, MONTH(Table1[[#This Row],[Certification effective]]), DAY(Table1[[#This Row],[Certification effective]])))</f>
        <v>46951</v>
      </c>
      <c r="J83" s="3">
        <v>45839</v>
      </c>
      <c r="K83" s="39" t="s">
        <v>161</v>
      </c>
      <c r="L83" s="40">
        <v>66</v>
      </c>
      <c r="M83" s="40">
        <f>L83+3</f>
        <v>69</v>
      </c>
      <c r="N83" s="40">
        <f>L83+5</f>
        <v>71</v>
      </c>
      <c r="O83" s="7" t="s">
        <v>162</v>
      </c>
      <c r="P83" s="8">
        <f>IF(Table1[[#This Row],[MCDHH Legal Approved]]= "YES", Table1[[#This Row],[ASL Hrly Rate]]+15,"N/A")</f>
        <v>81</v>
      </c>
      <c r="Q83" s="8">
        <f>IF(Table1[[#This Row],[MCDHH Legal Approved]]="YES", Table1[[#This Row],[Deaf-Blind Hrly Rate]]+15,"N/A")</f>
        <v>86</v>
      </c>
      <c r="R83" s="7" t="s">
        <v>592</v>
      </c>
      <c r="S83" s="7">
        <f>LEN(Table1[[#This Row],[Partial PRC Doc]])</f>
        <v>7</v>
      </c>
      <c r="T83" s="7">
        <f>COUNTIF(Table1[Partial PRC Doc],R83)</f>
        <v>1</v>
      </c>
    </row>
    <row r="84" spans="1:20" ht="40.35" customHeight="1" x14ac:dyDescent="0.4">
      <c r="A84" s="2" t="s">
        <v>405</v>
      </c>
      <c r="B84" s="2" t="s">
        <v>406</v>
      </c>
      <c r="C84" s="2"/>
      <c r="D84" s="2" t="str">
        <f>SUBSTITUTE(CONCATENATE(Table1[[#This Row],[First Name]]," ",Table1[[#This Row],[Last Name]]," ",Table1[[#This Row],[Company]]),"","")</f>
        <v xml:space="preserve">Heather Geisser </v>
      </c>
      <c r="E84" s="2" t="s">
        <v>153</v>
      </c>
      <c r="F84" s="4" t="s">
        <v>161</v>
      </c>
      <c r="G84" s="5">
        <v>39393</v>
      </c>
      <c r="H84" s="4">
        <f ca="1">IF(ISBLANK(Table1[[#This Row],[Certification effective]]),"",DATEDIF((G84),(TODAY()),"Y"))</f>
        <v>18</v>
      </c>
      <c r="I84" s="3">
        <f ca="1">IF(ISBLANK(Table1[[#This Row],[Certification effective]]),"",DATE(YEAR(Table1[[#This Row],[Certification effective]])+ROUNDUP(DATEDIF((G84),(TODAY()),"Y")/5,0)*5, MONTH(Table1[[#This Row],[Certification effective]]), DAY(Table1[[#This Row],[Certification effective]])))</f>
        <v>46698</v>
      </c>
      <c r="J84" s="3">
        <v>45839</v>
      </c>
      <c r="K84" s="39" t="s">
        <v>161</v>
      </c>
      <c r="L84" s="40">
        <v>66</v>
      </c>
      <c r="M84" s="40">
        <f>L84+3</f>
        <v>69</v>
      </c>
      <c r="N84" s="40">
        <f>L84+5</f>
        <v>71</v>
      </c>
      <c r="O84" s="7" t="s">
        <v>163</v>
      </c>
      <c r="P84" s="8" t="str">
        <f>IF(Table1[[#This Row],[MCDHH Legal Approved]]= "YES", Table1[[#This Row],[ASL Hrly Rate]]+15,"N/A")</f>
        <v>N/A</v>
      </c>
      <c r="Q84" s="8" t="str">
        <f>IF(Table1[[#This Row],[MCDHH Legal Approved]]="YES", Table1[[#This Row],[Deaf-Blind Hrly Rate]]+15,"N/A")</f>
        <v>N/A</v>
      </c>
      <c r="R84" s="7" t="s">
        <v>690</v>
      </c>
      <c r="S84" s="7">
        <f>LEN(Table1[[#This Row],[Partial PRC Doc]])</f>
        <v>7</v>
      </c>
      <c r="T84" s="7">
        <f>COUNTIF(Table1[Partial PRC Doc],R84)</f>
        <v>1</v>
      </c>
    </row>
    <row r="85" spans="1:20" ht="40.35" customHeight="1" x14ac:dyDescent="0.4">
      <c r="A85" s="2" t="s">
        <v>172</v>
      </c>
      <c r="B85" s="2" t="s">
        <v>173</v>
      </c>
      <c r="C85" s="2"/>
      <c r="D85" s="2" t="str">
        <f>SUBSTITUTE(CONCATENATE(Table1[[#This Row],[First Name]]," ",Table1[[#This Row],[Last Name]]," ",Table1[[#This Row],[Company]]),"","")</f>
        <v xml:space="preserve">Sofia German </v>
      </c>
      <c r="E85" s="2" t="s">
        <v>148</v>
      </c>
      <c r="F85" s="4" t="s">
        <v>161</v>
      </c>
      <c r="G85" s="5">
        <v>45315</v>
      </c>
      <c r="H85" s="4">
        <f ca="1">IF(ISBLANK(Table1[[#This Row],[Certification effective]]),"",DATEDIF((G85),(TODAY()),"Y"))</f>
        <v>1</v>
      </c>
      <c r="I85" s="3">
        <f ca="1">IF(ISBLANK(Table1[[#This Row],[Certification effective]]),"",DATE(YEAR(Table1[[#This Row],[Certification effective]])+ROUNDUP(DATEDIF((G85),(TODAY()),"Y")/5,0)*5, MONTH(Table1[[#This Row],[Certification effective]]), DAY(Table1[[#This Row],[Certification effective]])))</f>
        <v>47142</v>
      </c>
      <c r="J85" s="3">
        <v>45839</v>
      </c>
      <c r="K85" s="39" t="s">
        <v>161</v>
      </c>
      <c r="L85" s="40">
        <v>55</v>
      </c>
      <c r="M85" s="40">
        <f t="shared" si="0"/>
        <v>58</v>
      </c>
      <c r="N85" s="40">
        <f t="shared" si="1"/>
        <v>60</v>
      </c>
      <c r="O85" s="7" t="s">
        <v>163</v>
      </c>
      <c r="P85" s="8" t="str">
        <f>IF(Table1[[#This Row],[MCDHH Legal Approved]]= "YES", Table1[[#This Row],[ASL Hrly Rate]]+15,"N/A")</f>
        <v>N/A</v>
      </c>
      <c r="Q85" s="8" t="str">
        <f>IF(Table1[[#This Row],[MCDHH Legal Approved]]="YES", Table1[[#This Row],[Deaf-Blind Hrly Rate]]+15,"N/A")</f>
        <v>N/A</v>
      </c>
      <c r="R85" s="7" t="s">
        <v>593</v>
      </c>
      <c r="S85" s="7">
        <f>LEN(Table1[[#This Row],[Partial PRC Doc]])</f>
        <v>7</v>
      </c>
      <c r="T85" s="7">
        <f>COUNTIF(Table1[Partial PRC Doc],R85)</f>
        <v>1</v>
      </c>
    </row>
    <row r="86" spans="1:20" ht="40.35" customHeight="1" x14ac:dyDescent="0.4">
      <c r="A86" s="2" t="s">
        <v>176</v>
      </c>
      <c r="B86" s="2" t="s">
        <v>177</v>
      </c>
      <c r="C86" s="2"/>
      <c r="D86" s="2" t="str">
        <f>SUBSTITUTE(CONCATENATE(Table1[[#This Row],[First Name]]," ",Table1[[#This Row],[Last Name]]," ",Table1[[#This Row],[Company]]),"","")</f>
        <v xml:space="preserve">Leigh Gerow </v>
      </c>
      <c r="E86" s="2" t="s">
        <v>141</v>
      </c>
      <c r="F86" s="4" t="s">
        <v>161</v>
      </c>
      <c r="G86" s="5">
        <v>38428</v>
      </c>
      <c r="H86" s="4">
        <f ca="1">IF(ISBLANK(Table1[[#This Row],[Certification effective]]),"",DATEDIF((G86),(TODAY()),"Y"))</f>
        <v>20</v>
      </c>
      <c r="I86" s="3">
        <f ca="1">IF(ISBLANK(Table1[[#This Row],[Certification effective]]),"",DATE(YEAR(Table1[[#This Row],[Certification effective]])+ROUNDUP(DATEDIF((G86),(TODAY()),"Y")/5,0)*5, MONTH(Table1[[#This Row],[Certification effective]]), DAY(Table1[[#This Row],[Certification effective]])))</f>
        <v>45733</v>
      </c>
      <c r="J86" s="3">
        <v>45839</v>
      </c>
      <c r="K86" s="39" t="s">
        <v>161</v>
      </c>
      <c r="L86" s="40">
        <v>69</v>
      </c>
      <c r="M86" s="40">
        <f t="shared" si="0"/>
        <v>72</v>
      </c>
      <c r="N86" s="40">
        <f t="shared" si="1"/>
        <v>74</v>
      </c>
      <c r="O86" s="7" t="s">
        <v>163</v>
      </c>
      <c r="P86" s="8" t="str">
        <f>IF(Table1[[#This Row],[MCDHH Legal Approved]]= "YES", Table1[[#This Row],[ASL Hrly Rate]]+15,"N/A")</f>
        <v>N/A</v>
      </c>
      <c r="Q86" s="8" t="str">
        <f>IF(Table1[[#This Row],[MCDHH Legal Approved]]="YES", Table1[[#This Row],[Deaf-Blind Hrly Rate]]+15,"N/A")</f>
        <v>N/A</v>
      </c>
      <c r="R86" s="7" t="s">
        <v>594</v>
      </c>
      <c r="S86" s="7">
        <f>LEN(Table1[[#This Row],[Partial PRC Doc]])</f>
        <v>7</v>
      </c>
      <c r="T86" s="7">
        <f>COUNTIF(Table1[Partial PRC Doc],R86)</f>
        <v>1</v>
      </c>
    </row>
    <row r="87" spans="1:20" ht="40.35" customHeight="1" x14ac:dyDescent="0.4">
      <c r="A87" s="2" t="s">
        <v>407</v>
      </c>
      <c r="B87" s="2" t="s">
        <v>168</v>
      </c>
      <c r="C87" s="2" t="s">
        <v>503</v>
      </c>
      <c r="D87" s="2" t="str">
        <f>SUBSTITUTE(CONCATENATE(Table1[[#This Row],[First Name]]," ",Table1[[#This Row],[Last Name]]," ",Table1[[#This Row],[Company]]),"","")</f>
        <v>Jennifer Gibbons Social Justice Terp</v>
      </c>
      <c r="E87" s="2" t="s">
        <v>504</v>
      </c>
      <c r="F87" s="4" t="s">
        <v>917</v>
      </c>
      <c r="G87" s="5">
        <v>37611</v>
      </c>
      <c r="H87" s="4">
        <f ca="1">IF(ISBLANK(Table1[[#This Row],[Certification effective]]),"",DATEDIF((G87),(TODAY()),"Y"))</f>
        <v>22</v>
      </c>
      <c r="I87" s="3">
        <f ca="1">IF(ISBLANK(Table1[[#This Row],[Certification effective]]),"",DATE(YEAR(Table1[[#This Row],[Certification effective]])+ROUNDUP(DATEDIF((G87),(TODAY()),"Y")/5,0)*5, MONTH(Table1[[#This Row],[Certification effective]]), DAY(Table1[[#This Row],[Certification effective]])))</f>
        <v>46742</v>
      </c>
      <c r="J87" s="3">
        <v>45839</v>
      </c>
      <c r="K87" s="39" t="s">
        <v>161</v>
      </c>
      <c r="L87" s="40">
        <v>69</v>
      </c>
      <c r="M87" s="40">
        <f>L87+3</f>
        <v>72</v>
      </c>
      <c r="N87" s="40">
        <f>L87+5</f>
        <v>74</v>
      </c>
      <c r="O87" s="7" t="s">
        <v>162</v>
      </c>
      <c r="P87" s="8">
        <f>IF(Table1[[#This Row],[MCDHH Legal Approved]]= "YES", Table1[[#This Row],[ASL Hrly Rate]]+15,"N/A")</f>
        <v>84</v>
      </c>
      <c r="Q87" s="8">
        <f>IF(Table1[[#This Row],[MCDHH Legal Approved]]="YES", Table1[[#This Row],[Deaf-Blind Hrly Rate]]+15,"N/A")</f>
        <v>89</v>
      </c>
      <c r="R87" s="7" t="s">
        <v>691</v>
      </c>
      <c r="S87" s="7">
        <f>LEN(Table1[[#This Row],[Partial PRC Doc]])</f>
        <v>7</v>
      </c>
      <c r="T87" s="7">
        <f>COUNTIF(Table1[Partial PRC Doc],R87)</f>
        <v>1</v>
      </c>
    </row>
    <row r="88" spans="1:20" ht="40.35" customHeight="1" x14ac:dyDescent="0.4">
      <c r="A88" s="2" t="s">
        <v>210</v>
      </c>
      <c r="B88" s="2" t="s">
        <v>213</v>
      </c>
      <c r="C88" s="2"/>
      <c r="D88" s="2" t="str">
        <f>SUBSTITUTE(CONCATENATE(Table1[[#This Row],[First Name]]," ",Table1[[#This Row],[Last Name]]," ",Table1[[#This Row],[Company]]),"","")</f>
        <v xml:space="preserve">Trudy Gilbert </v>
      </c>
      <c r="E88" s="2" t="s">
        <v>195</v>
      </c>
      <c r="F88" s="4" t="s">
        <v>916</v>
      </c>
      <c r="G88" s="5">
        <v>33548</v>
      </c>
      <c r="H88" s="4">
        <f ca="1">IF(ISBLANK(Table1[[#This Row],[Certification effective]]),"",DATEDIF((G88),(TODAY()),"Y"))</f>
        <v>34</v>
      </c>
      <c r="I88" s="3">
        <f ca="1">IF(ISBLANK(Table1[[#This Row],[Certification effective]]),"",DATE(YEAR(Table1[[#This Row],[Certification effective]])+ROUNDUP(DATEDIF((G88),(TODAY()),"Y")/5,0)*5, MONTH(Table1[[#This Row],[Certification effective]]), DAY(Table1[[#This Row],[Certification effective]])))</f>
        <v>46332</v>
      </c>
      <c r="J88" s="3">
        <v>45839</v>
      </c>
      <c r="K88" s="39" t="s">
        <v>161</v>
      </c>
      <c r="L88" s="40">
        <v>76</v>
      </c>
      <c r="M88" s="40">
        <f>L88+3</f>
        <v>79</v>
      </c>
      <c r="N88" s="40">
        <f>L88+5</f>
        <v>81</v>
      </c>
      <c r="O88" s="7" t="s">
        <v>162</v>
      </c>
      <c r="P88" s="8">
        <f>IF(Table1[[#This Row],[MCDHH Legal Approved]]= "YES", Table1[[#This Row],[ASL Hrly Rate]]+15,"N/A")</f>
        <v>91</v>
      </c>
      <c r="Q88" s="8">
        <f>IF(Table1[[#This Row],[MCDHH Legal Approved]]="YES", Table1[[#This Row],[Deaf-Blind Hrly Rate]]+15,"N/A")</f>
        <v>96</v>
      </c>
      <c r="R88" s="7" t="s">
        <v>595</v>
      </c>
      <c r="S88" s="7">
        <f>LEN(Table1[[#This Row],[Partial PRC Doc]])</f>
        <v>7</v>
      </c>
      <c r="T88" s="7">
        <f>COUNTIF(Table1[Partial PRC Doc],R88)</f>
        <v>1</v>
      </c>
    </row>
    <row r="89" spans="1:20" ht="40.35" customHeight="1" x14ac:dyDescent="0.4">
      <c r="A89" s="2" t="s">
        <v>59</v>
      </c>
      <c r="B89" s="2" t="s">
        <v>60</v>
      </c>
      <c r="C89" s="2"/>
      <c r="D89" s="2" t="str">
        <f>SUBSTITUTE(CONCATENATE(Table1[[#This Row],[First Name]]," ",Table1[[#This Row],[Last Name]]," ",Table1[[#This Row],[Company]]),"","")</f>
        <v xml:space="preserve">Carolyn Gonzalez </v>
      </c>
      <c r="E89" s="2" t="s">
        <v>151</v>
      </c>
      <c r="F89" s="4" t="s">
        <v>161</v>
      </c>
      <c r="G89" s="5">
        <v>44914</v>
      </c>
      <c r="H89" s="4">
        <f ca="1">IF(ISBLANK(Table1[[#This Row],[Certification effective]]),"",DATEDIF((G89),(TODAY()),"Y"))</f>
        <v>2</v>
      </c>
      <c r="I89" s="3">
        <f ca="1">IF(ISBLANK(Table1[[#This Row],[Certification effective]]),"",DATE(YEAR(Table1[[#This Row],[Certification effective]])+ROUNDUP(DATEDIF((G89),(TODAY()),"Y")/5,0)*5, MONTH(Table1[[#This Row],[Certification effective]]), DAY(Table1[[#This Row],[Certification effective]])))</f>
        <v>46740</v>
      </c>
      <c r="J89" s="3">
        <v>45839</v>
      </c>
      <c r="K89" s="39" t="s">
        <v>161</v>
      </c>
      <c r="L89" s="40">
        <v>55</v>
      </c>
      <c r="M89" s="40">
        <f t="shared" si="0"/>
        <v>58</v>
      </c>
      <c r="N89" s="40">
        <f t="shared" si="1"/>
        <v>60</v>
      </c>
      <c r="O89" s="7" t="s">
        <v>163</v>
      </c>
      <c r="P89" s="8" t="str">
        <f>IF(Table1[[#This Row],[MCDHH Legal Approved]]= "YES", Table1[[#This Row],[ASL Hrly Rate]]+15,"N/A")</f>
        <v>N/A</v>
      </c>
      <c r="Q89" s="8" t="str">
        <f>IF(Table1[[#This Row],[MCDHH Legal Approved]]="YES", Table1[[#This Row],[Deaf-Blind Hrly Rate]]+15,"N/A")</f>
        <v>N/A</v>
      </c>
      <c r="R89" s="7" t="s">
        <v>596</v>
      </c>
      <c r="S89" s="7">
        <f>LEN(Table1[[#This Row],[Partial PRC Doc]])</f>
        <v>7</v>
      </c>
      <c r="T89" s="7">
        <f>COUNTIF(Table1[Partial PRC Doc],R89)</f>
        <v>1</v>
      </c>
    </row>
    <row r="90" spans="1:20" ht="40.35" customHeight="1" x14ac:dyDescent="0.4">
      <c r="A90" s="2" t="s">
        <v>59</v>
      </c>
      <c r="B90" s="2" t="s">
        <v>293</v>
      </c>
      <c r="C90" s="2"/>
      <c r="D90" s="2" t="str">
        <f>SUBSTITUTE(CONCATENATE(Table1[[#This Row],[First Name]]," ",Table1[[#This Row],[Last Name]]," ",Table1[[#This Row],[Company]]),"","")</f>
        <v xml:space="preserve">Jacqueline Gonzalez </v>
      </c>
      <c r="E90" s="2" t="s">
        <v>271</v>
      </c>
      <c r="F90" s="4" t="s">
        <v>916</v>
      </c>
      <c r="G90" s="5">
        <v>39053</v>
      </c>
      <c r="H90" s="4">
        <f ca="1">IF(ISBLANK(Table1[[#This Row],[Certification effective]]),"",DATEDIF((G90),(TODAY()),"Y"))</f>
        <v>19</v>
      </c>
      <c r="I90" s="3">
        <f ca="1">IF(ISBLANK(Table1[[#This Row],[Certification effective]]),"",DATE(YEAR(Table1[[#This Row],[Certification effective]])+ROUNDUP(DATEDIF((G90),(TODAY()),"Y")/5,0)*5, MONTH(Table1[[#This Row],[Certification effective]]), DAY(Table1[[#This Row],[Certification effective]])))</f>
        <v>46358</v>
      </c>
      <c r="J90" s="3">
        <v>45839</v>
      </c>
      <c r="K90" s="39" t="s">
        <v>161</v>
      </c>
      <c r="L90" s="40">
        <v>66</v>
      </c>
      <c r="M90" s="40">
        <f>L90+3</f>
        <v>69</v>
      </c>
      <c r="N90" s="40">
        <f>L90+5</f>
        <v>71</v>
      </c>
      <c r="O90" s="7" t="s">
        <v>162</v>
      </c>
      <c r="P90" s="8">
        <f>IF(Table1[[#This Row],[MCDHH Legal Approved]]= "YES", Table1[[#This Row],[ASL Hrly Rate]]+15,"N/A")</f>
        <v>81</v>
      </c>
      <c r="Q90" s="8">
        <f>IF(Table1[[#This Row],[MCDHH Legal Approved]]="YES", Table1[[#This Row],[Deaf-Blind Hrly Rate]]+15,"N/A")</f>
        <v>86</v>
      </c>
      <c r="R90" s="7" t="s">
        <v>597</v>
      </c>
      <c r="S90" s="7">
        <f>LEN(Table1[[#This Row],[Partial PRC Doc]])</f>
        <v>7</v>
      </c>
      <c r="T90" s="7">
        <f>COUNTIF(Table1[Partial PRC Doc],R90)</f>
        <v>1</v>
      </c>
    </row>
    <row r="91" spans="1:20" ht="40.35" customHeight="1" x14ac:dyDescent="0.4">
      <c r="A91" s="2" t="s">
        <v>79</v>
      </c>
      <c r="B91" s="2" t="s">
        <v>80</v>
      </c>
      <c r="C91" s="2"/>
      <c r="D91" s="2" t="str">
        <f>SUBSTITUTE(CONCATENATE(Table1[[#This Row],[First Name]]," ",Table1[[#This Row],[Last Name]]," ",Table1[[#This Row],[Company]]),"","")</f>
        <v xml:space="preserve">Justin D.  Goujon </v>
      </c>
      <c r="E91" s="2" t="s">
        <v>141</v>
      </c>
      <c r="F91" s="4" t="s">
        <v>161</v>
      </c>
      <c r="G91" s="5">
        <v>39056</v>
      </c>
      <c r="H91" s="4">
        <f ca="1">IF(ISBLANK(Table1[[#This Row],[Certification effective]]),"",DATEDIF((G91),(TODAY()),"Y"))</f>
        <v>19</v>
      </c>
      <c r="I91" s="3">
        <f ca="1">IF(ISBLANK(Table1[[#This Row],[Certification effective]]),"",DATE(YEAR(Table1[[#This Row],[Certification effective]])+ROUNDUP(DATEDIF((G91),(TODAY()),"Y")/5,0)*5, MONTH(Table1[[#This Row],[Certification effective]]), DAY(Table1[[#This Row],[Certification effective]])))</f>
        <v>46361</v>
      </c>
      <c r="J91" s="3">
        <v>45839</v>
      </c>
      <c r="K91" s="39" t="s">
        <v>161</v>
      </c>
      <c r="L91" s="40">
        <v>66</v>
      </c>
      <c r="M91" s="40">
        <f t="shared" si="0"/>
        <v>69</v>
      </c>
      <c r="N91" s="40">
        <f t="shared" si="1"/>
        <v>71</v>
      </c>
      <c r="O91" s="7" t="s">
        <v>163</v>
      </c>
      <c r="P91" s="8" t="str">
        <f>IF(Table1[[#This Row],[MCDHH Legal Approved]]= "YES", Table1[[#This Row],[ASL Hrly Rate]]+15,"N/A")</f>
        <v>N/A</v>
      </c>
      <c r="Q91" s="8" t="str">
        <f>IF(Table1[[#This Row],[MCDHH Legal Approved]]="YES", Table1[[#This Row],[Deaf-Blind Hrly Rate]]+15,"N/A")</f>
        <v>N/A</v>
      </c>
      <c r="R91" s="7" t="s">
        <v>598</v>
      </c>
      <c r="S91" s="7">
        <f>LEN(Table1[[#This Row],[Partial PRC Doc]])</f>
        <v>7</v>
      </c>
      <c r="T91" s="7">
        <f>COUNTIF(Table1[Partial PRC Doc],R91)</f>
        <v>1</v>
      </c>
    </row>
    <row r="92" spans="1:20" ht="40.35" customHeight="1" x14ac:dyDescent="0.4">
      <c r="A92" s="2" t="s">
        <v>246</v>
      </c>
      <c r="B92" s="2" t="s">
        <v>247</v>
      </c>
      <c r="C92" s="2"/>
      <c r="D92" s="2" t="str">
        <f>SUBSTITUTE(CONCATENATE(Table1[[#This Row],[First Name]]," ",Table1[[#This Row],[Last Name]]," ",Table1[[#This Row],[Company]]),"","")</f>
        <v xml:space="preserve">Jessica Greenfield </v>
      </c>
      <c r="E92" s="2" t="s">
        <v>148</v>
      </c>
      <c r="F92" s="4" t="s">
        <v>161</v>
      </c>
      <c r="G92" s="5">
        <v>40963</v>
      </c>
      <c r="H92" s="4">
        <f ca="1">IF(ISBLANK(Table1[[#This Row],[Certification effective]]),"",DATEDIF((G92),(TODAY()),"Y"))</f>
        <v>13</v>
      </c>
      <c r="I92" s="3">
        <f ca="1">IF(ISBLANK(Table1[[#This Row],[Certification effective]]),"",DATE(YEAR(Table1[[#This Row],[Certification effective]])+ROUNDUP(DATEDIF((G92),(TODAY()),"Y")/5,0)*5, MONTH(Table1[[#This Row],[Certification effective]]), DAY(Table1[[#This Row],[Certification effective]])))</f>
        <v>46442</v>
      </c>
      <c r="J92" s="3">
        <v>45839</v>
      </c>
      <c r="K92" s="39" t="s">
        <v>161</v>
      </c>
      <c r="L92" s="40">
        <v>62</v>
      </c>
      <c r="M92" s="40">
        <f t="shared" ref="M92:M97" si="10">L92+3</f>
        <v>65</v>
      </c>
      <c r="N92" s="40">
        <f t="shared" ref="N92:N97" si="11">L92+5</f>
        <v>67</v>
      </c>
      <c r="O92" s="7" t="s">
        <v>163</v>
      </c>
      <c r="P92" s="8" t="str">
        <f>IF(Table1[[#This Row],[MCDHH Legal Approved]]= "YES", Table1[[#This Row],[ASL Hrly Rate]]+15,"N/A")</f>
        <v>N/A</v>
      </c>
      <c r="Q92" s="8" t="str">
        <f>IF(Table1[[#This Row],[MCDHH Legal Approved]]="YES", Table1[[#This Row],[Deaf-Blind Hrly Rate]]+15,"N/A")</f>
        <v>N/A</v>
      </c>
      <c r="R92" s="7" t="s">
        <v>599</v>
      </c>
      <c r="S92" s="7">
        <f>LEN(Table1[[#This Row],[Partial PRC Doc]])</f>
        <v>7</v>
      </c>
      <c r="T92" s="7">
        <f>COUNTIF(Table1[Partial PRC Doc],R92)</f>
        <v>1</v>
      </c>
    </row>
    <row r="93" spans="1:20" ht="40.35" customHeight="1" x14ac:dyDescent="0.4">
      <c r="A93" s="2" t="s">
        <v>246</v>
      </c>
      <c r="B93" s="2" t="s">
        <v>279</v>
      </c>
      <c r="C93" s="2" t="s">
        <v>280</v>
      </c>
      <c r="D93" s="2" t="str">
        <f>SUBSTITUTE(CONCATENATE(Table1[[#This Row],[First Name]]," ",Table1[[#This Row],[Last Name]]," ",Table1[[#This Row],[Company]]),"","")</f>
        <v>Jo Linda Greenfield ASL By JL, LLC</v>
      </c>
      <c r="E93" s="2" t="s">
        <v>281</v>
      </c>
      <c r="F93" s="4" t="s">
        <v>916</v>
      </c>
      <c r="G93" s="5">
        <v>30725</v>
      </c>
      <c r="H93" s="4">
        <f ca="1">IF(ISBLANK(Table1[[#This Row],[Certification effective]]),"",DATEDIF((G93),(TODAY()),"Y"))</f>
        <v>41</v>
      </c>
      <c r="I93" s="3">
        <f ca="1">IF(ISBLANK(Table1[[#This Row],[Certification effective]]),"",DATE(YEAR(Table1[[#This Row],[Certification effective]])+ROUNDUP(DATEDIF((G93),(TODAY()),"Y")/5,0)*5, MONTH(Table1[[#This Row],[Certification effective]]), DAY(Table1[[#This Row],[Certification effective]])))</f>
        <v>47162</v>
      </c>
      <c r="J93" s="3">
        <v>45839</v>
      </c>
      <c r="K93" s="39" t="s">
        <v>161</v>
      </c>
      <c r="L93" s="40">
        <v>83</v>
      </c>
      <c r="M93" s="40">
        <f t="shared" si="10"/>
        <v>86</v>
      </c>
      <c r="N93" s="40">
        <f t="shared" si="11"/>
        <v>88</v>
      </c>
      <c r="O93" s="7" t="s">
        <v>162</v>
      </c>
      <c r="P93" s="8">
        <f>IF(Table1[[#This Row],[MCDHH Legal Approved]]= "YES", Table1[[#This Row],[ASL Hrly Rate]]+15,"N/A")</f>
        <v>98</v>
      </c>
      <c r="Q93" s="8">
        <f>IF(Table1[[#This Row],[MCDHH Legal Approved]]="YES", Table1[[#This Row],[Deaf-Blind Hrly Rate]]+15,"N/A")</f>
        <v>103</v>
      </c>
      <c r="R93" s="7" t="s">
        <v>600</v>
      </c>
      <c r="S93" s="7">
        <f>LEN(Table1[[#This Row],[Partial PRC Doc]])</f>
        <v>7</v>
      </c>
      <c r="T93" s="7">
        <f>COUNTIF(Table1[Partial PRC Doc],R93)</f>
        <v>1</v>
      </c>
    </row>
    <row r="94" spans="1:20" ht="40.35" customHeight="1" x14ac:dyDescent="0.4">
      <c r="A94" s="2" t="s">
        <v>220</v>
      </c>
      <c r="B94" s="2" t="s">
        <v>135</v>
      </c>
      <c r="C94" s="2"/>
      <c r="D94" s="2" t="str">
        <f>SUBSTITUTE(CONCATENATE(Table1[[#This Row],[First Name]]," ",Table1[[#This Row],[Last Name]]," ",Table1[[#This Row],[Company]]),"","")</f>
        <v xml:space="preserve">Linda Gregorio </v>
      </c>
      <c r="E94" s="2" t="s">
        <v>141</v>
      </c>
      <c r="F94" s="4" t="s">
        <v>161</v>
      </c>
      <c r="G94" s="5">
        <v>38651</v>
      </c>
      <c r="H94" s="4">
        <f ca="1">IF(ISBLANK(Table1[[#This Row],[Certification effective]]),"",DATEDIF((G94),(TODAY()),"Y"))</f>
        <v>20</v>
      </c>
      <c r="I94" s="3">
        <f ca="1">IF(ISBLANK(Table1[[#This Row],[Certification effective]]),"",DATE(YEAR(Table1[[#This Row],[Certification effective]])+ROUNDUP(DATEDIF((G94),(TODAY()),"Y")/5,0)*5, MONTH(Table1[[#This Row],[Certification effective]]), DAY(Table1[[#This Row],[Certification effective]])))</f>
        <v>45956</v>
      </c>
      <c r="J94" s="3">
        <v>45839</v>
      </c>
      <c r="K94" s="39">
        <v>45956</v>
      </c>
      <c r="L94" s="40">
        <v>69</v>
      </c>
      <c r="M94" s="40">
        <f t="shared" si="10"/>
        <v>72</v>
      </c>
      <c r="N94" s="40">
        <f t="shared" si="11"/>
        <v>74</v>
      </c>
      <c r="O94" s="7" t="s">
        <v>163</v>
      </c>
      <c r="P94" s="8" t="str">
        <f>IF(Table1[[#This Row],[MCDHH Legal Approved]]= "YES", Table1[[#This Row],[ASL Hrly Rate]]+15,"N/A")</f>
        <v>N/A</v>
      </c>
      <c r="Q94" s="8" t="str">
        <f>IF(Table1[[#This Row],[MCDHH Legal Approved]]="YES", Table1[[#This Row],[Deaf-Blind Hrly Rate]]+15,"N/A")</f>
        <v>N/A</v>
      </c>
      <c r="R94" s="7" t="s">
        <v>601</v>
      </c>
      <c r="S94" s="7">
        <f>LEN(Table1[[#This Row],[Partial PRC Doc]])</f>
        <v>7</v>
      </c>
      <c r="T94" s="7">
        <f>COUNTIF(Table1[Partial PRC Doc],R94)</f>
        <v>1</v>
      </c>
    </row>
    <row r="95" spans="1:20" ht="40.35" customHeight="1" x14ac:dyDescent="0.4">
      <c r="A95" s="2" t="s">
        <v>408</v>
      </c>
      <c r="B95" s="2" t="s">
        <v>409</v>
      </c>
      <c r="C95" s="2"/>
      <c r="D95" s="2" t="str">
        <f>SUBSTITUTE(CONCATENATE(Table1[[#This Row],[First Name]]," ",Table1[[#This Row],[Last Name]]," ",Table1[[#This Row],[Company]]),"","")</f>
        <v xml:space="preserve">Mary   Gribbins </v>
      </c>
      <c r="E95" s="2" t="s">
        <v>141</v>
      </c>
      <c r="F95" s="4" t="s">
        <v>161</v>
      </c>
      <c r="G95" s="5">
        <v>35220</v>
      </c>
      <c r="H95" s="4">
        <f ca="1">IF(ISBLANK(Table1[[#This Row],[Certification effective]]),"",DATEDIF((G95),(TODAY()),"Y"))</f>
        <v>29</v>
      </c>
      <c r="I95" s="3">
        <f ca="1">IF(ISBLANK(Table1[[#This Row],[Certification effective]]),"",DATE(YEAR(Table1[[#This Row],[Certification effective]])+ROUNDUP(DATEDIF((G95),(TODAY()),"Y")/5,0)*5, MONTH(Table1[[#This Row],[Certification effective]]), DAY(Table1[[#This Row],[Certification effective]])))</f>
        <v>46177</v>
      </c>
      <c r="J95" s="3">
        <v>45839</v>
      </c>
      <c r="K95" s="39" t="s">
        <v>161</v>
      </c>
      <c r="L95" s="40">
        <v>73</v>
      </c>
      <c r="M95" s="40">
        <f t="shared" si="10"/>
        <v>76</v>
      </c>
      <c r="N95" s="40">
        <f t="shared" si="11"/>
        <v>78</v>
      </c>
      <c r="O95" s="7" t="s">
        <v>163</v>
      </c>
      <c r="P95" s="8" t="str">
        <f>IF(Table1[[#This Row],[MCDHH Legal Approved]]= "YES", Table1[[#This Row],[ASL Hrly Rate]]+15,"N/A")</f>
        <v>N/A</v>
      </c>
      <c r="Q95" s="8" t="str">
        <f>IF(Table1[[#This Row],[MCDHH Legal Approved]]="YES", Table1[[#This Row],[Deaf-Blind Hrly Rate]]+15,"N/A")</f>
        <v>N/A</v>
      </c>
      <c r="R95" s="7" t="s">
        <v>692</v>
      </c>
      <c r="S95" s="7">
        <f>LEN(Table1[[#This Row],[Partial PRC Doc]])</f>
        <v>7</v>
      </c>
      <c r="T95" s="7">
        <f>COUNTIF(Table1[Partial PRC Doc],R95)</f>
        <v>1</v>
      </c>
    </row>
    <row r="96" spans="1:20" ht="40.35" customHeight="1" x14ac:dyDescent="0.4">
      <c r="A96" s="2" t="s">
        <v>410</v>
      </c>
      <c r="B96" s="2" t="s">
        <v>411</v>
      </c>
      <c r="C96" s="2"/>
      <c r="D96" s="2" t="str">
        <f>SUBSTITUTE(CONCATENATE(Table1[[#This Row],[First Name]]," ",Table1[[#This Row],[Last Name]]," ",Table1[[#This Row],[Company]]),"","")</f>
        <v xml:space="preserve">Anna E. Grosso </v>
      </c>
      <c r="E96" s="2" t="s">
        <v>141</v>
      </c>
      <c r="F96" s="4" t="s">
        <v>161</v>
      </c>
      <c r="G96" s="5">
        <v>38239</v>
      </c>
      <c r="H96" s="4">
        <f ca="1">IF(ISBLANK(Table1[[#This Row],[Certification effective]]),"",DATEDIF((G96),(TODAY()),"Y"))</f>
        <v>21</v>
      </c>
      <c r="I96" s="3">
        <f ca="1">IF(ISBLANK(Table1[[#This Row],[Certification effective]]),"",DATE(YEAR(Table1[[#This Row],[Certification effective]])+ROUNDUP(DATEDIF((G96),(TODAY()),"Y")/5,0)*5, MONTH(Table1[[#This Row],[Certification effective]]), DAY(Table1[[#This Row],[Certification effective]])))</f>
        <v>47370</v>
      </c>
      <c r="J96" s="3">
        <v>45839</v>
      </c>
      <c r="K96" s="39" t="s">
        <v>161</v>
      </c>
      <c r="L96" s="40">
        <v>69</v>
      </c>
      <c r="M96" s="40">
        <f t="shared" si="10"/>
        <v>72</v>
      </c>
      <c r="N96" s="40">
        <f t="shared" si="11"/>
        <v>74</v>
      </c>
      <c r="O96" s="7" t="s">
        <v>163</v>
      </c>
      <c r="P96" s="8" t="str">
        <f>IF(Table1[[#This Row],[MCDHH Legal Approved]]= "YES", Table1[[#This Row],[ASL Hrly Rate]]+15,"N/A")</f>
        <v>N/A</v>
      </c>
      <c r="Q96" s="8" t="str">
        <f>IF(Table1[[#This Row],[MCDHH Legal Approved]]="YES", Table1[[#This Row],[Deaf-Blind Hrly Rate]]+15,"N/A")</f>
        <v>N/A</v>
      </c>
      <c r="R96" s="7" t="s">
        <v>693</v>
      </c>
      <c r="S96" s="7">
        <f>LEN(Table1[[#This Row],[Partial PRC Doc]])</f>
        <v>7</v>
      </c>
      <c r="T96" s="7">
        <f>COUNTIF(Table1[Partial PRC Doc],R96)</f>
        <v>1</v>
      </c>
    </row>
    <row r="97" spans="1:20" ht="40.35" customHeight="1" x14ac:dyDescent="0.4">
      <c r="A97" s="2" t="s">
        <v>525</v>
      </c>
      <c r="B97" s="2" t="s">
        <v>526</v>
      </c>
      <c r="C97" s="2"/>
      <c r="D97" s="2" t="str">
        <f>SUBSTITUTE(CONCATENATE(Table1[[#This Row],[First Name]]," ",Table1[[#This Row],[Last Name]]," ",Table1[[#This Row],[Company]]),"","")</f>
        <v xml:space="preserve">Margaret A.  Haberman </v>
      </c>
      <c r="E97" s="2" t="s">
        <v>527</v>
      </c>
      <c r="F97" s="4" t="s">
        <v>916</v>
      </c>
      <c r="G97" s="5">
        <v>33218</v>
      </c>
      <c r="H97" s="4">
        <f ca="1">IF(ISBLANK(Table1[[#This Row],[Certification effective]]),"",DATEDIF((G97),(TODAY()),"Y"))</f>
        <v>35</v>
      </c>
      <c r="I97" s="3">
        <f ca="1">IF(ISBLANK(Table1[[#This Row],[Certification effective]]),"",DATE(YEAR(Table1[[#This Row],[Certification effective]])+ROUNDUP(DATEDIF((G97),(TODAY()),"Y")/5,0)*5, MONTH(Table1[[#This Row],[Certification effective]]), DAY(Table1[[#This Row],[Certification effective]])))</f>
        <v>46002</v>
      </c>
      <c r="J97" s="3">
        <v>45856</v>
      </c>
      <c r="K97" s="39">
        <v>46002</v>
      </c>
      <c r="L97" s="40">
        <v>79</v>
      </c>
      <c r="M97" s="40">
        <f t="shared" si="10"/>
        <v>82</v>
      </c>
      <c r="N97" s="40">
        <f t="shared" si="11"/>
        <v>84</v>
      </c>
      <c r="O97" s="7" t="s">
        <v>162</v>
      </c>
      <c r="P97" s="8">
        <f>IF(Table1[[#This Row],[MCDHH Legal Approved]]= "YES", Table1[[#This Row],[ASL Hrly Rate]]+15,"N/A")</f>
        <v>94</v>
      </c>
      <c r="Q97" s="8">
        <f>IF(Table1[[#This Row],[MCDHH Legal Approved]]="YES", Table1[[#This Row],[Deaf-Blind Hrly Rate]]+15,"N/A")</f>
        <v>99</v>
      </c>
      <c r="R97" s="7" t="s">
        <v>694</v>
      </c>
      <c r="S97" s="7">
        <f>LEN(Table1[[#This Row],[Partial PRC Doc]])</f>
        <v>7</v>
      </c>
      <c r="T97" s="7">
        <f>COUNTIF(Table1[Partial PRC Doc],R97)</f>
        <v>1</v>
      </c>
    </row>
    <row r="98" spans="1:20" ht="40.35" customHeight="1" x14ac:dyDescent="0.4">
      <c r="A98" s="2" t="s">
        <v>103</v>
      </c>
      <c r="B98" s="2" t="s">
        <v>104</v>
      </c>
      <c r="C98" s="2"/>
      <c r="D98" s="2" t="str">
        <f>SUBSTITUTE(CONCATENATE(Table1[[#This Row],[First Name]]," ",Table1[[#This Row],[Last Name]]," ",Table1[[#This Row],[Company]]),"","")</f>
        <v xml:space="preserve">Mindy Haggstrom </v>
      </c>
      <c r="E98" s="2" t="s">
        <v>148</v>
      </c>
      <c r="F98" s="4" t="s">
        <v>161</v>
      </c>
      <c r="G98" s="5">
        <v>44753</v>
      </c>
      <c r="H98" s="4">
        <f ca="1">IF(ISBLANK(Table1[[#This Row],[Certification effective]]),"",DATEDIF((G98),(TODAY()),"Y"))</f>
        <v>3</v>
      </c>
      <c r="I98" s="3">
        <f ca="1">IF(ISBLANK(Table1[[#This Row],[Certification effective]]),"",DATE(YEAR(Table1[[#This Row],[Certification effective]])+ROUNDUP(DATEDIF((G98),(TODAY()),"Y")/5,0)*5, MONTH(Table1[[#This Row],[Certification effective]]), DAY(Table1[[#This Row],[Certification effective]])))</f>
        <v>46579</v>
      </c>
      <c r="J98" s="3">
        <v>45839</v>
      </c>
      <c r="K98" s="39" t="s">
        <v>161</v>
      </c>
      <c r="L98" s="40">
        <v>55</v>
      </c>
      <c r="M98" s="40">
        <f t="shared" si="0"/>
        <v>58</v>
      </c>
      <c r="N98" s="40">
        <f t="shared" si="1"/>
        <v>60</v>
      </c>
      <c r="O98" s="7" t="s">
        <v>163</v>
      </c>
      <c r="P98" s="8" t="str">
        <f>IF(Table1[[#This Row],[MCDHH Legal Approved]]= "YES", Table1[[#This Row],[ASL Hrly Rate]]+15,"N/A")</f>
        <v>N/A</v>
      </c>
      <c r="Q98" s="8" t="str">
        <f>IF(Table1[[#This Row],[MCDHH Legal Approved]]="YES", Table1[[#This Row],[Deaf-Blind Hrly Rate]]+15,"N/A")</f>
        <v>N/A</v>
      </c>
      <c r="R98" s="7" t="s">
        <v>602</v>
      </c>
      <c r="S98" s="7">
        <f>LEN(Table1[[#This Row],[Partial PRC Doc]])</f>
        <v>7</v>
      </c>
      <c r="T98" s="7">
        <f>COUNTIF(Table1[Partial PRC Doc],R98)</f>
        <v>1</v>
      </c>
    </row>
    <row r="99" spans="1:20" ht="40.35" customHeight="1" x14ac:dyDescent="0.4">
      <c r="A99" s="2" t="s">
        <v>307</v>
      </c>
      <c r="B99" s="2" t="s">
        <v>308</v>
      </c>
      <c r="C99" s="2"/>
      <c r="D99" s="2" t="str">
        <f>SUBSTITUTE(CONCATENATE(Table1[[#This Row],[First Name]]," ",Table1[[#This Row],[Last Name]]," ",Table1[[#This Row],[Company]]),"","")</f>
        <v xml:space="preserve">Nicolette Hagman </v>
      </c>
      <c r="E99" s="2" t="s">
        <v>148</v>
      </c>
      <c r="F99" s="4" t="s">
        <v>161</v>
      </c>
      <c r="G99" s="5">
        <v>43490</v>
      </c>
      <c r="H99" s="4">
        <f ca="1">IF(ISBLANK(Table1[[#This Row],[Certification effective]]),"",DATEDIF((G99),(TODAY()),"Y"))</f>
        <v>6</v>
      </c>
      <c r="I99" s="3">
        <f ca="1">IF(ISBLANK(Table1[[#This Row],[Certification effective]]),"",DATE(YEAR(Table1[[#This Row],[Certification effective]])+ROUNDUP(DATEDIF((G99),(TODAY()),"Y")/5,0)*5, MONTH(Table1[[#This Row],[Certification effective]]), DAY(Table1[[#This Row],[Certification effective]])))</f>
        <v>47143</v>
      </c>
      <c r="J99" s="3">
        <v>45839</v>
      </c>
      <c r="K99" s="39" t="s">
        <v>161</v>
      </c>
      <c r="L99" s="40">
        <v>59</v>
      </c>
      <c r="M99" s="40">
        <f t="shared" ref="M99:M104" si="12">L99+3</f>
        <v>62</v>
      </c>
      <c r="N99" s="40">
        <f t="shared" ref="N99:N104" si="13">L99+5</f>
        <v>64</v>
      </c>
      <c r="O99" s="7" t="s">
        <v>163</v>
      </c>
      <c r="P99" s="8" t="str">
        <f>IF(Table1[[#This Row],[MCDHH Legal Approved]]= "YES", Table1[[#This Row],[ASL Hrly Rate]]+15,"N/A")</f>
        <v>N/A</v>
      </c>
      <c r="Q99" s="8" t="str">
        <f>IF(Table1[[#This Row],[MCDHH Legal Approved]]="YES", Table1[[#This Row],[Deaf-Blind Hrly Rate]]+15,"N/A")</f>
        <v>N/A</v>
      </c>
      <c r="R99" s="7" t="s">
        <v>603</v>
      </c>
      <c r="S99" s="7">
        <f>LEN(Table1[[#This Row],[Partial PRC Doc]])</f>
        <v>7</v>
      </c>
      <c r="T99" s="7">
        <f>COUNTIF(Table1[Partial PRC Doc],R99)</f>
        <v>1</v>
      </c>
    </row>
    <row r="100" spans="1:20" ht="40.35" customHeight="1" x14ac:dyDescent="0.4">
      <c r="A100" s="2" t="s">
        <v>229</v>
      </c>
      <c r="B100" s="2" t="s">
        <v>125</v>
      </c>
      <c r="C100" s="2"/>
      <c r="D100" s="2" t="str">
        <f>SUBSTITUTE(CONCATENATE(Table1[[#This Row],[First Name]]," ",Table1[[#This Row],[Last Name]]," ",Table1[[#This Row],[Company]]),"","")</f>
        <v xml:space="preserve">Stephanie Hakulin </v>
      </c>
      <c r="E100" s="2" t="s">
        <v>235</v>
      </c>
      <c r="F100" s="4" t="s">
        <v>161</v>
      </c>
      <c r="G100" s="5">
        <v>43437</v>
      </c>
      <c r="H100" s="4">
        <f ca="1">IF(ISBLANK(Table1[[#This Row],[Certification effective]]),"",DATEDIF((G100),(TODAY()),"Y"))</f>
        <v>7</v>
      </c>
      <c r="I100" s="3">
        <f ca="1">IF(ISBLANK(Table1[[#This Row],[Certification effective]]),"",DATE(YEAR(Table1[[#This Row],[Certification effective]])+ROUNDUP(DATEDIF((G100),(TODAY()),"Y")/5,0)*5, MONTH(Table1[[#This Row],[Certification effective]]), DAY(Table1[[#This Row],[Certification effective]])))</f>
        <v>47090</v>
      </c>
      <c r="J100" s="3">
        <v>45839</v>
      </c>
      <c r="K100" s="39" t="s">
        <v>161</v>
      </c>
      <c r="L100" s="40">
        <v>40</v>
      </c>
      <c r="M100" s="40">
        <f t="shared" si="12"/>
        <v>43</v>
      </c>
      <c r="N100" s="40">
        <f t="shared" si="13"/>
        <v>45</v>
      </c>
      <c r="O100" s="7" t="s">
        <v>163</v>
      </c>
      <c r="P100" s="8" t="str">
        <f>IF(Table1[[#This Row],[MCDHH Legal Approved]]= "YES", Table1[[#This Row],[ASL Hrly Rate]]+15,"N/A")</f>
        <v>N/A</v>
      </c>
      <c r="Q100" s="8" t="str">
        <f>IF(Table1[[#This Row],[MCDHH Legal Approved]]="YES", Table1[[#This Row],[Deaf-Blind Hrly Rate]]+15,"N/A")</f>
        <v>N/A</v>
      </c>
      <c r="R100" s="7" t="s">
        <v>604</v>
      </c>
      <c r="S100" s="7">
        <f>LEN(Table1[[#This Row],[Partial PRC Doc]])</f>
        <v>7</v>
      </c>
      <c r="T100" s="7">
        <f>COUNTIF(Table1[Partial PRC Doc],R100)</f>
        <v>1</v>
      </c>
    </row>
    <row r="101" spans="1:20" s="54" customFormat="1" ht="40.35" customHeight="1" x14ac:dyDescent="0.4">
      <c r="A101" s="46" t="s">
        <v>254</v>
      </c>
      <c r="B101" s="46" t="s">
        <v>106</v>
      </c>
      <c r="C101" s="46"/>
      <c r="D101" s="46" t="str">
        <f>SUBSTITUTE(CONCATENATE(Table1[[#This Row],[First Name]]," ",Table1[[#This Row],[Last Name]]," ",Table1[[#This Row],[Company]]),"","")</f>
        <v xml:space="preserve">Paul Hammer </v>
      </c>
      <c r="E101" s="46" t="s">
        <v>235</v>
      </c>
      <c r="F101" s="47" t="s">
        <v>927</v>
      </c>
      <c r="G101" s="48"/>
      <c r="H101" s="47" t="str">
        <f ca="1">IF(ISBLANK(Table1[[#This Row],[Certification effective]]),"",DATEDIF((G101),(TODAY()),"Y"))</f>
        <v/>
      </c>
      <c r="I101" s="49" t="str">
        <f ca="1">IF(ISBLANK(Table1[[#This Row],[Certification effective]]),"",DATE(YEAR(Table1[[#This Row],[Certification effective]])+ROUNDUP(DATEDIF((G101),(TODAY()),"Y")/5,0)*5, MONTH(Table1[[#This Row],[Certification effective]]), DAY(Table1[[#This Row],[Certification effective]])))</f>
        <v/>
      </c>
      <c r="J101" s="49">
        <v>45839</v>
      </c>
      <c r="K101" s="50" t="s">
        <v>161</v>
      </c>
      <c r="L101" s="51">
        <v>40</v>
      </c>
      <c r="M101" s="51">
        <f t="shared" si="12"/>
        <v>43</v>
      </c>
      <c r="N101" s="51">
        <f t="shared" si="13"/>
        <v>45</v>
      </c>
      <c r="O101" s="52" t="s">
        <v>162</v>
      </c>
      <c r="P101" s="53">
        <f>IF(Table1[[#This Row],[MCDHH Legal Approved]]= "YES", Table1[[#This Row],[ASL Hrly Rate]]+15,"N/A")</f>
        <v>55</v>
      </c>
      <c r="Q101" s="53">
        <f>IF(Table1[[#This Row],[MCDHH Legal Approved]]="YES", Table1[[#This Row],[Deaf-Blind Hrly Rate]]+15,"N/A")</f>
        <v>60</v>
      </c>
      <c r="R101" s="52" t="s">
        <v>605</v>
      </c>
      <c r="S101" s="52">
        <f>LEN(Table1[[#This Row],[Partial PRC Doc]])</f>
        <v>7</v>
      </c>
      <c r="T101" s="52">
        <f>COUNTIF(Table1[Partial PRC Doc],R101)</f>
        <v>1</v>
      </c>
    </row>
    <row r="102" spans="1:20" ht="40.35" customHeight="1" x14ac:dyDescent="0.4">
      <c r="A102" s="2" t="s">
        <v>875</v>
      </c>
      <c r="B102" s="2" t="s">
        <v>406</v>
      </c>
      <c r="C102" s="2"/>
      <c r="D102" s="2" t="str">
        <f>SUBSTITUTE(CONCATENATE(Table1[[#This Row],[First Name]]," ",Table1[[#This Row],[Last Name]]," ",Table1[[#This Row],[Company]]),"","")</f>
        <v xml:space="preserve">Heather Hanson </v>
      </c>
      <c r="E102" s="2" t="s">
        <v>148</v>
      </c>
      <c r="F102" s="4" t="s">
        <v>161</v>
      </c>
      <c r="G102" s="5">
        <v>43846</v>
      </c>
      <c r="H102" s="4">
        <f ca="1">IF(ISBLANK(Table1[[#This Row],[Certification effective]]),"",DATEDIF((G102),(TODAY()),"Y"))</f>
        <v>5</v>
      </c>
      <c r="I102" s="3">
        <f ca="1">IF(ISBLANK(Table1[[#This Row],[Certification effective]]),"",DATE(YEAR(Table1[[#This Row],[Certification effective]])+ROUNDUP(DATEDIF((G102),(TODAY()),"Y")/5,0)*5, MONTH(Table1[[#This Row],[Certification effective]]), DAY(Table1[[#This Row],[Certification effective]])))</f>
        <v>45673</v>
      </c>
      <c r="J102" s="3">
        <v>45877</v>
      </c>
      <c r="K102" s="39" t="s">
        <v>161</v>
      </c>
      <c r="L102" s="40">
        <v>59</v>
      </c>
      <c r="M102" s="40">
        <f t="shared" si="12"/>
        <v>62</v>
      </c>
      <c r="N102" s="40">
        <f t="shared" si="13"/>
        <v>64</v>
      </c>
      <c r="O102" s="7" t="s">
        <v>163</v>
      </c>
      <c r="P102" s="8" t="str">
        <f>IF(Table1[[#This Row],[MCDHH Legal Approved]]= "YES", Table1[[#This Row],[ASL Hrly Rate]]+15,"N/A")</f>
        <v>N/A</v>
      </c>
      <c r="Q102" s="8" t="str">
        <f>IF(Table1[[#This Row],[MCDHH Legal Approved]]="YES", Table1[[#This Row],[Deaf-Blind Hrly Rate]]+15,"N/A")</f>
        <v>N/A</v>
      </c>
      <c r="R102" s="7" t="s">
        <v>885</v>
      </c>
      <c r="S102" s="7">
        <f>LEN(Table1[[#This Row],[Partial PRC Doc]])</f>
        <v>7</v>
      </c>
      <c r="T102" s="7">
        <f>COUNTIF(Table1[Partial PRC Doc],R102)</f>
        <v>1</v>
      </c>
    </row>
    <row r="103" spans="1:20" ht="40.35" customHeight="1" x14ac:dyDescent="0.4">
      <c r="A103" s="2" t="s">
        <v>852</v>
      </c>
      <c r="B103" s="2" t="s">
        <v>345</v>
      </c>
      <c r="C103" s="2"/>
      <c r="D103" s="2" t="str">
        <f>SUBSTITUTE(CONCATENATE(Table1[[#This Row],[First Name]]," ",Table1[[#This Row],[Last Name]]," ",Table1[[#This Row],[Company]]),"","")</f>
        <v xml:space="preserve">Patrick Harris </v>
      </c>
      <c r="E103" s="2" t="s">
        <v>499</v>
      </c>
      <c r="F103" s="4" t="s">
        <v>161</v>
      </c>
      <c r="G103" s="5">
        <v>44342</v>
      </c>
      <c r="H103" s="4">
        <f ca="1">IF(ISBLANK(Table1[[#This Row],[Certification effective]]),"",DATEDIF((G103),(TODAY()),"Y"))</f>
        <v>4</v>
      </c>
      <c r="I103" s="3">
        <f ca="1">IF(ISBLANK(Table1[[#This Row],[Certification effective]]),"",DATE(YEAR(Table1[[#This Row],[Certification effective]])+ROUNDUP(DATEDIF((G103),(TODAY()),"Y")/5,0)*5, MONTH(Table1[[#This Row],[Certification effective]]), DAY(Table1[[#This Row],[Certification effective]])))</f>
        <v>46168</v>
      </c>
      <c r="J103" s="3">
        <v>45896</v>
      </c>
      <c r="K103" s="39" t="s">
        <v>161</v>
      </c>
      <c r="L103" s="40">
        <v>40</v>
      </c>
      <c r="M103" s="40">
        <f t="shared" si="12"/>
        <v>43</v>
      </c>
      <c r="N103" s="40">
        <f t="shared" si="13"/>
        <v>45</v>
      </c>
      <c r="O103" s="7" t="s">
        <v>163</v>
      </c>
      <c r="P103" s="8" t="str">
        <f>IF(Table1[[#This Row],[MCDHH Legal Approved]]= "YES", Table1[[#This Row],[ASL Hrly Rate]]+15,"N/A")</f>
        <v>N/A</v>
      </c>
      <c r="Q103" s="8" t="str">
        <f>IF(Table1[[#This Row],[MCDHH Legal Approved]]="YES", Table1[[#This Row],[Deaf-Blind Hrly Rate]]+15,"N/A")</f>
        <v>N/A</v>
      </c>
      <c r="R103" s="7" t="s">
        <v>861</v>
      </c>
      <c r="S103" s="7">
        <f>LEN(Table1[[#This Row],[Partial PRC Doc]])</f>
        <v>7</v>
      </c>
      <c r="T103" s="7">
        <f>COUNTIF(Table1[Partial PRC Doc],R103)</f>
        <v>1</v>
      </c>
    </row>
    <row r="104" spans="1:20" ht="40.35" customHeight="1" x14ac:dyDescent="0.4">
      <c r="A104" s="2" t="s">
        <v>853</v>
      </c>
      <c r="B104" s="2" t="s">
        <v>182</v>
      </c>
      <c r="C104" s="2"/>
      <c r="D104" s="2" t="str">
        <f>SUBSTITUTE(CONCATENATE(Table1[[#This Row],[First Name]]," ",Table1[[#This Row],[Last Name]]," ",Table1[[#This Row],[Company]]),"","")</f>
        <v xml:space="preserve">Anna Hayes </v>
      </c>
      <c r="E104" s="2" t="s">
        <v>148</v>
      </c>
      <c r="F104" s="4" t="s">
        <v>161</v>
      </c>
      <c r="G104" s="5">
        <v>43227</v>
      </c>
      <c r="H104" s="4">
        <f ca="1">IF(ISBLANK(Table1[[#This Row],[Certification effective]]),"",DATEDIF((G104),(TODAY()),"Y"))</f>
        <v>7</v>
      </c>
      <c r="I104" s="3">
        <f ca="1">IF(ISBLANK(Table1[[#This Row],[Certification effective]]),"",DATE(YEAR(Table1[[#This Row],[Certification effective]])+ROUNDUP(DATEDIF((G104),(TODAY()),"Y")/5,0)*5, MONTH(Table1[[#This Row],[Certification effective]]), DAY(Table1[[#This Row],[Certification effective]])))</f>
        <v>46880</v>
      </c>
      <c r="J104" s="3">
        <v>45881</v>
      </c>
      <c r="K104" s="39" t="s">
        <v>161</v>
      </c>
      <c r="L104" s="40">
        <v>59</v>
      </c>
      <c r="M104" s="40">
        <f t="shared" si="12"/>
        <v>62</v>
      </c>
      <c r="N104" s="40">
        <f t="shared" si="13"/>
        <v>64</v>
      </c>
      <c r="O104" s="7" t="s">
        <v>163</v>
      </c>
      <c r="P104" s="8" t="str">
        <f>IF(Table1[[#This Row],[MCDHH Legal Approved]]= "YES", Table1[[#This Row],[ASL Hrly Rate]]+15,"N/A")</f>
        <v>N/A</v>
      </c>
      <c r="Q104" s="8" t="str">
        <f>IF(Table1[[#This Row],[MCDHH Legal Approved]]="YES", Table1[[#This Row],[Deaf-Blind Hrly Rate]]+15,"N/A")</f>
        <v>N/A</v>
      </c>
      <c r="R104" s="7" t="s">
        <v>862</v>
      </c>
      <c r="S104" s="7">
        <f>LEN(Table1[[#This Row],[Partial PRC Doc]])</f>
        <v>7</v>
      </c>
      <c r="T104" s="7">
        <f>COUNTIF(Table1[Partial PRC Doc],R104)</f>
        <v>1</v>
      </c>
    </row>
    <row r="105" spans="1:20" ht="40.35" customHeight="1" x14ac:dyDescent="0.4">
      <c r="A105" s="2" t="s">
        <v>61</v>
      </c>
      <c r="B105" s="2" t="s">
        <v>62</v>
      </c>
      <c r="C105" s="2"/>
      <c r="D105" s="2" t="str">
        <f>SUBSTITUTE(CONCATENATE(Table1[[#This Row],[First Name]]," ",Table1[[#This Row],[Last Name]]," ",Table1[[#This Row],[Company]]),"","")</f>
        <v xml:space="preserve">Cassandra Heath </v>
      </c>
      <c r="E105" s="2" t="s">
        <v>152</v>
      </c>
      <c r="F105" s="4" t="s">
        <v>161</v>
      </c>
      <c r="G105" s="5">
        <v>45415</v>
      </c>
      <c r="H105" s="4">
        <f ca="1">IF(ISBLANK(Table1[[#This Row],[Certification effective]]),"",DATEDIF((G105),(TODAY()),"Y"))</f>
        <v>1</v>
      </c>
      <c r="I105" s="3">
        <f ca="1">IF(ISBLANK(Table1[[#This Row],[Certification effective]]),"",DATE(YEAR(Table1[[#This Row],[Certification effective]])+ROUNDUP(DATEDIF((G105),(TODAY()),"Y")/5,0)*5, MONTH(Table1[[#This Row],[Certification effective]]), DAY(Table1[[#This Row],[Certification effective]])))</f>
        <v>47241</v>
      </c>
      <c r="J105" s="3">
        <v>45839</v>
      </c>
      <c r="K105" s="39" t="s">
        <v>161</v>
      </c>
      <c r="L105" s="40">
        <v>40</v>
      </c>
      <c r="M105" s="40">
        <f t="shared" si="0"/>
        <v>43</v>
      </c>
      <c r="N105" s="40">
        <f t="shared" si="1"/>
        <v>45</v>
      </c>
      <c r="O105" s="7" t="s">
        <v>163</v>
      </c>
      <c r="P105" s="8" t="str">
        <f>IF(Table1[[#This Row],[MCDHH Legal Approved]]= "YES", Table1[[#This Row],[ASL Hrly Rate]]+15,"N/A")</f>
        <v>N/A</v>
      </c>
      <c r="Q105" s="8" t="str">
        <f>IF(Table1[[#This Row],[MCDHH Legal Approved]]="YES", Table1[[#This Row],[Deaf-Blind Hrly Rate]]+15,"N/A")</f>
        <v>N/A</v>
      </c>
      <c r="R105" s="7" t="s">
        <v>606</v>
      </c>
      <c r="S105" s="7">
        <f>LEN(Table1[[#This Row],[Partial PRC Doc]])</f>
        <v>7</v>
      </c>
      <c r="T105" s="7">
        <f>COUNTIF(Table1[Partial PRC Doc],R105)</f>
        <v>1</v>
      </c>
    </row>
    <row r="106" spans="1:20" ht="40.35" customHeight="1" x14ac:dyDescent="0.4">
      <c r="A106" s="2" t="s">
        <v>183</v>
      </c>
      <c r="B106" s="2" t="s">
        <v>184</v>
      </c>
      <c r="C106" s="2"/>
      <c r="D106" s="2" t="str">
        <f>SUBSTITUTE(CONCATENATE(Table1[[#This Row],[First Name]]," ",Table1[[#This Row],[Last Name]]," ",Table1[[#This Row],[Company]]),"","")</f>
        <v xml:space="preserve">Jane Hecker-Cain </v>
      </c>
      <c r="E106" s="2" t="s">
        <v>185</v>
      </c>
      <c r="F106" s="4" t="s">
        <v>916</v>
      </c>
      <c r="G106" s="5">
        <v>29896</v>
      </c>
      <c r="H106" s="4">
        <f ca="1">IF(ISBLANK(Table1[[#This Row],[Certification effective]]),"",DATEDIF((G106),(TODAY()),"Y"))</f>
        <v>44</v>
      </c>
      <c r="I106" s="3">
        <f ca="1">IF(ISBLANK(Table1[[#This Row],[Certification effective]]),"",DATE(YEAR(Table1[[#This Row],[Certification effective]])+ROUNDUP(DATEDIF((G106),(TODAY()),"Y")/5,0)*5, MONTH(Table1[[#This Row],[Certification effective]]), DAY(Table1[[#This Row],[Certification effective]])))</f>
        <v>46332</v>
      </c>
      <c r="J106" s="3">
        <v>45839</v>
      </c>
      <c r="K106" s="39" t="s">
        <v>161</v>
      </c>
      <c r="L106" s="40">
        <v>83</v>
      </c>
      <c r="M106" s="40">
        <f t="shared" si="0"/>
        <v>86</v>
      </c>
      <c r="N106" s="40">
        <f t="shared" si="1"/>
        <v>88</v>
      </c>
      <c r="O106" s="7" t="s">
        <v>162</v>
      </c>
      <c r="P106" s="8">
        <f>IF(Table1[[#This Row],[MCDHH Legal Approved]]= "YES", Table1[[#This Row],[ASL Hrly Rate]]+15,"N/A")</f>
        <v>98</v>
      </c>
      <c r="Q106" s="8">
        <f>IF(Table1[[#This Row],[MCDHH Legal Approved]]="YES", Table1[[#This Row],[Deaf-Blind Hrly Rate]]+15,"N/A")</f>
        <v>103</v>
      </c>
      <c r="R106" s="7" t="s">
        <v>607</v>
      </c>
      <c r="S106" s="7">
        <f>LEN(Table1[[#This Row],[Partial PRC Doc]])</f>
        <v>7</v>
      </c>
      <c r="T106" s="7">
        <f>COUNTIF(Table1[Partial PRC Doc],R106)</f>
        <v>1</v>
      </c>
    </row>
    <row r="107" spans="1:20" ht="40.35" customHeight="1" x14ac:dyDescent="0.4">
      <c r="A107" s="2" t="s">
        <v>166</v>
      </c>
      <c r="B107" s="2" t="s">
        <v>108</v>
      </c>
      <c r="C107" s="2"/>
      <c r="D107" s="2" t="str">
        <f>SUBSTITUTE(CONCATENATE(Table1[[#This Row],[First Name]]," ",Table1[[#This Row],[Last Name]]," ",Table1[[#This Row],[Company]]),"","")</f>
        <v xml:space="preserve">Rachel Heller </v>
      </c>
      <c r="E107" s="2" t="s">
        <v>148</v>
      </c>
      <c r="F107" s="4" t="s">
        <v>161</v>
      </c>
      <c r="G107" s="5">
        <v>43812</v>
      </c>
      <c r="H107" s="4">
        <f ca="1">IF(ISBLANK(Table1[[#This Row],[Certification effective]]),"",DATEDIF((G107),(TODAY()),"Y"))</f>
        <v>6</v>
      </c>
      <c r="I107" s="3">
        <f ca="1">IF(ISBLANK(Table1[[#This Row],[Certification effective]]),"",DATE(YEAR(Table1[[#This Row],[Certification effective]])+ROUNDUP(DATEDIF((G107),(TODAY()),"Y")/5,0)*5, MONTH(Table1[[#This Row],[Certification effective]]), DAY(Table1[[#This Row],[Certification effective]])))</f>
        <v>47465</v>
      </c>
      <c r="J107" s="3">
        <v>45839</v>
      </c>
      <c r="K107" s="39" t="s">
        <v>161</v>
      </c>
      <c r="L107" s="40">
        <v>59</v>
      </c>
      <c r="M107" s="40">
        <f t="shared" si="0"/>
        <v>62</v>
      </c>
      <c r="N107" s="40">
        <f t="shared" si="1"/>
        <v>64</v>
      </c>
      <c r="O107" s="7" t="s">
        <v>163</v>
      </c>
      <c r="P107" s="8" t="str">
        <f>IF(Table1[[#This Row],[MCDHH Legal Approved]]= "YES", Table1[[#This Row],[ASL Hrly Rate]]+15,"N/A")</f>
        <v>N/A</v>
      </c>
      <c r="Q107" s="8" t="str">
        <f>IF(Table1[[#This Row],[MCDHH Legal Approved]]="YES", Table1[[#This Row],[Deaf-Blind Hrly Rate]]+15,"N/A")</f>
        <v>N/A</v>
      </c>
      <c r="R107" s="7" t="s">
        <v>608</v>
      </c>
      <c r="S107" s="7">
        <f>LEN(Table1[[#This Row],[Partial PRC Doc]])</f>
        <v>7</v>
      </c>
      <c r="T107" s="7">
        <f>COUNTIF(Table1[Partial PRC Doc],R107)</f>
        <v>1</v>
      </c>
    </row>
    <row r="108" spans="1:20" ht="40.35" customHeight="1" x14ac:dyDescent="0.4">
      <c r="A108" s="2" t="s">
        <v>941</v>
      </c>
      <c r="B108" s="2" t="s">
        <v>942</v>
      </c>
      <c r="C108" s="2"/>
      <c r="D108" s="2" t="str">
        <f>SUBSTITUTE(CONCATENATE(Table1[[#This Row],[First Name]]," ",Table1[[#This Row],[Last Name]]," ",Table1[[#This Row],[Company]]),"","")</f>
        <v xml:space="preserve">Tristen Hellewell </v>
      </c>
      <c r="E108" s="2" t="s">
        <v>148</v>
      </c>
      <c r="F108" s="4" t="s">
        <v>161</v>
      </c>
      <c r="G108" s="5">
        <v>43033</v>
      </c>
      <c r="H108" s="4">
        <f ca="1">IF(ISBLANK(Table1[[#This Row],[Certification effective]]),"",DATEDIF((G108),(TODAY()),"Y"))</f>
        <v>8</v>
      </c>
      <c r="I108" s="3">
        <f ca="1">IF(ISBLANK(Table1[[#This Row],[Certification effective]]),"",DATE(YEAR(Table1[[#This Row],[Certification effective]])+ROUNDUP(DATEDIF((G108),(TODAY()),"Y")/5,0)*5, MONTH(Table1[[#This Row],[Certification effective]]), DAY(Table1[[#This Row],[Certification effective]])))</f>
        <v>46685</v>
      </c>
      <c r="J108" s="3">
        <v>45972</v>
      </c>
      <c r="K108" s="39" t="s">
        <v>161</v>
      </c>
      <c r="L108" s="40">
        <v>59</v>
      </c>
      <c r="M108" s="40">
        <f>L108+3</f>
        <v>62</v>
      </c>
      <c r="N108" s="40">
        <f>L108+5</f>
        <v>64</v>
      </c>
      <c r="O108" s="7" t="s">
        <v>163</v>
      </c>
      <c r="P108" s="8" t="str">
        <f>IF(Table1[[#This Row],[MCDHH Legal Approved]]= "YES", Table1[[#This Row],[ASL Hrly Rate]]+15,"N/A")</f>
        <v>N/A</v>
      </c>
      <c r="Q108" s="8" t="str">
        <f>IF(Table1[[#This Row],[MCDHH Legal Approved]]="YES", Table1[[#This Row],[Deaf-Blind Hrly Rate]]+15,"N/A")</f>
        <v>N/A</v>
      </c>
      <c r="R108" s="7" t="s">
        <v>943</v>
      </c>
      <c r="S108" s="7">
        <f>LEN(Table1[[#This Row],[Partial PRC Doc]])</f>
        <v>7</v>
      </c>
      <c r="T108" s="7">
        <f>COUNTIF(Table1[Partial PRC Doc],R108)</f>
        <v>1</v>
      </c>
    </row>
    <row r="109" spans="1:20" ht="40.35" customHeight="1" x14ac:dyDescent="0.4">
      <c r="A109" s="2" t="s">
        <v>101</v>
      </c>
      <c r="B109" s="2" t="s">
        <v>102</v>
      </c>
      <c r="C109" s="2"/>
      <c r="D109" s="2" t="str">
        <f>SUBSTITUTE(CONCATENATE(Table1[[#This Row],[First Name]]," ",Table1[[#This Row],[Last Name]]," ",Table1[[#This Row],[Company]]),"","")</f>
        <v xml:space="preserve">Michael Herschberg </v>
      </c>
      <c r="E109" s="2" t="s">
        <v>141</v>
      </c>
      <c r="F109" s="4" t="s">
        <v>161</v>
      </c>
      <c r="G109" s="5">
        <v>37840</v>
      </c>
      <c r="H109" s="4">
        <f ca="1">IF(ISBLANK(Table1[[#This Row],[Certification effective]]),"",DATEDIF((G109),(TODAY()),"Y"))</f>
        <v>22</v>
      </c>
      <c r="I109" s="3">
        <f ca="1">IF(ISBLANK(Table1[[#This Row],[Certification effective]]),"",DATE(YEAR(Table1[[#This Row],[Certification effective]])+ROUNDUP(DATEDIF((G109),(TODAY()),"Y")/5,0)*5, MONTH(Table1[[#This Row],[Certification effective]]), DAY(Table1[[#This Row],[Certification effective]])))</f>
        <v>46972</v>
      </c>
      <c r="J109" s="3">
        <v>45839</v>
      </c>
      <c r="K109" s="39" t="s">
        <v>161</v>
      </c>
      <c r="L109" s="40">
        <v>69</v>
      </c>
      <c r="M109" s="40">
        <f t="shared" ref="M109:M259" si="14">L109+3</f>
        <v>72</v>
      </c>
      <c r="N109" s="40">
        <f t="shared" ref="N109:N259" si="15">L109+5</f>
        <v>74</v>
      </c>
      <c r="O109" s="7" t="s">
        <v>163</v>
      </c>
      <c r="P109" s="8" t="str">
        <f>IF(Table1[[#This Row],[MCDHH Legal Approved]]= "YES", Table1[[#This Row],[ASL Hrly Rate]]+15,"N/A")</f>
        <v>N/A</v>
      </c>
      <c r="Q109" s="8" t="str">
        <f>IF(Table1[[#This Row],[MCDHH Legal Approved]]="YES", Table1[[#This Row],[Deaf-Blind Hrly Rate]]+15,"N/A")</f>
        <v>N/A</v>
      </c>
      <c r="R109" s="7" t="s">
        <v>609</v>
      </c>
      <c r="S109" s="7">
        <f>LEN(Table1[[#This Row],[Partial PRC Doc]])</f>
        <v>7</v>
      </c>
      <c r="T109" s="7">
        <f>COUNTIF(Table1[Partial PRC Doc],R109)</f>
        <v>1</v>
      </c>
    </row>
    <row r="110" spans="1:20" ht="40.35" customHeight="1" x14ac:dyDescent="0.4">
      <c r="A110" s="2" t="s">
        <v>412</v>
      </c>
      <c r="B110" s="2" t="s">
        <v>413</v>
      </c>
      <c r="C110" s="2"/>
      <c r="D110" s="2" t="str">
        <f>SUBSTITUTE(CONCATENATE(Table1[[#This Row],[First Name]]," ",Table1[[#This Row],[Last Name]]," ",Table1[[#This Row],[Company]]),"","")</f>
        <v xml:space="preserve">Brianne Hersey </v>
      </c>
      <c r="E110" s="2" t="s">
        <v>141</v>
      </c>
      <c r="F110" s="4" t="s">
        <v>161</v>
      </c>
      <c r="G110" s="5">
        <v>37782</v>
      </c>
      <c r="H110" s="4">
        <f ca="1">IF(ISBLANK(Table1[[#This Row],[Certification effective]]),"",DATEDIF((G110),(TODAY()),"Y"))</f>
        <v>22</v>
      </c>
      <c r="I110" s="3">
        <f ca="1">IF(ISBLANK(Table1[[#This Row],[Certification effective]]),"",DATE(YEAR(Table1[[#This Row],[Certification effective]])+ROUNDUP(DATEDIF((G110),(TODAY()),"Y")/5,0)*5, MONTH(Table1[[#This Row],[Certification effective]]), DAY(Table1[[#This Row],[Certification effective]])))</f>
        <v>46914</v>
      </c>
      <c r="J110" s="3">
        <v>45839</v>
      </c>
      <c r="K110" s="39" t="s">
        <v>161</v>
      </c>
      <c r="L110" s="40">
        <v>69</v>
      </c>
      <c r="M110" s="40">
        <f>L110+3</f>
        <v>72</v>
      </c>
      <c r="N110" s="40">
        <f>L110+5</f>
        <v>74</v>
      </c>
      <c r="O110" s="7" t="s">
        <v>163</v>
      </c>
      <c r="P110" s="8" t="str">
        <f>IF(Table1[[#This Row],[MCDHH Legal Approved]]= "YES", Table1[[#This Row],[ASL Hrly Rate]]+15,"N/A")</f>
        <v>N/A</v>
      </c>
      <c r="Q110" s="8" t="str">
        <f>IF(Table1[[#This Row],[MCDHH Legal Approved]]="YES", Table1[[#This Row],[Deaf-Blind Hrly Rate]]+15,"N/A")</f>
        <v>N/A</v>
      </c>
      <c r="R110" s="7" t="s">
        <v>723</v>
      </c>
      <c r="S110" s="7">
        <f>LEN(Table1[[#This Row],[Partial PRC Doc]])</f>
        <v>7</v>
      </c>
      <c r="T110" s="7">
        <f>COUNTIF(Table1[Partial PRC Doc],R110)</f>
        <v>1</v>
      </c>
    </row>
    <row r="111" spans="1:20" ht="40.35" customHeight="1" x14ac:dyDescent="0.4">
      <c r="A111" s="2" t="s">
        <v>170</v>
      </c>
      <c r="B111" s="2" t="s">
        <v>171</v>
      </c>
      <c r="C111" s="2"/>
      <c r="D111" s="2" t="str">
        <f>SUBSTITUTE(CONCATENATE(Table1[[#This Row],[First Name]]," ",Table1[[#This Row],[Last Name]]," ",Table1[[#This Row],[Company]]),"","")</f>
        <v xml:space="preserve">Kellie Hickey </v>
      </c>
      <c r="E111" s="2" t="s">
        <v>153</v>
      </c>
      <c r="F111" s="4" t="s">
        <v>161</v>
      </c>
      <c r="G111" s="5">
        <v>39492</v>
      </c>
      <c r="H111" s="4">
        <f ca="1">IF(ISBLANK(Table1[[#This Row],[Certification effective]]),"",DATEDIF((G111),(TODAY()),"Y"))</f>
        <v>17</v>
      </c>
      <c r="I111" s="3">
        <f ca="1">IF(ISBLANK(Table1[[#This Row],[Certification effective]]),"",DATE(YEAR(Table1[[#This Row],[Certification effective]])+ROUNDUP(DATEDIF((G111),(TODAY()),"Y")/5,0)*5, MONTH(Table1[[#This Row],[Certification effective]]), DAY(Table1[[#This Row],[Certification effective]])))</f>
        <v>46797</v>
      </c>
      <c r="J111" s="3">
        <v>45839</v>
      </c>
      <c r="K111" s="39" t="s">
        <v>161</v>
      </c>
      <c r="L111" s="40">
        <v>66</v>
      </c>
      <c r="M111" s="40">
        <f t="shared" si="14"/>
        <v>69</v>
      </c>
      <c r="N111" s="40">
        <f t="shared" si="15"/>
        <v>71</v>
      </c>
      <c r="O111" s="7" t="s">
        <v>163</v>
      </c>
      <c r="P111" s="8" t="str">
        <f>IF(Table1[[#This Row],[MCDHH Legal Approved]]= "YES", Table1[[#This Row],[ASL Hrly Rate]]+15,"N/A")</f>
        <v>N/A</v>
      </c>
      <c r="Q111" s="8" t="str">
        <f>IF(Table1[[#This Row],[MCDHH Legal Approved]]="YES", Table1[[#This Row],[Deaf-Blind Hrly Rate]]+15,"N/A")</f>
        <v>N/A</v>
      </c>
      <c r="R111" s="7" t="s">
        <v>610</v>
      </c>
      <c r="S111" s="7">
        <f>LEN(Table1[[#This Row],[Partial PRC Doc]])</f>
        <v>7</v>
      </c>
      <c r="T111" s="7">
        <f>COUNTIF(Table1[Partial PRC Doc],R111)</f>
        <v>1</v>
      </c>
    </row>
    <row r="112" spans="1:20" ht="40.35" customHeight="1" x14ac:dyDescent="0.4">
      <c r="A112" s="2" t="s">
        <v>324</v>
      </c>
      <c r="B112" s="2" t="s">
        <v>194</v>
      </c>
      <c r="C112" s="2"/>
      <c r="D112" s="2" t="str">
        <f>SUBSTITUTE(CONCATENATE(Table1[[#This Row],[First Name]]," ",Table1[[#This Row],[Last Name]]," ",Table1[[#This Row],[Company]]),"","")</f>
        <v xml:space="preserve">Denise Hines </v>
      </c>
      <c r="E112" s="2" t="s">
        <v>141</v>
      </c>
      <c r="F112" s="4" t="s">
        <v>161</v>
      </c>
      <c r="G112" s="5">
        <v>35583</v>
      </c>
      <c r="H112" s="4">
        <f ca="1">IF(ISBLANK(Table1[[#This Row],[Certification effective]]),"",DATEDIF((G112),(TODAY()),"Y"))</f>
        <v>28</v>
      </c>
      <c r="I112" s="3">
        <f ca="1">IF(ISBLANK(Table1[[#This Row],[Certification effective]]),"",DATE(YEAR(Table1[[#This Row],[Certification effective]])+ROUNDUP(DATEDIF((G112),(TODAY()),"Y")/5,0)*5, MONTH(Table1[[#This Row],[Certification effective]]), DAY(Table1[[#This Row],[Certification effective]])))</f>
        <v>46540</v>
      </c>
      <c r="J112" s="3">
        <v>45839</v>
      </c>
      <c r="K112" s="39" t="s">
        <v>161</v>
      </c>
      <c r="L112" s="40">
        <v>73</v>
      </c>
      <c r="M112" s="40">
        <f t="shared" ref="M112:M117" si="16">L112+3</f>
        <v>76</v>
      </c>
      <c r="N112" s="40">
        <f t="shared" ref="N112:N117" si="17">L112+5</f>
        <v>78</v>
      </c>
      <c r="O112" s="7" t="s">
        <v>163</v>
      </c>
      <c r="P112" s="8" t="str">
        <f>IF(Table1[[#This Row],[MCDHH Legal Approved]]= "YES", Table1[[#This Row],[ASL Hrly Rate]]+15,"N/A")</f>
        <v>N/A</v>
      </c>
      <c r="Q112" s="8" t="str">
        <f>IF(Table1[[#This Row],[MCDHH Legal Approved]]="YES", Table1[[#This Row],[Deaf-Blind Hrly Rate]]+15,"N/A")</f>
        <v>N/A</v>
      </c>
      <c r="R112" s="7" t="s">
        <v>611</v>
      </c>
      <c r="S112" s="7">
        <f>LEN(Table1[[#This Row],[Partial PRC Doc]])</f>
        <v>7</v>
      </c>
      <c r="T112" s="7">
        <f>COUNTIF(Table1[Partial PRC Doc],R112)</f>
        <v>1</v>
      </c>
    </row>
    <row r="113" spans="1:20" ht="40.35" customHeight="1" x14ac:dyDescent="0.4">
      <c r="A113" s="2" t="s">
        <v>524</v>
      </c>
      <c r="B113" s="2" t="s">
        <v>335</v>
      </c>
      <c r="C113" s="2"/>
      <c r="D113" s="2" t="str">
        <f>SUBSTITUTE(CONCATENATE(Table1[[#This Row],[First Name]]," ",Table1[[#This Row],[Last Name]]," ",Table1[[#This Row],[Company]]),"","")</f>
        <v xml:space="preserve">Sharon Hirt </v>
      </c>
      <c r="E113" s="2" t="s">
        <v>141</v>
      </c>
      <c r="F113" s="4" t="s">
        <v>916</v>
      </c>
      <c r="G113" s="5">
        <v>38576</v>
      </c>
      <c r="H113" s="4">
        <f ca="1">IF(ISBLANK(Table1[[#This Row],[Certification effective]]),"",DATEDIF((G113),(TODAY()),"Y"))</f>
        <v>20</v>
      </c>
      <c r="I113" s="3">
        <f ca="1">IF(ISBLANK(Table1[[#This Row],[Certification effective]]),"",DATE(YEAR(Table1[[#This Row],[Certification effective]])+ROUNDUP(DATEDIF((G113),(TODAY()),"Y")/5,0)*5, MONTH(Table1[[#This Row],[Certification effective]]), DAY(Table1[[#This Row],[Certification effective]])))</f>
        <v>45881</v>
      </c>
      <c r="J113" s="3">
        <v>45856</v>
      </c>
      <c r="K113" s="39">
        <v>45881</v>
      </c>
      <c r="L113" s="40">
        <v>69</v>
      </c>
      <c r="M113" s="40">
        <f t="shared" si="16"/>
        <v>72</v>
      </c>
      <c r="N113" s="40">
        <f t="shared" si="17"/>
        <v>74</v>
      </c>
      <c r="O113" s="7" t="s">
        <v>162</v>
      </c>
      <c r="P113" s="8">
        <f>IF(Table1[[#This Row],[MCDHH Legal Approved]]= "YES", Table1[[#This Row],[ASL Hrly Rate]]+15,"N/A")</f>
        <v>84</v>
      </c>
      <c r="Q113" s="8">
        <f>IF(Table1[[#This Row],[MCDHH Legal Approved]]="YES", Table1[[#This Row],[Deaf-Blind Hrly Rate]]+15,"N/A")</f>
        <v>89</v>
      </c>
      <c r="R113" s="7" t="s">
        <v>695</v>
      </c>
      <c r="S113" s="7">
        <f>LEN(Table1[[#This Row],[Partial PRC Doc]])</f>
        <v>7</v>
      </c>
      <c r="T113" s="7">
        <f>COUNTIF(Table1[Partial PRC Doc],R113)</f>
        <v>1</v>
      </c>
    </row>
    <row r="114" spans="1:20" ht="40.35" customHeight="1" x14ac:dyDescent="0.4">
      <c r="A114" s="2" t="s">
        <v>835</v>
      </c>
      <c r="B114" s="2" t="s">
        <v>379</v>
      </c>
      <c r="C114" s="2"/>
      <c r="D114" s="2" t="str">
        <f>SUBSTITUTE(CONCATENATE(Table1[[#This Row],[First Name]]," ",Table1[[#This Row],[Last Name]]," ",Table1[[#This Row],[Company]]),"","")</f>
        <v xml:space="preserve">Tracey Hogan </v>
      </c>
      <c r="E114" s="2" t="s">
        <v>141</v>
      </c>
      <c r="F114" s="4" t="s">
        <v>161</v>
      </c>
      <c r="G114" s="5">
        <v>38370</v>
      </c>
      <c r="H114" s="4">
        <f ca="1">IF(ISBLANK(Table1[[#This Row],[Certification effective]]),"",DATEDIF((G114),(TODAY()),"Y"))</f>
        <v>20</v>
      </c>
      <c r="I114" s="3">
        <f ca="1">IF(ISBLANK(Table1[[#This Row],[Certification effective]]),"",DATE(YEAR(Table1[[#This Row],[Certification effective]])+ROUNDUP(DATEDIF((G114),(TODAY()),"Y")/5,0)*5, MONTH(Table1[[#This Row],[Certification effective]]), DAY(Table1[[#This Row],[Certification effective]])))</f>
        <v>45675</v>
      </c>
      <c r="J114" s="3">
        <v>45883</v>
      </c>
      <c r="K114" s="39" t="s">
        <v>161</v>
      </c>
      <c r="L114" s="40">
        <v>69</v>
      </c>
      <c r="M114" s="40">
        <f t="shared" si="16"/>
        <v>72</v>
      </c>
      <c r="N114" s="40">
        <f t="shared" si="17"/>
        <v>74</v>
      </c>
      <c r="O114" s="7" t="s">
        <v>163</v>
      </c>
      <c r="P114" s="8" t="str">
        <f>IF(Table1[[#This Row],[MCDHH Legal Approved]]= "YES", Table1[[#This Row],[ASL Hrly Rate]]+15,"N/A")</f>
        <v>N/A</v>
      </c>
      <c r="Q114" s="8" t="str">
        <f>IF(Table1[[#This Row],[MCDHH Legal Approved]]="YES", Table1[[#This Row],[Deaf-Blind Hrly Rate]]+15,"N/A")</f>
        <v>N/A</v>
      </c>
      <c r="R114" s="7" t="s">
        <v>863</v>
      </c>
      <c r="S114" s="7">
        <f>LEN(Table1[[#This Row],[Partial PRC Doc]])</f>
        <v>7</v>
      </c>
      <c r="T114" s="7">
        <f>COUNTIF(Table1[Partial PRC Doc],R114)</f>
        <v>1</v>
      </c>
    </row>
    <row r="115" spans="1:20" ht="40.35" customHeight="1" x14ac:dyDescent="0.4">
      <c r="A115" s="2" t="s">
        <v>542</v>
      </c>
      <c r="B115" s="2" t="s">
        <v>543</v>
      </c>
      <c r="C115" s="2"/>
      <c r="D115" s="2" t="str">
        <f>SUBSTITUTE(CONCATENATE(Table1[[#This Row],[First Name]]," ",Table1[[#This Row],[Last Name]]," ",Table1[[#This Row],[Company]]),"","")</f>
        <v xml:space="preserve">Jaime Holloran-Ledoux </v>
      </c>
      <c r="E115" s="2" t="s">
        <v>152</v>
      </c>
      <c r="F115" s="4" t="s">
        <v>918</v>
      </c>
      <c r="G115" s="5">
        <v>44232</v>
      </c>
      <c r="H115" s="4">
        <f ca="1">IF(ISBLANK(Table1[[#This Row],[Certification effective]]),"",DATEDIF((G115),(TODAY()),"Y"))</f>
        <v>4</v>
      </c>
      <c r="I115" s="3">
        <f ca="1">IF(ISBLANK(Table1[[#This Row],[Certification effective]]),"",DATE(YEAR(Table1[[#This Row],[Certification effective]])+ROUNDUP(DATEDIF((G115),(TODAY()),"Y")/5,0)*5, MONTH(Table1[[#This Row],[Certification effective]]), DAY(Table1[[#This Row],[Certification effective]])))</f>
        <v>46058</v>
      </c>
      <c r="J115" s="3">
        <v>45870</v>
      </c>
      <c r="K115" s="39" t="s">
        <v>161</v>
      </c>
      <c r="L115" s="40">
        <v>40</v>
      </c>
      <c r="M115" s="40">
        <f t="shared" si="16"/>
        <v>43</v>
      </c>
      <c r="N115" s="40">
        <f t="shared" si="17"/>
        <v>45</v>
      </c>
      <c r="O115" s="7" t="s">
        <v>162</v>
      </c>
      <c r="P115" s="8">
        <f>IF(Table1[[#This Row],[MCDHH Legal Approved]]= "YES", Table1[[#This Row],[ASL Hrly Rate]]+15,"N/A")</f>
        <v>55</v>
      </c>
      <c r="Q115" s="8">
        <f>IF(Table1[[#This Row],[MCDHH Legal Approved]]="YES", Table1[[#This Row],[Deaf-Blind Hrly Rate]]+15,"N/A")</f>
        <v>60</v>
      </c>
      <c r="R115" s="7" t="s">
        <v>766</v>
      </c>
      <c r="S115" s="7">
        <f>LEN(Table1[[#This Row],[Partial PRC Doc]])</f>
        <v>7</v>
      </c>
      <c r="T115" s="7">
        <f>COUNTIF(Table1[Partial PRC Doc],R115)</f>
        <v>1</v>
      </c>
    </row>
    <row r="116" spans="1:20" ht="40.35" customHeight="1" x14ac:dyDescent="0.4">
      <c r="A116" s="2" t="s">
        <v>292</v>
      </c>
      <c r="B116" s="2" t="s">
        <v>106</v>
      </c>
      <c r="C116" s="2"/>
      <c r="D116" s="2" t="str">
        <f>SUBSTITUTE(CONCATENATE(Table1[[#This Row],[First Name]]," ",Table1[[#This Row],[Last Name]]," ",Table1[[#This Row],[Company]]),"","")</f>
        <v xml:space="preserve">Paul Hostovsky </v>
      </c>
      <c r="E116" s="2" t="s">
        <v>143</v>
      </c>
      <c r="F116" s="4" t="s">
        <v>161</v>
      </c>
      <c r="G116" s="5">
        <v>36465</v>
      </c>
      <c r="H116" s="4">
        <f ca="1">IF(ISBLANK(Table1[[#This Row],[Certification effective]]),"",DATEDIF((G116),(TODAY()),"Y"))</f>
        <v>26</v>
      </c>
      <c r="I116" s="3">
        <f ca="1">IF(ISBLANK(Table1[[#This Row],[Certification effective]]),"",DATE(YEAR(Table1[[#This Row],[Certification effective]])+ROUNDUP(DATEDIF((G116),(TODAY()),"Y")/5,0)*5, MONTH(Table1[[#This Row],[Certification effective]]), DAY(Table1[[#This Row],[Certification effective]])))</f>
        <v>47423</v>
      </c>
      <c r="J116" s="3">
        <v>45839</v>
      </c>
      <c r="K116" s="39" t="s">
        <v>161</v>
      </c>
      <c r="L116" s="40">
        <v>73</v>
      </c>
      <c r="M116" s="40">
        <f t="shared" si="16"/>
        <v>76</v>
      </c>
      <c r="N116" s="40">
        <f t="shared" si="17"/>
        <v>78</v>
      </c>
      <c r="O116" s="7" t="s">
        <v>163</v>
      </c>
      <c r="P116" s="8" t="str">
        <f>IF(Table1[[#This Row],[MCDHH Legal Approved]]= "YES", Table1[[#This Row],[ASL Hrly Rate]]+15,"N/A")</f>
        <v>N/A</v>
      </c>
      <c r="Q116" s="8" t="str">
        <f>IF(Table1[[#This Row],[MCDHH Legal Approved]]="YES", Table1[[#This Row],[Deaf-Blind Hrly Rate]]+15,"N/A")</f>
        <v>N/A</v>
      </c>
      <c r="R116" s="7" t="s">
        <v>767</v>
      </c>
      <c r="S116" s="7">
        <f>LEN(Table1[[#This Row],[Partial PRC Doc]])</f>
        <v>7</v>
      </c>
      <c r="T116" s="7">
        <f>COUNTIF(Table1[Partial PRC Doc],R116)</f>
        <v>1</v>
      </c>
    </row>
    <row r="117" spans="1:20" ht="40.35" customHeight="1" x14ac:dyDescent="0.4">
      <c r="A117" s="2" t="s">
        <v>414</v>
      </c>
      <c r="B117" s="2" t="s">
        <v>415</v>
      </c>
      <c r="C117" s="2"/>
      <c r="D117" s="2" t="str">
        <f>SUBSTITUTE(CONCATENATE(Table1[[#This Row],[First Name]]," ",Table1[[#This Row],[Last Name]]," ",Table1[[#This Row],[Company]]),"","")</f>
        <v xml:space="preserve">Gina Hotton  </v>
      </c>
      <c r="E117" s="2" t="s">
        <v>143</v>
      </c>
      <c r="F117" s="4" t="s">
        <v>161</v>
      </c>
      <c r="G117" s="5">
        <v>35711</v>
      </c>
      <c r="H117" s="4">
        <f ca="1">IF(ISBLANK(Table1[[#This Row],[Certification effective]]),"",DATEDIF((G117),(TODAY()),"Y"))</f>
        <v>28</v>
      </c>
      <c r="I117" s="3">
        <f ca="1">IF(ISBLANK(Table1[[#This Row],[Certification effective]]),"",DATE(YEAR(Table1[[#This Row],[Certification effective]])+ROUNDUP(DATEDIF((G117),(TODAY()),"Y")/5,0)*5, MONTH(Table1[[#This Row],[Certification effective]]), DAY(Table1[[#This Row],[Certification effective]])))</f>
        <v>46668</v>
      </c>
      <c r="J117" s="3">
        <v>45839</v>
      </c>
      <c r="K117" s="39" t="s">
        <v>161</v>
      </c>
      <c r="L117" s="40">
        <v>73</v>
      </c>
      <c r="M117" s="40">
        <f t="shared" si="16"/>
        <v>76</v>
      </c>
      <c r="N117" s="40">
        <f t="shared" si="17"/>
        <v>78</v>
      </c>
      <c r="O117" s="7" t="s">
        <v>163</v>
      </c>
      <c r="P117" s="8" t="str">
        <f>IF(Table1[[#This Row],[MCDHH Legal Approved]]= "YES", Table1[[#This Row],[ASL Hrly Rate]]+15,"N/A")</f>
        <v>N/A</v>
      </c>
      <c r="Q117" s="8" t="str">
        <f>IF(Table1[[#This Row],[MCDHH Legal Approved]]="YES", Table1[[#This Row],[Deaf-Blind Hrly Rate]]+15,"N/A")</f>
        <v>N/A</v>
      </c>
      <c r="R117" s="7" t="s">
        <v>768</v>
      </c>
      <c r="S117" s="7">
        <f>LEN(Table1[[#This Row],[Partial PRC Doc]])</f>
        <v>7</v>
      </c>
      <c r="T117" s="7">
        <f>COUNTIF(Table1[Partial PRC Doc],R117)</f>
        <v>1</v>
      </c>
    </row>
    <row r="118" spans="1:20" ht="40.35" customHeight="1" x14ac:dyDescent="0.4">
      <c r="A118" s="2" t="s">
        <v>416</v>
      </c>
      <c r="B118" s="2" t="s">
        <v>417</v>
      </c>
      <c r="C118" s="2"/>
      <c r="D118" s="2" t="str">
        <f>SUBSTITUTE(CONCATENATE(Table1[[#This Row],[First Name]]," ",Table1[[#This Row],[Last Name]]," ",Table1[[#This Row],[Company]]),"","")</f>
        <v xml:space="preserve">Michele Hudak </v>
      </c>
      <c r="E118" s="2" t="s">
        <v>141</v>
      </c>
      <c r="F118" s="4" t="s">
        <v>161</v>
      </c>
      <c r="G118" s="5">
        <v>36334</v>
      </c>
      <c r="H118" s="4">
        <f ca="1">IF(ISBLANK(Table1[[#This Row],[Certification effective]]),"",DATEDIF((G118),(TODAY()),"Y"))</f>
        <v>26</v>
      </c>
      <c r="I118" s="3">
        <f ca="1">IF(ISBLANK(Table1[[#This Row],[Certification effective]]),"",DATE(YEAR(Table1[[#This Row],[Certification effective]])+ROUNDUP(DATEDIF((G118),(TODAY()),"Y")/5,0)*5, MONTH(Table1[[#This Row],[Certification effective]]), DAY(Table1[[#This Row],[Certification effective]])))</f>
        <v>47292</v>
      </c>
      <c r="J118" s="3">
        <v>45839</v>
      </c>
      <c r="K118" s="39" t="s">
        <v>161</v>
      </c>
      <c r="L118" s="40">
        <v>73</v>
      </c>
      <c r="M118" s="40">
        <f t="shared" ref="M118:M120" si="18">L118+3</f>
        <v>76</v>
      </c>
      <c r="N118" s="40">
        <f t="shared" ref="N118:N120" si="19">L118+5</f>
        <v>78</v>
      </c>
      <c r="O118" s="7" t="s">
        <v>163</v>
      </c>
      <c r="P118" s="8" t="str">
        <f>IF(Table1[[#This Row],[MCDHH Legal Approved]]= "YES", Table1[[#This Row],[ASL Hrly Rate]]+15,"N/A")</f>
        <v>N/A</v>
      </c>
      <c r="Q118" s="8" t="str">
        <f>IF(Table1[[#This Row],[MCDHH Legal Approved]]="YES", Table1[[#This Row],[Deaf-Blind Hrly Rate]]+15,"N/A")</f>
        <v>N/A</v>
      </c>
      <c r="R118" s="7" t="s">
        <v>771</v>
      </c>
      <c r="S118" s="7">
        <f>LEN(Table1[[#This Row],[Partial PRC Doc]])</f>
        <v>7</v>
      </c>
      <c r="T118" s="7">
        <f>COUNTIF(Table1[Partial PRC Doc],R118)</f>
        <v>1</v>
      </c>
    </row>
    <row r="119" spans="1:20" ht="40.35" customHeight="1" x14ac:dyDescent="0.4">
      <c r="A119" s="2" t="s">
        <v>418</v>
      </c>
      <c r="B119" s="2" t="s">
        <v>419</v>
      </c>
      <c r="C119" s="2"/>
      <c r="D119" s="2" t="str">
        <f>SUBSTITUTE(CONCATENATE(Table1[[#This Row],[First Name]]," ",Table1[[#This Row],[Last Name]]," ",Table1[[#This Row],[Company]]),"","")</f>
        <v xml:space="preserve">Marcia Huston </v>
      </c>
      <c r="E119" s="2" t="s">
        <v>143</v>
      </c>
      <c r="F119" s="4" t="s">
        <v>161</v>
      </c>
      <c r="G119" s="5">
        <v>34562</v>
      </c>
      <c r="H119" s="4">
        <f ca="1">IF(ISBLANK(Table1[[#This Row],[Certification effective]]),"",DATEDIF((G119),(TODAY()),"Y"))</f>
        <v>31</v>
      </c>
      <c r="I119" s="3">
        <f ca="1">IF(ISBLANK(Table1[[#This Row],[Certification effective]]),"",DATE(YEAR(Table1[[#This Row],[Certification effective]])+ROUNDUP(DATEDIF((G119),(TODAY()),"Y")/5,0)*5, MONTH(Table1[[#This Row],[Certification effective]]), DAY(Table1[[#This Row],[Certification effective]])))</f>
        <v>47346</v>
      </c>
      <c r="J119" s="3">
        <v>45839</v>
      </c>
      <c r="K119" s="39" t="s">
        <v>161</v>
      </c>
      <c r="L119" s="40">
        <v>76</v>
      </c>
      <c r="M119" s="40">
        <f t="shared" si="18"/>
        <v>79</v>
      </c>
      <c r="N119" s="40">
        <f t="shared" si="19"/>
        <v>81</v>
      </c>
      <c r="O119" s="7" t="s">
        <v>163</v>
      </c>
      <c r="P119" s="8" t="str">
        <f>IF(Table1[[#This Row],[MCDHH Legal Approved]]= "YES", Table1[[#This Row],[ASL Hrly Rate]]+15,"N/A")</f>
        <v>N/A</v>
      </c>
      <c r="Q119" s="8" t="str">
        <f>IF(Table1[[#This Row],[MCDHH Legal Approved]]="YES", Table1[[#This Row],[Deaf-Blind Hrly Rate]]+15,"N/A")</f>
        <v>N/A</v>
      </c>
      <c r="R119" s="7" t="s">
        <v>772</v>
      </c>
      <c r="S119" s="7">
        <f>LEN(Table1[[#This Row],[Partial PRC Doc]])</f>
        <v>7</v>
      </c>
      <c r="T119" s="7">
        <f>COUNTIF(Table1[Partial PRC Doc],R119)</f>
        <v>1</v>
      </c>
    </row>
    <row r="120" spans="1:20" ht="40.35" customHeight="1" x14ac:dyDescent="0.4">
      <c r="A120" s="2" t="s">
        <v>420</v>
      </c>
      <c r="B120" s="2" t="s">
        <v>406</v>
      </c>
      <c r="C120" s="2"/>
      <c r="D120" s="2" t="str">
        <f>SUBSTITUTE(CONCATENATE(Table1[[#This Row],[First Name]]," ",Table1[[#This Row],[Last Name]]," ",Table1[[#This Row],[Company]]),"","")</f>
        <v xml:space="preserve">Heather Hutter </v>
      </c>
      <c r="E120" s="2" t="s">
        <v>189</v>
      </c>
      <c r="F120" s="4" t="s">
        <v>918</v>
      </c>
      <c r="G120" s="5">
        <v>40514</v>
      </c>
      <c r="H120" s="4">
        <f ca="1">IF(ISBLANK(Table1[[#This Row],[Certification effective]]),"",DATEDIF((G120),(TODAY()),"Y"))</f>
        <v>15</v>
      </c>
      <c r="I120" s="3">
        <f ca="1">IF(ISBLANK(Table1[[#This Row],[Certification effective]]),"",DATE(YEAR(Table1[[#This Row],[Certification effective]])+ROUNDUP(DATEDIF((G120),(TODAY()),"Y")/5,0)*5, MONTH(Table1[[#This Row],[Certification effective]]), DAY(Table1[[#This Row],[Certification effective]])))</f>
        <v>45993</v>
      </c>
      <c r="J120" s="3">
        <v>45839</v>
      </c>
      <c r="K120" s="39">
        <v>45993</v>
      </c>
      <c r="L120" s="40">
        <v>66</v>
      </c>
      <c r="M120" s="40">
        <f t="shared" si="18"/>
        <v>69</v>
      </c>
      <c r="N120" s="40">
        <f t="shared" si="19"/>
        <v>71</v>
      </c>
      <c r="O120" s="7" t="s">
        <v>162</v>
      </c>
      <c r="P120" s="8">
        <f>IF(Table1[[#This Row],[MCDHH Legal Approved]]= "YES", Table1[[#This Row],[ASL Hrly Rate]]+15,"N/A")</f>
        <v>81</v>
      </c>
      <c r="Q120" s="8">
        <f>IF(Table1[[#This Row],[MCDHH Legal Approved]]="YES", Table1[[#This Row],[Deaf-Blind Hrly Rate]]+15,"N/A")</f>
        <v>86</v>
      </c>
      <c r="R120" s="7" t="s">
        <v>696</v>
      </c>
      <c r="S120" s="7">
        <f>LEN(Table1[[#This Row],[Partial PRC Doc]])</f>
        <v>7</v>
      </c>
      <c r="T120" s="7">
        <f>COUNTIF(Table1[Partial PRC Doc],R120)</f>
        <v>1</v>
      </c>
    </row>
    <row r="121" spans="1:20" ht="40.35" customHeight="1" x14ac:dyDescent="0.4">
      <c r="A121" s="2" t="s">
        <v>421</v>
      </c>
      <c r="B121" s="2" t="s">
        <v>422</v>
      </c>
      <c r="C121" s="2"/>
      <c r="D121" s="2" t="str">
        <f>SUBSTITUTE(CONCATENATE(Table1[[#This Row],[First Name]]," ",Table1[[#This Row],[Last Name]]," ",Table1[[#This Row],[Company]]),"","")</f>
        <v xml:space="preserve">Amber Ilg </v>
      </c>
      <c r="E121" s="2" t="s">
        <v>148</v>
      </c>
      <c r="F121" s="4" t="s">
        <v>161</v>
      </c>
      <c r="G121" s="5">
        <v>39680</v>
      </c>
      <c r="H121" s="4">
        <f ca="1">IF(ISBLANK(Table1[[#This Row],[Certification effective]]),"",DATEDIF((G121),(TODAY()),"Y"))</f>
        <v>17</v>
      </c>
      <c r="I121" s="3">
        <f ca="1">IF(ISBLANK(Table1[[#This Row],[Certification effective]]),"",DATE(YEAR(Table1[[#This Row],[Certification effective]])+ROUNDUP(DATEDIF((G121),(TODAY()),"Y")/5,0)*5, MONTH(Table1[[#This Row],[Certification effective]]), DAY(Table1[[#This Row],[Certification effective]])))</f>
        <v>46985</v>
      </c>
      <c r="J121" s="3">
        <v>45839</v>
      </c>
      <c r="K121" s="39" t="s">
        <v>161</v>
      </c>
      <c r="L121" s="40">
        <v>66</v>
      </c>
      <c r="M121" s="40">
        <f t="shared" ref="M121" si="20">L121+3</f>
        <v>69</v>
      </c>
      <c r="N121" s="40">
        <f t="shared" ref="N121" si="21">L121+5</f>
        <v>71</v>
      </c>
      <c r="O121" s="7" t="s">
        <v>163</v>
      </c>
      <c r="P121" s="8" t="str">
        <f>IF(Table1[[#This Row],[MCDHH Legal Approved]]= "YES", Table1[[#This Row],[ASL Hrly Rate]]+15,"N/A")</f>
        <v>N/A</v>
      </c>
      <c r="Q121" s="8" t="str">
        <f>IF(Table1[[#This Row],[MCDHH Legal Approved]]="YES", Table1[[#This Row],[Deaf-Blind Hrly Rate]]+15,"N/A")</f>
        <v>N/A</v>
      </c>
      <c r="R121" s="7" t="s">
        <v>769</v>
      </c>
      <c r="S121" s="7">
        <f>LEN(Table1[[#This Row],[Partial PRC Doc]])</f>
        <v>7</v>
      </c>
      <c r="T121" s="7">
        <f>COUNTIF(Table1[Partial PRC Doc],R121)</f>
        <v>1</v>
      </c>
    </row>
    <row r="122" spans="1:20" ht="40.35" customHeight="1" x14ac:dyDescent="0.4">
      <c r="A122" s="2" t="s">
        <v>167</v>
      </c>
      <c r="B122" s="2" t="s">
        <v>168</v>
      </c>
      <c r="C122" s="2"/>
      <c r="D122" s="2" t="str">
        <f>SUBSTITUTE(CONCATENATE(Table1[[#This Row],[First Name]]," ",Table1[[#This Row],[Last Name]]," ",Table1[[#This Row],[Company]]),"","")</f>
        <v xml:space="preserve">Jennifer Jarvinen </v>
      </c>
      <c r="E122" s="2" t="s">
        <v>141</v>
      </c>
      <c r="F122" s="4" t="s">
        <v>161</v>
      </c>
      <c r="G122" s="5">
        <v>37069</v>
      </c>
      <c r="H122" s="4">
        <f ca="1">IF(ISBLANK(Table1[[#This Row],[Certification effective]]),"",DATEDIF((G122),(TODAY()),"Y"))</f>
        <v>24</v>
      </c>
      <c r="I122" s="3">
        <f ca="1">IF(ISBLANK(Table1[[#This Row],[Certification effective]]),"",DATE(YEAR(Table1[[#This Row],[Certification effective]])+ROUNDUP(DATEDIF((G122),(TODAY()),"Y")/5,0)*5, MONTH(Table1[[#This Row],[Certification effective]]), DAY(Table1[[#This Row],[Certification effective]])))</f>
        <v>46200</v>
      </c>
      <c r="J122" s="3">
        <v>45839</v>
      </c>
      <c r="K122" s="39" t="s">
        <v>161</v>
      </c>
      <c r="L122" s="40">
        <v>69</v>
      </c>
      <c r="M122" s="40">
        <f t="shared" si="14"/>
        <v>72</v>
      </c>
      <c r="N122" s="40">
        <f t="shared" si="15"/>
        <v>74</v>
      </c>
      <c r="O122" s="7" t="s">
        <v>163</v>
      </c>
      <c r="P122" s="8" t="str">
        <f>IF(Table1[[#This Row],[MCDHH Legal Approved]]= "YES", Table1[[#This Row],[ASL Hrly Rate]]+15,"N/A")</f>
        <v>N/A</v>
      </c>
      <c r="Q122" s="8" t="str">
        <f>IF(Table1[[#This Row],[MCDHH Legal Approved]]="YES", Table1[[#This Row],[Deaf-Blind Hrly Rate]]+15,"N/A")</f>
        <v>N/A</v>
      </c>
      <c r="R122" s="7" t="s">
        <v>612</v>
      </c>
      <c r="S122" s="7">
        <f>LEN(Table1[[#This Row],[Partial PRC Doc]])</f>
        <v>7</v>
      </c>
      <c r="T122" s="7">
        <f>COUNTIF(Table1[Partial PRC Doc],R122)</f>
        <v>1</v>
      </c>
    </row>
    <row r="123" spans="1:20" ht="40.35" customHeight="1" x14ac:dyDescent="0.4">
      <c r="A123" s="2" t="s">
        <v>95</v>
      </c>
      <c r="B123" s="2" t="s">
        <v>96</v>
      </c>
      <c r="C123" s="2"/>
      <c r="D123" s="2" t="str">
        <f>SUBSTITUTE(CONCATENATE(Table1[[#This Row],[First Name]]," ",Table1[[#This Row],[Last Name]]," ",Table1[[#This Row],[Company]]),"","")</f>
        <v xml:space="preserve">Lena Jenny </v>
      </c>
      <c r="E123" s="2" t="s">
        <v>148</v>
      </c>
      <c r="F123" s="4" t="s">
        <v>161</v>
      </c>
      <c r="G123" s="5">
        <v>43812</v>
      </c>
      <c r="H123" s="4">
        <f ca="1">IF(ISBLANK(Table1[[#This Row],[Certification effective]]),"",DATEDIF((G123),(TODAY()),"Y"))</f>
        <v>6</v>
      </c>
      <c r="I123" s="3">
        <f ca="1">IF(ISBLANK(Table1[[#This Row],[Certification effective]]),"",DATE(YEAR(Table1[[#This Row],[Certification effective]])+ROUNDUP(DATEDIF((G123),(TODAY()),"Y")/5,0)*5, MONTH(Table1[[#This Row],[Certification effective]]), DAY(Table1[[#This Row],[Certification effective]])))</f>
        <v>47465</v>
      </c>
      <c r="J123" s="3">
        <v>45839</v>
      </c>
      <c r="K123" s="39" t="s">
        <v>161</v>
      </c>
      <c r="L123" s="40">
        <v>59</v>
      </c>
      <c r="M123" s="40">
        <f t="shared" si="14"/>
        <v>62</v>
      </c>
      <c r="N123" s="40">
        <f t="shared" si="15"/>
        <v>64</v>
      </c>
      <c r="O123" s="7" t="s">
        <v>163</v>
      </c>
      <c r="P123" s="8" t="str">
        <f>IF(Table1[[#This Row],[MCDHH Legal Approved]]= "YES", Table1[[#This Row],[ASL Hrly Rate]]+15,"N/A")</f>
        <v>N/A</v>
      </c>
      <c r="Q123" s="8" t="str">
        <f>IF(Table1[[#This Row],[MCDHH Legal Approved]]="YES", Table1[[#This Row],[Deaf-Blind Hrly Rate]]+15,"N/A")</f>
        <v>N/A</v>
      </c>
      <c r="R123" s="7" t="s">
        <v>613</v>
      </c>
      <c r="S123" s="7">
        <f>LEN(Table1[[#This Row],[Partial PRC Doc]])</f>
        <v>7</v>
      </c>
      <c r="T123" s="7">
        <f>COUNTIF(Table1[Partial PRC Doc],R123)</f>
        <v>1</v>
      </c>
    </row>
    <row r="124" spans="1:20" ht="40.35" customHeight="1" x14ac:dyDescent="0.4">
      <c r="A124" s="2" t="s">
        <v>521</v>
      </c>
      <c r="B124" s="2" t="s">
        <v>120</v>
      </c>
      <c r="C124" s="2"/>
      <c r="D124" s="2" t="str">
        <f>SUBSTITUTE(CONCATENATE(Table1[[#This Row],[First Name]]," ",Table1[[#This Row],[Last Name]]," ",Table1[[#This Row],[Company]]),"","")</f>
        <v xml:space="preserve">Susan Jones </v>
      </c>
      <c r="E124" s="2" t="s">
        <v>141</v>
      </c>
      <c r="F124" s="4" t="s">
        <v>161</v>
      </c>
      <c r="G124" s="5">
        <v>38055</v>
      </c>
      <c r="H124" s="4">
        <f ca="1">IF(ISBLANK(Table1[[#This Row],[Certification effective]]),"",DATEDIF((G124),(TODAY()),"Y"))</f>
        <v>21</v>
      </c>
      <c r="I124" s="3">
        <f ca="1">IF(ISBLANK(Table1[[#This Row],[Certification effective]]),"",DATE(YEAR(Table1[[#This Row],[Certification effective]])+ROUNDUP(DATEDIF((G124),(TODAY()),"Y")/5,0)*5, MONTH(Table1[[#This Row],[Certification effective]]), DAY(Table1[[#This Row],[Certification effective]])))</f>
        <v>47186</v>
      </c>
      <c r="J124" s="3">
        <v>45845</v>
      </c>
      <c r="K124" s="39" t="s">
        <v>161</v>
      </c>
      <c r="L124" s="40">
        <v>69</v>
      </c>
      <c r="M124" s="40">
        <f>L124+3</f>
        <v>72</v>
      </c>
      <c r="N124" s="40">
        <f>L124+5</f>
        <v>74</v>
      </c>
      <c r="O124" s="7" t="s">
        <v>163</v>
      </c>
      <c r="P124" s="8" t="str">
        <f>IF(Table1[[#This Row],[MCDHH Legal Approved]]= "YES", Table1[[#This Row],[ASL Hrly Rate]]+15,"N/A")</f>
        <v>N/A</v>
      </c>
      <c r="Q124" s="8" t="str">
        <f>IF(Table1[[#This Row],[MCDHH Legal Approved]]="YES", Table1[[#This Row],[Deaf-Blind Hrly Rate]]+15,"N/A")</f>
        <v>N/A</v>
      </c>
      <c r="R124" s="7" t="s">
        <v>777</v>
      </c>
      <c r="S124" s="7">
        <f>LEN(Table1[[#This Row],[Partial PRC Doc]])</f>
        <v>7</v>
      </c>
      <c r="T124" s="7">
        <f>COUNTIF(Table1[Partial PRC Doc],R124)</f>
        <v>1</v>
      </c>
    </row>
    <row r="125" spans="1:20" ht="40.35" customHeight="1" x14ac:dyDescent="0.4">
      <c r="A125" s="2" t="s">
        <v>332</v>
      </c>
      <c r="B125" s="2" t="s">
        <v>333</v>
      </c>
      <c r="C125" s="2"/>
      <c r="D125" s="2" t="str">
        <f>SUBSTITUTE(CONCATENATE(Table1[[#This Row],[First Name]]," ",Table1[[#This Row],[Last Name]]," ",Table1[[#This Row],[Company]]),"","")</f>
        <v xml:space="preserve">Kerri Joyce </v>
      </c>
      <c r="E125" s="2" t="s">
        <v>141</v>
      </c>
      <c r="F125" s="4" t="s">
        <v>918</v>
      </c>
      <c r="G125" s="5">
        <v>37439</v>
      </c>
      <c r="H125" s="4">
        <f ca="1">IF(ISBLANK(Table1[[#This Row],[Certification effective]]),"",DATEDIF((G125),(TODAY()),"Y"))</f>
        <v>23</v>
      </c>
      <c r="I125" s="3">
        <f ca="1">IF(ISBLANK(Table1[[#This Row],[Certification effective]]),"",DATE(YEAR(Table1[[#This Row],[Certification effective]])+ROUNDUP(DATEDIF((G125),(TODAY()),"Y")/5,0)*5, MONTH(Table1[[#This Row],[Certification effective]]), DAY(Table1[[#This Row],[Certification effective]])))</f>
        <v>46570</v>
      </c>
      <c r="J125" s="3">
        <v>45839</v>
      </c>
      <c r="K125" s="39" t="s">
        <v>161</v>
      </c>
      <c r="L125" s="40">
        <v>69</v>
      </c>
      <c r="M125" s="40">
        <f>L125+3</f>
        <v>72</v>
      </c>
      <c r="N125" s="40">
        <f>L125+5</f>
        <v>74</v>
      </c>
      <c r="O125" s="7" t="s">
        <v>162</v>
      </c>
      <c r="P125" s="8">
        <f>IF(Table1[[#This Row],[MCDHH Legal Approved]]= "YES", Table1[[#This Row],[ASL Hrly Rate]]+15,"N/A")</f>
        <v>84</v>
      </c>
      <c r="Q125" s="8">
        <f>IF(Table1[[#This Row],[MCDHH Legal Approved]]="YES", Table1[[#This Row],[Deaf-Blind Hrly Rate]]+15,"N/A")</f>
        <v>89</v>
      </c>
      <c r="R125" s="7" t="s">
        <v>773</v>
      </c>
      <c r="S125" s="7">
        <f>LEN(Table1[[#This Row],[Partial PRC Doc]])</f>
        <v>7</v>
      </c>
      <c r="T125" s="7">
        <f>COUNTIF(Table1[Partial PRC Doc],R125)</f>
        <v>1</v>
      </c>
    </row>
    <row r="126" spans="1:20" ht="40.35" customHeight="1" x14ac:dyDescent="0.4">
      <c r="A126" s="2" t="s">
        <v>169</v>
      </c>
      <c r="B126" s="2" t="s">
        <v>108</v>
      </c>
      <c r="C126" s="2"/>
      <c r="D126" s="2" t="str">
        <f>SUBSTITUTE(CONCATENATE(Table1[[#This Row],[First Name]]," ",Table1[[#This Row],[Last Name]]," ",Table1[[#This Row],[Company]]),"","")</f>
        <v xml:space="preserve">Rachel Judelson </v>
      </c>
      <c r="E126" s="2" t="s">
        <v>153</v>
      </c>
      <c r="F126" s="4" t="s">
        <v>917</v>
      </c>
      <c r="G126" s="5">
        <v>39842</v>
      </c>
      <c r="H126" s="4">
        <f ca="1">IF(ISBLANK(Table1[[#This Row],[Certification effective]]),"",DATEDIF((G126),(TODAY()),"Y"))</f>
        <v>16</v>
      </c>
      <c r="I126" s="3">
        <f ca="1">IF(ISBLANK(Table1[[#This Row],[Certification effective]]),"",DATE(YEAR(Table1[[#This Row],[Certification effective]])+ROUNDUP(DATEDIF((G126),(TODAY()),"Y")/5,0)*5, MONTH(Table1[[#This Row],[Certification effective]]), DAY(Table1[[#This Row],[Certification effective]])))</f>
        <v>47147</v>
      </c>
      <c r="J126" s="3">
        <v>45839</v>
      </c>
      <c r="K126" s="39" t="s">
        <v>161</v>
      </c>
      <c r="L126" s="40">
        <v>66</v>
      </c>
      <c r="M126" s="40">
        <f t="shared" si="14"/>
        <v>69</v>
      </c>
      <c r="N126" s="40">
        <f t="shared" si="15"/>
        <v>71</v>
      </c>
      <c r="O126" s="7" t="s">
        <v>162</v>
      </c>
      <c r="P126" s="8">
        <f>IF(Table1[[#This Row],[MCDHH Legal Approved]]= "YES", Table1[[#This Row],[ASL Hrly Rate]]+15,"N/A")</f>
        <v>81</v>
      </c>
      <c r="Q126" s="8">
        <f>IF(Table1[[#This Row],[MCDHH Legal Approved]]="YES", Table1[[#This Row],[Deaf-Blind Hrly Rate]]+15,"N/A")</f>
        <v>86</v>
      </c>
      <c r="R126" s="7" t="s">
        <v>614</v>
      </c>
      <c r="S126" s="7">
        <f>LEN(Table1[[#This Row],[Partial PRC Doc]])</f>
        <v>7</v>
      </c>
      <c r="T126" s="7">
        <f>COUNTIF(Table1[Partial PRC Doc],R126)</f>
        <v>1</v>
      </c>
    </row>
    <row r="127" spans="1:20" ht="40.35" customHeight="1" x14ac:dyDescent="0.4">
      <c r="A127" s="2" t="s">
        <v>193</v>
      </c>
      <c r="B127" s="2" t="s">
        <v>194</v>
      </c>
      <c r="C127" s="2"/>
      <c r="D127" s="2" t="str">
        <f>SUBSTITUTE(CONCATENATE(Table1[[#This Row],[First Name]]," ",Table1[[#This Row],[Last Name]]," ",Table1[[#This Row],[Company]]),"","")</f>
        <v xml:space="preserve">Denise Kahler-Braaten </v>
      </c>
      <c r="E127" s="2" t="s">
        <v>195</v>
      </c>
      <c r="F127" s="4" t="s">
        <v>916</v>
      </c>
      <c r="G127" s="5">
        <v>36633</v>
      </c>
      <c r="H127" s="4">
        <f ca="1">IF(ISBLANK(Table1[[#This Row],[Certification effective]]),"",DATEDIF((G127),(TODAY()),"Y"))</f>
        <v>25</v>
      </c>
      <c r="I127" s="3">
        <f ca="1">IF(ISBLANK(Table1[[#This Row],[Certification effective]]),"",DATE(YEAR(Table1[[#This Row],[Certification effective]])+ROUNDUP(DATEDIF((G127),(TODAY()),"Y")/5,0)*5, MONTH(Table1[[#This Row],[Certification effective]]), DAY(Table1[[#This Row],[Certification effective]])))</f>
        <v>45764</v>
      </c>
      <c r="J127" s="3">
        <v>45839</v>
      </c>
      <c r="K127" s="39" t="s">
        <v>161</v>
      </c>
      <c r="L127" s="40">
        <v>73</v>
      </c>
      <c r="M127" s="40">
        <f t="shared" si="14"/>
        <v>76</v>
      </c>
      <c r="N127" s="40">
        <f t="shared" si="15"/>
        <v>78</v>
      </c>
      <c r="O127" s="7" t="s">
        <v>162</v>
      </c>
      <c r="P127" s="8">
        <f>IF(Table1[[#This Row],[MCDHH Legal Approved]]= "YES", Table1[[#This Row],[ASL Hrly Rate]]+15,"N/A")</f>
        <v>88</v>
      </c>
      <c r="Q127" s="8">
        <f>IF(Table1[[#This Row],[MCDHH Legal Approved]]="YES", Table1[[#This Row],[Deaf-Blind Hrly Rate]]+15,"N/A")</f>
        <v>93</v>
      </c>
      <c r="R127" s="7" t="s">
        <v>774</v>
      </c>
      <c r="S127" s="7">
        <f>LEN(Table1[[#This Row],[Partial PRC Doc]])</f>
        <v>7</v>
      </c>
      <c r="T127" s="7">
        <f>COUNTIF(Table1[Partial PRC Doc],R127)</f>
        <v>1</v>
      </c>
    </row>
    <row r="128" spans="1:20" ht="40.35" customHeight="1" x14ac:dyDescent="0.4">
      <c r="A128" s="2" t="s">
        <v>174</v>
      </c>
      <c r="B128" s="2" t="s">
        <v>196</v>
      </c>
      <c r="C128" s="2"/>
      <c r="D128" s="2" t="str">
        <f>SUBSTITUTE(CONCATENATE(Table1[[#This Row],[First Name]]," ",Table1[[#This Row],[Last Name]]," ",Table1[[#This Row],[Company]]),"","")</f>
        <v xml:space="preserve">Katherine G. Kay </v>
      </c>
      <c r="E128" s="2" t="s">
        <v>140</v>
      </c>
      <c r="F128" s="4" t="s">
        <v>161</v>
      </c>
      <c r="G128" s="5">
        <v>38092</v>
      </c>
      <c r="H128" s="4">
        <f ca="1">IF(ISBLANK(Table1[[#This Row],[Certification effective]]),"",DATEDIF((G128),(TODAY()),"Y"))</f>
        <v>21</v>
      </c>
      <c r="I128" s="3">
        <f ca="1">IF(ISBLANK(Table1[[#This Row],[Certification effective]]),"",DATE(YEAR(Table1[[#This Row],[Certification effective]])+ROUNDUP(DATEDIF((G128),(TODAY()),"Y")/5,0)*5, MONTH(Table1[[#This Row],[Certification effective]]), DAY(Table1[[#This Row],[Certification effective]])))</f>
        <v>47223</v>
      </c>
      <c r="J128" s="3">
        <v>45839</v>
      </c>
      <c r="K128" s="39" t="s">
        <v>161</v>
      </c>
      <c r="L128" s="40">
        <v>69</v>
      </c>
      <c r="M128" s="40">
        <f t="shared" si="14"/>
        <v>72</v>
      </c>
      <c r="N128" s="40">
        <f t="shared" si="15"/>
        <v>74</v>
      </c>
      <c r="O128" s="7" t="s">
        <v>163</v>
      </c>
      <c r="P128" s="8" t="str">
        <f>IF(Table1[[#This Row],[MCDHH Legal Approved]]= "YES", Table1[[#This Row],[ASL Hrly Rate]]+15,"N/A")</f>
        <v>N/A</v>
      </c>
      <c r="Q128" s="8" t="str">
        <f>IF(Table1[[#This Row],[MCDHH Legal Approved]]="YES", Table1[[#This Row],[Deaf-Blind Hrly Rate]]+15,"N/A")</f>
        <v>N/A</v>
      </c>
      <c r="R128" s="7" t="s">
        <v>775</v>
      </c>
      <c r="S128" s="7">
        <f>LEN(Table1[[#This Row],[Partial PRC Doc]])</f>
        <v>7</v>
      </c>
      <c r="T128" s="7">
        <f>COUNTIF(Table1[Partial PRC Doc],R128)</f>
        <v>1</v>
      </c>
    </row>
    <row r="129" spans="1:20" ht="40.35" customHeight="1" x14ac:dyDescent="0.4">
      <c r="A129" s="2" t="s">
        <v>197</v>
      </c>
      <c r="B129" s="2" t="s">
        <v>72</v>
      </c>
      <c r="C129" s="2"/>
      <c r="D129" s="2" t="str">
        <f>SUBSTITUTE(CONCATENATE(Table1[[#This Row],[First Name]]," ",Table1[[#This Row],[Last Name]]," ",Table1[[#This Row],[Company]]),"","")</f>
        <v xml:space="preserve">Elizabeth Keegan </v>
      </c>
      <c r="E129" s="2" t="s">
        <v>153</v>
      </c>
      <c r="F129" s="4" t="s">
        <v>161</v>
      </c>
      <c r="G129" s="5">
        <v>40263</v>
      </c>
      <c r="H129" s="4">
        <f ca="1">IF(ISBLANK(Table1[[#This Row],[Certification effective]]),"",DATEDIF((G129),(TODAY()),"Y"))</f>
        <v>15</v>
      </c>
      <c r="I129" s="3">
        <f ca="1">IF(ISBLANK(Table1[[#This Row],[Certification effective]]),"",DATE(YEAR(Table1[[#This Row],[Certification effective]])+ROUNDUP(DATEDIF((G129),(TODAY()),"Y")/5,0)*5, MONTH(Table1[[#This Row],[Certification effective]]), DAY(Table1[[#This Row],[Certification effective]])))</f>
        <v>45742</v>
      </c>
      <c r="J129" s="3">
        <v>45839</v>
      </c>
      <c r="K129" s="39" t="s">
        <v>161</v>
      </c>
      <c r="L129" s="40">
        <v>66</v>
      </c>
      <c r="M129" s="40">
        <f t="shared" si="14"/>
        <v>69</v>
      </c>
      <c r="N129" s="40">
        <f t="shared" si="15"/>
        <v>71</v>
      </c>
      <c r="O129" s="7" t="s">
        <v>163</v>
      </c>
      <c r="P129" s="8" t="str">
        <f>IF(Table1[[#This Row],[MCDHH Legal Approved]]= "YES", Table1[[#This Row],[ASL Hrly Rate]]+15,"N/A")</f>
        <v>N/A</v>
      </c>
      <c r="Q129" s="8" t="str">
        <f>IF(Table1[[#This Row],[MCDHH Legal Approved]]="YES", Table1[[#This Row],[Deaf-Blind Hrly Rate]]+15,"N/A")</f>
        <v>N/A</v>
      </c>
      <c r="R129" s="7" t="s">
        <v>615</v>
      </c>
      <c r="S129" s="7">
        <f>LEN(Table1[[#This Row],[Partial PRC Doc]])</f>
        <v>7</v>
      </c>
      <c r="T129" s="7">
        <f>COUNTIF(Table1[Partial PRC Doc],R129)</f>
        <v>1</v>
      </c>
    </row>
    <row r="130" spans="1:20" ht="40.35" customHeight="1" x14ac:dyDescent="0.4">
      <c r="A130" s="2" t="s">
        <v>876</v>
      </c>
      <c r="B130" s="2" t="s">
        <v>66</v>
      </c>
      <c r="C130" s="2"/>
      <c r="D130" s="2" t="str">
        <f>SUBSTITUTE(CONCATENATE(Table1[[#This Row],[First Name]]," ",Table1[[#This Row],[Last Name]]," ",Table1[[#This Row],[Company]]),"","")</f>
        <v xml:space="preserve">Cheryl Keeter </v>
      </c>
      <c r="E130" s="2" t="s">
        <v>877</v>
      </c>
      <c r="F130" s="4" t="s">
        <v>161</v>
      </c>
      <c r="G130" s="5">
        <v>36743</v>
      </c>
      <c r="H130" s="4">
        <f ca="1">IF(ISBLANK(Table1[[#This Row],[Certification effective]]),"",DATEDIF((G130),(TODAY()),"Y"))</f>
        <v>25</v>
      </c>
      <c r="I130" s="3">
        <f ca="1">IF(ISBLANK(Table1[[#This Row],[Certification effective]]),"",DATE(YEAR(Table1[[#This Row],[Certification effective]])+ROUNDUP(DATEDIF((G130),(TODAY()),"Y")/5,0)*5, MONTH(Table1[[#This Row],[Certification effective]]), DAY(Table1[[#This Row],[Certification effective]])))</f>
        <v>45874</v>
      </c>
      <c r="J130" s="3">
        <v>45896</v>
      </c>
      <c r="K130" s="39" t="s">
        <v>161</v>
      </c>
      <c r="L130" s="40">
        <v>73</v>
      </c>
      <c r="M130" s="40">
        <f>L130+3</f>
        <v>76</v>
      </c>
      <c r="N130" s="40">
        <f>L130+5</f>
        <v>78</v>
      </c>
      <c r="O130" s="7" t="s">
        <v>163</v>
      </c>
      <c r="P130" s="8" t="str">
        <f>IF(Table1[[#This Row],[MCDHH Legal Approved]]= "YES", Table1[[#This Row],[ASL Hrly Rate]]+15,"N/A")</f>
        <v>N/A</v>
      </c>
      <c r="Q130" s="8" t="str">
        <f>IF(Table1[[#This Row],[MCDHH Legal Approved]]="YES", Table1[[#This Row],[Deaf-Blind Hrly Rate]]+15,"N/A")</f>
        <v>N/A</v>
      </c>
      <c r="R130" s="7" t="s">
        <v>886</v>
      </c>
      <c r="S130" s="7">
        <f>LEN(Table1[[#This Row],[Partial PRC Doc]])</f>
        <v>7</v>
      </c>
      <c r="T130" s="7">
        <f>COUNTIF(Table1[Partial PRC Doc],R130)</f>
        <v>1</v>
      </c>
    </row>
    <row r="131" spans="1:20" ht="40.35" customHeight="1" x14ac:dyDescent="0.4">
      <c r="A131" s="2" t="s">
        <v>423</v>
      </c>
      <c r="B131" s="2" t="s">
        <v>505</v>
      </c>
      <c r="C131" s="2"/>
      <c r="D131" s="2" t="str">
        <f>SUBSTITUTE(CONCATENATE(Table1[[#This Row],[First Name]]," ",Table1[[#This Row],[Last Name]]," ",Table1[[#This Row],[Company]]),"","")</f>
        <v xml:space="preserve">Elizabeth (Liz) Kemblowski </v>
      </c>
      <c r="E131" s="2" t="s">
        <v>141</v>
      </c>
      <c r="F131" s="4" t="s">
        <v>161</v>
      </c>
      <c r="G131" s="5">
        <v>36804</v>
      </c>
      <c r="H131" s="4">
        <f ca="1">IF(ISBLANK(Table1[[#This Row],[Certification effective]]),"",DATEDIF((G131),(TODAY()),"Y"))</f>
        <v>25</v>
      </c>
      <c r="I131" s="3">
        <f ca="1">IF(ISBLANK(Table1[[#This Row],[Certification effective]]),"",DATE(YEAR(Table1[[#This Row],[Certification effective]])+ROUNDUP(DATEDIF((G131),(TODAY()),"Y")/5,0)*5, MONTH(Table1[[#This Row],[Certification effective]]), DAY(Table1[[#This Row],[Certification effective]])))</f>
        <v>45935</v>
      </c>
      <c r="J131" s="3">
        <v>45839</v>
      </c>
      <c r="K131" s="39">
        <v>45935</v>
      </c>
      <c r="L131" s="40">
        <v>73</v>
      </c>
      <c r="M131" s="40">
        <f>L131+3</f>
        <v>76</v>
      </c>
      <c r="N131" s="40">
        <f>L131+5</f>
        <v>78</v>
      </c>
      <c r="O131" s="7" t="s">
        <v>163</v>
      </c>
      <c r="P131" s="8" t="str">
        <f>IF(Table1[[#This Row],[MCDHH Legal Approved]]= "YES", Table1[[#This Row],[ASL Hrly Rate]]+15,"N/A")</f>
        <v>N/A</v>
      </c>
      <c r="Q131" s="8" t="str">
        <f>IF(Table1[[#This Row],[MCDHH Legal Approved]]="YES", Table1[[#This Row],[Deaf-Blind Hrly Rate]]+15,"N/A")</f>
        <v>N/A</v>
      </c>
      <c r="R131" s="7" t="s">
        <v>697</v>
      </c>
      <c r="S131" s="7">
        <f>LEN(Table1[[#This Row],[Partial PRC Doc]])</f>
        <v>7</v>
      </c>
      <c r="T131" s="7">
        <f>COUNTIF(Table1[Partial PRC Doc],R131)</f>
        <v>1</v>
      </c>
    </row>
    <row r="132" spans="1:20" ht="40.35" customHeight="1" x14ac:dyDescent="0.4">
      <c r="A132" s="2" t="s">
        <v>302</v>
      </c>
      <c r="B132" s="2" t="s">
        <v>228</v>
      </c>
      <c r="C132" s="2"/>
      <c r="D132" s="2" t="str">
        <f>SUBSTITUTE(CONCATENATE(Table1[[#This Row],[First Name]]," ",Table1[[#This Row],[Last Name]]," ",Table1[[#This Row],[Company]]),"","")</f>
        <v xml:space="preserve">Kristen Kennedy </v>
      </c>
      <c r="E132" s="2" t="s">
        <v>260</v>
      </c>
      <c r="F132" s="4" t="s">
        <v>161</v>
      </c>
      <c r="G132" s="5">
        <v>45435</v>
      </c>
      <c r="H132" s="4">
        <f ca="1">IF(ISBLANK(Table1[[#This Row],[Certification effective]]),"",DATEDIF((G132),(TODAY()),"Y"))</f>
        <v>1</v>
      </c>
      <c r="I132" s="3">
        <f ca="1">IF(ISBLANK(Table1[[#This Row],[Certification effective]]),"",DATE(YEAR(Table1[[#This Row],[Certification effective]])+ROUNDUP(DATEDIF((G132),(TODAY()),"Y")/5,0)*5, MONTH(Table1[[#This Row],[Certification effective]]), DAY(Table1[[#This Row],[Certification effective]])))</f>
        <v>47261</v>
      </c>
      <c r="J132" s="3">
        <v>45839</v>
      </c>
      <c r="K132" s="39" t="s">
        <v>161</v>
      </c>
      <c r="L132" s="40">
        <v>44</v>
      </c>
      <c r="M132" s="40">
        <f>L132+3</f>
        <v>47</v>
      </c>
      <c r="N132" s="40">
        <f>L132+5</f>
        <v>49</v>
      </c>
      <c r="O132" s="7" t="s">
        <v>163</v>
      </c>
      <c r="P132" s="8" t="str">
        <f>IF(Table1[[#This Row],[MCDHH Legal Approved]]= "YES", Table1[[#This Row],[ASL Hrly Rate]]+15,"N/A")</f>
        <v>N/A</v>
      </c>
      <c r="Q132" s="8" t="str">
        <f>IF(Table1[[#This Row],[MCDHH Legal Approved]]="YES", Table1[[#This Row],[Deaf-Blind Hrly Rate]]+15,"N/A")</f>
        <v>N/A</v>
      </c>
      <c r="R132" s="7" t="s">
        <v>776</v>
      </c>
      <c r="S132" s="7">
        <f>LEN(Table1[[#This Row],[Partial PRC Doc]])</f>
        <v>7</v>
      </c>
      <c r="T132" s="7">
        <f>COUNTIF(Table1[Partial PRC Doc],R132)</f>
        <v>1</v>
      </c>
    </row>
    <row r="133" spans="1:20" ht="40.35" customHeight="1" x14ac:dyDescent="0.4">
      <c r="A133" s="2" t="s">
        <v>226</v>
      </c>
      <c r="B133" s="2" t="s">
        <v>227</v>
      </c>
      <c r="C133" s="2" t="s">
        <v>236</v>
      </c>
      <c r="D133" s="2" t="str">
        <f>SUBSTITUTE(CONCATENATE(Table1[[#This Row],[First Name]]," ",Table1[[#This Row],[Last Name]]," ",Table1[[#This Row],[Company]]),"","")</f>
        <v>Stephanie Jo Kent  Learning Lab for Resilency</v>
      </c>
      <c r="E133" s="2" t="s">
        <v>140</v>
      </c>
      <c r="F133" s="4" t="s">
        <v>161</v>
      </c>
      <c r="G133" s="5">
        <v>36012</v>
      </c>
      <c r="H133" s="4">
        <f ca="1">IF(ISBLANK(Table1[[#This Row],[Certification effective]]),"",DATEDIF((G133),(TODAY()),"Y"))</f>
        <v>27</v>
      </c>
      <c r="I133" s="3">
        <f ca="1">IF(ISBLANK(Table1[[#This Row],[Certification effective]]),"",DATE(YEAR(Table1[[#This Row],[Certification effective]])+ROUNDUP(DATEDIF((G133),(TODAY()),"Y")/5,0)*5, MONTH(Table1[[#This Row],[Certification effective]]), DAY(Table1[[#This Row],[Certification effective]])))</f>
        <v>46970</v>
      </c>
      <c r="J133" s="3">
        <v>45839</v>
      </c>
      <c r="K133" s="39" t="s">
        <v>161</v>
      </c>
      <c r="L133" s="40">
        <v>73</v>
      </c>
      <c r="M133" s="40">
        <f>L133+3</f>
        <v>76</v>
      </c>
      <c r="N133" s="40">
        <f>L133+5</f>
        <v>78</v>
      </c>
      <c r="O133" s="7" t="s">
        <v>163</v>
      </c>
      <c r="P133" s="8" t="str">
        <f>IF(Table1[[#This Row],[MCDHH Legal Approved]]= "YES", Table1[[#This Row],[ASL Hrly Rate]]+15,"N/A")</f>
        <v>N/A</v>
      </c>
      <c r="Q133" s="8" t="str">
        <f>IF(Table1[[#This Row],[MCDHH Legal Approved]]="YES", Table1[[#This Row],[Deaf-Blind Hrly Rate]]+15,"N/A")</f>
        <v>N/A</v>
      </c>
      <c r="R133" s="7" t="s">
        <v>778</v>
      </c>
      <c r="S133" s="7">
        <f>LEN(Table1[[#This Row],[Partial PRC Doc]])</f>
        <v>7</v>
      </c>
      <c r="T133" s="7">
        <f>COUNTIF(Table1[Partial PRC Doc],R133)</f>
        <v>1</v>
      </c>
    </row>
    <row r="134" spans="1:20" ht="40.35" customHeight="1" x14ac:dyDescent="0.4">
      <c r="A134" s="2" t="s">
        <v>424</v>
      </c>
      <c r="B134" s="2" t="s">
        <v>247</v>
      </c>
      <c r="C134" s="2"/>
      <c r="D134" s="2" t="str">
        <f>SUBSTITUTE(CONCATENATE(Table1[[#This Row],[First Name]]," ",Table1[[#This Row],[Last Name]]," ",Table1[[#This Row],[Company]]),"","")</f>
        <v xml:space="preserve">Jessica Kingsbury (Winiecki) </v>
      </c>
      <c r="E134" s="2" t="s">
        <v>237</v>
      </c>
      <c r="F134" s="4" t="s">
        <v>161</v>
      </c>
      <c r="G134" s="5">
        <v>37617</v>
      </c>
      <c r="H134" s="4">
        <f ca="1">IF(ISBLANK(Table1[[#This Row],[Certification effective]]),"",DATEDIF((G134),(TODAY()),"Y"))</f>
        <v>22</v>
      </c>
      <c r="I134" s="3">
        <f ca="1">IF(ISBLANK(Table1[[#This Row],[Certification effective]]),"",DATE(YEAR(Table1[[#This Row],[Certification effective]])+ROUNDUP(DATEDIF((G134),(TODAY()),"Y")/5,0)*5, MONTH(Table1[[#This Row],[Certification effective]]), DAY(Table1[[#This Row],[Certification effective]])))</f>
        <v>46748</v>
      </c>
      <c r="J134" s="3">
        <v>45839</v>
      </c>
      <c r="K134" s="39" t="s">
        <v>161</v>
      </c>
      <c r="L134" s="40">
        <v>69</v>
      </c>
      <c r="M134" s="40">
        <f>L134+3</f>
        <v>72</v>
      </c>
      <c r="N134" s="40">
        <f>L134+5</f>
        <v>74</v>
      </c>
      <c r="O134" s="7" t="s">
        <v>163</v>
      </c>
      <c r="P134" s="8" t="str">
        <f>IF(Table1[[#This Row],[MCDHH Legal Approved]]= "YES", Table1[[#This Row],[ASL Hrly Rate]]+15,"N/A")</f>
        <v>N/A</v>
      </c>
      <c r="Q134" s="8" t="str">
        <f>IF(Table1[[#This Row],[MCDHH Legal Approved]]="YES", Table1[[#This Row],[Deaf-Blind Hrly Rate]]+15,"N/A")</f>
        <v>N/A</v>
      </c>
      <c r="R134" s="7" t="s">
        <v>779</v>
      </c>
      <c r="S134" s="7">
        <f>LEN(Table1[[#This Row],[Partial PRC Doc]])</f>
        <v>7</v>
      </c>
      <c r="T134" s="7">
        <f>COUNTIF(Table1[Partial PRC Doc],R134)</f>
        <v>1</v>
      </c>
    </row>
    <row r="135" spans="1:20" ht="40.35" customHeight="1" x14ac:dyDescent="0.4">
      <c r="A135" s="2" t="s">
        <v>77</v>
      </c>
      <c r="B135" s="2" t="s">
        <v>78</v>
      </c>
      <c r="C135" s="2"/>
      <c r="D135" s="2" t="str">
        <f>SUBSTITUTE(CONCATENATE(Table1[[#This Row],[First Name]]," ",Table1[[#This Row],[Last Name]]," ",Table1[[#This Row],[Company]]),"","")</f>
        <v xml:space="preserve">Julie B. Kingsley </v>
      </c>
      <c r="E135" s="2" t="s">
        <v>141</v>
      </c>
      <c r="F135" s="4" t="s">
        <v>918</v>
      </c>
      <c r="G135" s="5">
        <v>35565</v>
      </c>
      <c r="H135" s="4">
        <f ca="1">IF(ISBLANK(Table1[[#This Row],[Certification effective]]),"",DATEDIF((G135),(TODAY()),"Y"))</f>
        <v>28</v>
      </c>
      <c r="I135" s="3">
        <f ca="1">IF(ISBLANK(Table1[[#This Row],[Certification effective]]),"",DATE(YEAR(Table1[[#This Row],[Certification effective]])+ROUNDUP(DATEDIF((G135),(TODAY()),"Y")/5,0)*5, MONTH(Table1[[#This Row],[Certification effective]]), DAY(Table1[[#This Row],[Certification effective]])))</f>
        <v>46522</v>
      </c>
      <c r="J135" s="3">
        <v>45839</v>
      </c>
      <c r="K135" s="39" t="s">
        <v>161</v>
      </c>
      <c r="L135" s="40">
        <v>73</v>
      </c>
      <c r="M135" s="40">
        <f t="shared" si="14"/>
        <v>76</v>
      </c>
      <c r="N135" s="40">
        <f t="shared" si="15"/>
        <v>78</v>
      </c>
      <c r="O135" s="7" t="s">
        <v>162</v>
      </c>
      <c r="P135" s="8">
        <f>IF(Table1[[#This Row],[MCDHH Legal Approved]]= "YES", Table1[[#This Row],[ASL Hrly Rate]]+15,"N/A")</f>
        <v>88</v>
      </c>
      <c r="Q135" s="8">
        <f>IF(Table1[[#This Row],[MCDHH Legal Approved]]="YES", Table1[[#This Row],[Deaf-Blind Hrly Rate]]+15,"N/A")</f>
        <v>93</v>
      </c>
      <c r="R135" s="7" t="s">
        <v>780</v>
      </c>
      <c r="S135" s="7">
        <f>LEN(Table1[[#This Row],[Partial PRC Doc]])</f>
        <v>7</v>
      </c>
      <c r="T135" s="7">
        <f>COUNTIF(Table1[Partial PRC Doc],R135)</f>
        <v>1</v>
      </c>
    </row>
    <row r="136" spans="1:20" ht="40.35" customHeight="1" x14ac:dyDescent="0.4">
      <c r="A136" s="2" t="s">
        <v>839</v>
      </c>
      <c r="B136" s="2" t="s">
        <v>180</v>
      </c>
      <c r="C136" s="2"/>
      <c r="D136" s="2" t="str">
        <f>SUBSTITUTE(CONCATENATE(Table1[[#This Row],[First Name]]," ",Table1[[#This Row],[Last Name]]," ",Table1[[#This Row],[Company]]),"","")</f>
        <v xml:space="preserve">Lisa Kinsman </v>
      </c>
      <c r="E136" s="2" t="s">
        <v>148</v>
      </c>
      <c r="F136" s="4" t="s">
        <v>161</v>
      </c>
      <c r="G136" s="5">
        <v>42957</v>
      </c>
      <c r="H136" s="4">
        <f ca="1">IF(ISBLANK(Table1[[#This Row],[Certification effective]]),"",DATEDIF((G136),(TODAY()),"Y"))</f>
        <v>8</v>
      </c>
      <c r="I136" s="3">
        <f ca="1">IF(ISBLANK(Table1[[#This Row],[Certification effective]]),"",DATE(YEAR(Table1[[#This Row],[Certification effective]])+ROUNDUP(DATEDIF((G136),(TODAY()),"Y")/5,0)*5, MONTH(Table1[[#This Row],[Certification effective]]), DAY(Table1[[#This Row],[Certification effective]])))</f>
        <v>46609</v>
      </c>
      <c r="J136" s="3">
        <v>45889</v>
      </c>
      <c r="K136" s="39" t="s">
        <v>161</v>
      </c>
      <c r="L136" s="40">
        <v>59</v>
      </c>
      <c r="M136" s="40">
        <f>L136+3</f>
        <v>62</v>
      </c>
      <c r="N136" s="40">
        <f>L136+5</f>
        <v>64</v>
      </c>
      <c r="O136" s="7" t="s">
        <v>163</v>
      </c>
      <c r="P136" s="8" t="str">
        <f>IF(Table1[[#This Row],[MCDHH Legal Approved]]= "YES", Table1[[#This Row],[ASL Hrly Rate]]+15,"N/A")</f>
        <v>N/A</v>
      </c>
      <c r="Q136" s="8" t="str">
        <f>IF(Table1[[#This Row],[MCDHH Legal Approved]]="YES", Table1[[#This Row],[Deaf-Blind Hrly Rate]]+15,"N/A")</f>
        <v>N/A</v>
      </c>
      <c r="R136" s="7" t="s">
        <v>864</v>
      </c>
      <c r="S136" s="7">
        <f>LEN(Table1[[#This Row],[Partial PRC Doc]])</f>
        <v>7</v>
      </c>
      <c r="T136" s="7">
        <f>COUNTIF(Table1[Partial PRC Doc],R136)</f>
        <v>1</v>
      </c>
    </row>
    <row r="137" spans="1:20" ht="40.35" customHeight="1" x14ac:dyDescent="0.4">
      <c r="A137" s="2" t="s">
        <v>939</v>
      </c>
      <c r="B137" s="2" t="s">
        <v>940</v>
      </c>
      <c r="C137" s="2"/>
      <c r="D137" s="2" t="str">
        <f>SUBSTITUTE(CONCATENATE(Table1[[#This Row],[First Name]]," ",Table1[[#This Row],[Last Name]]," ",Table1[[#This Row],[Company]]),"","")</f>
        <v xml:space="preserve">Emily Kohler </v>
      </c>
      <c r="E137" s="2" t="s">
        <v>148</v>
      </c>
      <c r="F137" s="4" t="s">
        <v>161</v>
      </c>
      <c r="G137" s="5">
        <v>43690</v>
      </c>
      <c r="H137" s="4">
        <f ca="1">IF(ISBLANK(Table1[[#This Row],[Certification effective]]),"",DATEDIF((G137),(TODAY()),"Y"))</f>
        <v>6</v>
      </c>
      <c r="I137" s="3">
        <f ca="1">IF(ISBLANK(Table1[[#This Row],[Certification effective]]),"",DATE(YEAR(Table1[[#This Row],[Certification effective]])+ROUNDUP(DATEDIF((G137),(TODAY()),"Y")/5,0)*5, MONTH(Table1[[#This Row],[Certification effective]]), DAY(Table1[[#This Row],[Certification effective]])))</f>
        <v>47343</v>
      </c>
      <c r="J137" s="3">
        <v>45968</v>
      </c>
      <c r="K137" s="39" t="s">
        <v>161</v>
      </c>
      <c r="L137" s="40">
        <v>59</v>
      </c>
      <c r="M137" s="40">
        <f>L137+3</f>
        <v>62</v>
      </c>
      <c r="N137" s="40">
        <f>L137+5</f>
        <v>64</v>
      </c>
      <c r="O137" s="7" t="s">
        <v>163</v>
      </c>
      <c r="P137" s="8" t="str">
        <f>IF(Table1[[#This Row],[MCDHH Legal Approved]]= "YES", Table1[[#This Row],[ASL Hrly Rate]]+15,"N/A")</f>
        <v>N/A</v>
      </c>
      <c r="Q137" s="8" t="str">
        <f>IF(Table1[[#This Row],[MCDHH Legal Approved]]="YES", Table1[[#This Row],[Deaf-Blind Hrly Rate]]+15,"N/A")</f>
        <v>N/A</v>
      </c>
      <c r="R137" s="7" t="s">
        <v>944</v>
      </c>
      <c r="S137" s="7">
        <f>LEN(Table1[[#This Row],[Partial PRC Doc]])</f>
        <v>7</v>
      </c>
      <c r="T137" s="7">
        <f>COUNTIF(Table1[Partial PRC Doc],R137)</f>
        <v>1</v>
      </c>
    </row>
    <row r="138" spans="1:20" ht="40.35" customHeight="1" x14ac:dyDescent="0.4">
      <c r="A138" s="2" t="s">
        <v>425</v>
      </c>
      <c r="B138" s="2" t="s">
        <v>426</v>
      </c>
      <c r="C138" s="2"/>
      <c r="D138" s="2" t="str">
        <f>SUBSTITUTE(CONCATENATE(Table1[[#This Row],[First Name]]," ",Table1[[#This Row],[Last Name]]," ",Table1[[#This Row],[Company]]),"","")</f>
        <v xml:space="preserve">Erica Kramer Auerbach </v>
      </c>
      <c r="E138" s="2" t="s">
        <v>148</v>
      </c>
      <c r="F138" s="4" t="s">
        <v>161</v>
      </c>
      <c r="G138" s="5">
        <v>44204</v>
      </c>
      <c r="H138" s="4">
        <f ca="1">IF(ISBLANK(Table1[[#This Row],[Certification effective]]),"",DATEDIF((G138),(TODAY()),"Y"))</f>
        <v>4</v>
      </c>
      <c r="I138" s="3">
        <f ca="1">IF(ISBLANK(Table1[[#This Row],[Certification effective]]),"",DATE(YEAR(Table1[[#This Row],[Certification effective]])+ROUNDUP(DATEDIF((G138),(TODAY()),"Y")/5,0)*5, MONTH(Table1[[#This Row],[Certification effective]]), DAY(Table1[[#This Row],[Certification effective]])))</f>
        <v>46030</v>
      </c>
      <c r="J138" s="3">
        <v>45839</v>
      </c>
      <c r="K138" s="39" t="s">
        <v>161</v>
      </c>
      <c r="L138" s="40">
        <v>55</v>
      </c>
      <c r="M138" s="40">
        <f>L138+3</f>
        <v>58</v>
      </c>
      <c r="N138" s="40">
        <f>L138+5</f>
        <v>60</v>
      </c>
      <c r="O138" s="7" t="s">
        <v>163</v>
      </c>
      <c r="P138" s="8" t="str">
        <f>IF(Table1[[#This Row],[MCDHH Legal Approved]]= "YES", Table1[[#This Row],[ASL Hrly Rate]]+15,"N/A")</f>
        <v>N/A</v>
      </c>
      <c r="Q138" s="8" t="str">
        <f>IF(Table1[[#This Row],[MCDHH Legal Approved]]="YES", Table1[[#This Row],[Deaf-Blind Hrly Rate]]+15,"N/A")</f>
        <v>N/A</v>
      </c>
      <c r="R138" s="7" t="s">
        <v>671</v>
      </c>
      <c r="S138" s="7">
        <f>LEN(Table1[[#This Row],[Partial PRC Doc]])</f>
        <v>7</v>
      </c>
      <c r="T138" s="7">
        <f>COUNTIF(Table1[Partial PRC Doc],R138)</f>
        <v>1</v>
      </c>
    </row>
    <row r="139" spans="1:20" ht="40.35" customHeight="1" x14ac:dyDescent="0.4">
      <c r="A139" s="2" t="s">
        <v>303</v>
      </c>
      <c r="B139" s="2" t="s">
        <v>304</v>
      </c>
      <c r="C139" s="2"/>
      <c r="D139" s="2" t="str">
        <f>SUBSTITUTE(CONCATENATE(Table1[[#This Row],[First Name]]," ",Table1[[#This Row],[Last Name]]," ",Table1[[#This Row],[Company]]),"","")</f>
        <v xml:space="preserve">Rebecca Kranz </v>
      </c>
      <c r="E139" s="2" t="s">
        <v>148</v>
      </c>
      <c r="F139" s="4" t="s">
        <v>161</v>
      </c>
      <c r="G139" s="5">
        <v>45877</v>
      </c>
      <c r="H139" s="4">
        <f ca="1">IF(ISBLANK(Table1[[#This Row],[Certification effective]]),"",DATEDIF((G139),(TODAY()),"Y"))</f>
        <v>0</v>
      </c>
      <c r="I139" s="3">
        <f ca="1">IF(ISBLANK(Table1[[#This Row],[Certification effective]]),"",DATE(YEAR(Table1[[#This Row],[Certification effective]])+ROUNDUP(DATEDIF((G139),(TODAY()),"Y")/5,0)*5, MONTH(Table1[[#This Row],[Certification effective]]), DAY(Table1[[#This Row],[Certification effective]])))</f>
        <v>45877</v>
      </c>
      <c r="J139" s="3">
        <v>45839</v>
      </c>
      <c r="K139" s="39">
        <v>46008</v>
      </c>
      <c r="L139" s="40">
        <v>55</v>
      </c>
      <c r="M139" s="40">
        <f>L139+3</f>
        <v>58</v>
      </c>
      <c r="N139" s="40">
        <f>L139+5</f>
        <v>60</v>
      </c>
      <c r="O139" s="7" t="s">
        <v>163</v>
      </c>
      <c r="P139" s="8" t="str">
        <f>IF(Table1[[#This Row],[MCDHH Legal Approved]]= "YES", Table1[[#This Row],[ASL Hrly Rate]]+15,"N/A")</f>
        <v>N/A</v>
      </c>
      <c r="Q139" s="8" t="str">
        <f>IF(Table1[[#This Row],[MCDHH Legal Approved]]="YES", Table1[[#This Row],[Deaf-Blind Hrly Rate]]+15,"N/A")</f>
        <v>N/A</v>
      </c>
      <c r="R139" s="7" t="s">
        <v>616</v>
      </c>
      <c r="S139" s="7">
        <f>LEN(Table1[[#This Row],[Partial PRC Doc]])</f>
        <v>7</v>
      </c>
      <c r="T139" s="7">
        <f>COUNTIF(Table1[Partial PRC Doc],R139)</f>
        <v>1</v>
      </c>
    </row>
    <row r="140" spans="1:20" ht="40.35" customHeight="1" x14ac:dyDescent="0.4">
      <c r="A140" s="2" t="s">
        <v>67</v>
      </c>
      <c r="B140" s="2" t="s">
        <v>68</v>
      </c>
      <c r="C140" s="2"/>
      <c r="D140" s="2" t="str">
        <f>SUBSTITUTE(CONCATENATE(Table1[[#This Row],[First Name]]," ",Table1[[#This Row],[Last Name]]," ",Table1[[#This Row],[Company]]),"","")</f>
        <v xml:space="preserve">Claire Kresge </v>
      </c>
      <c r="E140" s="2" t="s">
        <v>148</v>
      </c>
      <c r="F140" s="4" t="s">
        <v>161</v>
      </c>
      <c r="G140" s="5">
        <v>45274</v>
      </c>
      <c r="H140" s="4">
        <f ca="1">IF(ISBLANK(Table1[[#This Row],[Certification effective]]),"",DATEDIF((G140),(TODAY()),"Y"))</f>
        <v>2</v>
      </c>
      <c r="I140" s="3">
        <f ca="1">IF(ISBLANK(Table1[[#This Row],[Certification effective]]),"",DATE(YEAR(Table1[[#This Row],[Certification effective]])+ROUNDUP(DATEDIF((G140),(TODAY()),"Y")/5,0)*5, MONTH(Table1[[#This Row],[Certification effective]]), DAY(Table1[[#This Row],[Certification effective]])))</f>
        <v>47101</v>
      </c>
      <c r="J140" s="3">
        <v>45839</v>
      </c>
      <c r="K140" s="39" t="s">
        <v>161</v>
      </c>
      <c r="L140" s="40">
        <v>55</v>
      </c>
      <c r="M140" s="40">
        <f t="shared" si="14"/>
        <v>58</v>
      </c>
      <c r="N140" s="40">
        <f t="shared" si="15"/>
        <v>60</v>
      </c>
      <c r="O140" s="7" t="s">
        <v>163</v>
      </c>
      <c r="P140" s="8" t="str">
        <f>IF(Table1[[#This Row],[MCDHH Legal Approved]]= "YES", Table1[[#This Row],[ASL Hrly Rate]]+15,"N/A")</f>
        <v>N/A</v>
      </c>
      <c r="Q140" s="8" t="str">
        <f>IF(Table1[[#This Row],[MCDHH Legal Approved]]="YES", Table1[[#This Row],[Deaf-Blind Hrly Rate]]+15,"N/A")</f>
        <v>N/A</v>
      </c>
      <c r="R140" s="7" t="s">
        <v>617</v>
      </c>
      <c r="S140" s="7">
        <f>LEN(Table1[[#This Row],[Partial PRC Doc]])</f>
        <v>7</v>
      </c>
      <c r="T140" s="7">
        <f>COUNTIF(Table1[Partial PRC Doc],R140)</f>
        <v>1</v>
      </c>
    </row>
    <row r="141" spans="1:20" ht="40.35" customHeight="1" x14ac:dyDescent="0.4">
      <c r="A141" s="2" t="s">
        <v>97</v>
      </c>
      <c r="B141" s="2" t="s">
        <v>98</v>
      </c>
      <c r="C141" s="2"/>
      <c r="D141" s="2" t="str">
        <f>SUBSTITUTE(CONCATENATE(Table1[[#This Row],[First Name]]," ",Table1[[#This Row],[Last Name]]," ",Table1[[#This Row],[Company]]),"","")</f>
        <v xml:space="preserve">Lucy Krzanowski </v>
      </c>
      <c r="E141" s="2" t="s">
        <v>148</v>
      </c>
      <c r="F141" s="4" t="s">
        <v>161</v>
      </c>
      <c r="G141" s="5">
        <v>39871</v>
      </c>
      <c r="H141" s="4">
        <f ca="1">IF(ISBLANK(Table1[[#This Row],[Certification effective]]),"",DATEDIF((G141),(TODAY()),"Y"))</f>
        <v>16</v>
      </c>
      <c r="I141" s="3">
        <f ca="1">IF(ISBLANK(Table1[[#This Row],[Certification effective]]),"",DATE(YEAR(Table1[[#This Row],[Certification effective]])+ROUNDUP(DATEDIF((G141),(TODAY()),"Y")/5,0)*5, MONTH(Table1[[#This Row],[Certification effective]]), DAY(Table1[[#This Row],[Certification effective]])))</f>
        <v>47176</v>
      </c>
      <c r="J141" s="3">
        <v>45839</v>
      </c>
      <c r="K141" s="39" t="s">
        <v>161</v>
      </c>
      <c r="L141" s="40">
        <v>66</v>
      </c>
      <c r="M141" s="40">
        <f t="shared" si="14"/>
        <v>69</v>
      </c>
      <c r="N141" s="40">
        <f t="shared" si="15"/>
        <v>71</v>
      </c>
      <c r="O141" s="7" t="s">
        <v>163</v>
      </c>
      <c r="P141" s="8" t="str">
        <f>IF(Table1[[#This Row],[MCDHH Legal Approved]]= "YES", Table1[[#This Row],[ASL Hrly Rate]]+15,"N/A")</f>
        <v>N/A</v>
      </c>
      <c r="Q141" s="8" t="str">
        <f>IF(Table1[[#This Row],[MCDHH Legal Approved]]="YES", Table1[[#This Row],[Deaf-Blind Hrly Rate]]+15,"N/A")</f>
        <v>N/A</v>
      </c>
      <c r="R141" s="7" t="s">
        <v>618</v>
      </c>
      <c r="S141" s="7">
        <f>LEN(Table1[[#This Row],[Partial PRC Doc]])</f>
        <v>7</v>
      </c>
      <c r="T141" s="7">
        <f>COUNTIF(Table1[Partial PRC Doc],R141)</f>
        <v>1</v>
      </c>
    </row>
    <row r="142" spans="1:20" ht="40.35" customHeight="1" x14ac:dyDescent="0.4">
      <c r="A142" s="2" t="s">
        <v>882</v>
      </c>
      <c r="B142" s="2" t="s">
        <v>295</v>
      </c>
      <c r="C142" s="2"/>
      <c r="D142" s="2" t="str">
        <f>SUBSTITUTE(CONCATENATE(Table1[[#This Row],[First Name]]," ",Table1[[#This Row],[Last Name]]," ",Table1[[#This Row],[Company]]),"","")</f>
        <v xml:space="preserve">Wendy Kurz </v>
      </c>
      <c r="E142" s="2" t="s">
        <v>143</v>
      </c>
      <c r="F142" s="4" t="s">
        <v>161</v>
      </c>
      <c r="G142" s="5">
        <v>37944</v>
      </c>
      <c r="H142" s="4">
        <f ca="1">IF(ISBLANK(Table1[[#This Row],[Certification effective]]),"",DATEDIF((G142),(TODAY()),"Y"))</f>
        <v>22</v>
      </c>
      <c r="I142" s="3">
        <f ca="1">IF(ISBLANK(Table1[[#This Row],[Certification effective]]),"",DATE(YEAR(Table1[[#This Row],[Certification effective]])+ROUNDUP(DATEDIF((G142),(TODAY()),"Y")/5,0)*5, MONTH(Table1[[#This Row],[Certification effective]]), DAY(Table1[[#This Row],[Certification effective]])))</f>
        <v>47076</v>
      </c>
      <c r="J142" s="3">
        <v>45856</v>
      </c>
      <c r="K142" s="39" t="s">
        <v>161</v>
      </c>
      <c r="L142" s="40">
        <v>69</v>
      </c>
      <c r="M142" s="40">
        <f>L142+3</f>
        <v>72</v>
      </c>
      <c r="N142" s="40">
        <f>L142+5</f>
        <v>74</v>
      </c>
      <c r="O142" s="7" t="s">
        <v>163</v>
      </c>
      <c r="P142" s="8" t="str">
        <f>IF(Table1[[#This Row],[MCDHH Legal Approved]]= "YES", Table1[[#This Row],[ASL Hrly Rate]]+15,"N/A")</f>
        <v>N/A</v>
      </c>
      <c r="Q142" s="8" t="str">
        <f>IF(Table1[[#This Row],[MCDHH Legal Approved]]="YES", Table1[[#This Row],[Deaf-Blind Hrly Rate]]+15,"N/A")</f>
        <v>N/A</v>
      </c>
      <c r="R142" s="7" t="s">
        <v>782</v>
      </c>
      <c r="S142" s="7">
        <f>LEN(Table1[[#This Row],[Partial PRC Doc]])</f>
        <v>7</v>
      </c>
      <c r="T142" s="7">
        <f>COUNTIF(Table1[Partial PRC Doc],R142)</f>
        <v>1</v>
      </c>
    </row>
    <row r="143" spans="1:20" ht="40.35" customHeight="1" x14ac:dyDescent="0.4">
      <c r="A143" s="2" t="s">
        <v>427</v>
      </c>
      <c r="B143" s="2" t="s">
        <v>96</v>
      </c>
      <c r="C143" s="2"/>
      <c r="D143" s="2" t="str">
        <f>SUBSTITUTE(CONCATENATE(Table1[[#This Row],[First Name]]," ",Table1[[#This Row],[Last Name]]," ",Table1[[#This Row],[Company]]),"","")</f>
        <v xml:space="preserve">Lena Laferriere </v>
      </c>
      <c r="E143" s="2" t="s">
        <v>506</v>
      </c>
      <c r="F143" s="4" t="s">
        <v>918</v>
      </c>
      <c r="G143" s="5">
        <v>43610</v>
      </c>
      <c r="H143" s="4">
        <f ca="1">IF(ISBLANK(Table1[[#This Row],[Certification effective]]),"",DATEDIF((G143),(TODAY()),"Y"))</f>
        <v>6</v>
      </c>
      <c r="I143" s="3">
        <f ca="1">IF(ISBLANK(Table1[[#This Row],[Certification effective]]),"",DATE(YEAR(Table1[[#This Row],[Certification effective]])+ROUNDUP(DATEDIF((G143),(TODAY()),"Y")/5,0)*5, MONTH(Table1[[#This Row],[Certification effective]]), DAY(Table1[[#This Row],[Certification effective]])))</f>
        <v>47263</v>
      </c>
      <c r="J143" s="3">
        <v>45839</v>
      </c>
      <c r="K143" s="39" t="s">
        <v>161</v>
      </c>
      <c r="L143" s="40">
        <v>44</v>
      </c>
      <c r="M143" s="40">
        <f>L143+3</f>
        <v>47</v>
      </c>
      <c r="N143" s="40">
        <f>L143+5</f>
        <v>49</v>
      </c>
      <c r="O143" s="7" t="s">
        <v>162</v>
      </c>
      <c r="P143" s="8">
        <f>IF(Table1[[#This Row],[MCDHH Legal Approved]]= "YES", Table1[[#This Row],[ASL Hrly Rate]]+15,"N/A")</f>
        <v>59</v>
      </c>
      <c r="Q143" s="8">
        <f>IF(Table1[[#This Row],[MCDHH Legal Approved]]="YES", Table1[[#This Row],[Deaf-Blind Hrly Rate]]+15,"N/A")</f>
        <v>64</v>
      </c>
      <c r="R143" s="7" t="s">
        <v>781</v>
      </c>
      <c r="S143" s="7">
        <f>LEN(Table1[[#This Row],[Partial PRC Doc]])</f>
        <v>7</v>
      </c>
      <c r="T143" s="7">
        <f>COUNTIF(Table1[Partial PRC Doc],R143)</f>
        <v>1</v>
      </c>
    </row>
    <row r="144" spans="1:20" ht="40.35" customHeight="1" x14ac:dyDescent="0.4">
      <c r="A144" s="2" t="s">
        <v>130</v>
      </c>
      <c r="B144" s="2" t="s">
        <v>72</v>
      </c>
      <c r="C144" s="2"/>
      <c r="D144" s="2" t="str">
        <f>SUBSTITUTE(CONCATENATE(Table1[[#This Row],[First Name]]," ",Table1[[#This Row],[Last Name]]," ",Table1[[#This Row],[Company]]),"","")</f>
        <v xml:space="preserve">Elizabeth LaFlamme-Baker </v>
      </c>
      <c r="E144" s="2" t="s">
        <v>153</v>
      </c>
      <c r="F144" s="4" t="s">
        <v>161</v>
      </c>
      <c r="G144" s="5">
        <v>40444</v>
      </c>
      <c r="H144" s="4">
        <f ca="1">IF(ISBLANK(Table1[[#This Row],[Certification effective]]),"",DATEDIF((G144),(TODAY()),"Y"))</f>
        <v>15</v>
      </c>
      <c r="I144" s="3">
        <f ca="1">IF(ISBLANK(Table1[[#This Row],[Certification effective]]),"",DATE(YEAR(Table1[[#This Row],[Certification effective]])+ROUNDUP(DATEDIF((G144),(TODAY()),"Y")/5,0)*5, MONTH(Table1[[#This Row],[Certification effective]]), DAY(Table1[[#This Row],[Certification effective]])))</f>
        <v>45923</v>
      </c>
      <c r="J144" s="3">
        <v>45839</v>
      </c>
      <c r="K144" s="39">
        <v>45923</v>
      </c>
      <c r="L144" s="40">
        <v>66</v>
      </c>
      <c r="M144" s="40">
        <f t="shared" si="14"/>
        <v>69</v>
      </c>
      <c r="N144" s="40">
        <f t="shared" si="15"/>
        <v>71</v>
      </c>
      <c r="O144" s="7" t="s">
        <v>163</v>
      </c>
      <c r="P144" s="8" t="str">
        <f>IF(Table1[[#This Row],[MCDHH Legal Approved]]= "YES", Table1[[#This Row],[ASL Hrly Rate]]+15,"N/A")</f>
        <v>N/A</v>
      </c>
      <c r="Q144" s="8" t="str">
        <f>IF(Table1[[#This Row],[MCDHH Legal Approved]]="YES", Table1[[#This Row],[Deaf-Blind Hrly Rate]]+15,"N/A")</f>
        <v>N/A</v>
      </c>
      <c r="R144" s="7" t="s">
        <v>619</v>
      </c>
      <c r="S144" s="7">
        <f>LEN(Table1[[#This Row],[Partial PRC Doc]])</f>
        <v>7</v>
      </c>
      <c r="T144" s="7">
        <f>COUNTIF(Table1[Partial PRC Doc],R144)</f>
        <v>1</v>
      </c>
    </row>
    <row r="145" spans="1:20" ht="40.35" customHeight="1" x14ac:dyDescent="0.4">
      <c r="A145" s="2" t="s">
        <v>428</v>
      </c>
      <c r="B145" s="2" t="s">
        <v>335</v>
      </c>
      <c r="C145" s="2" t="s">
        <v>507</v>
      </c>
      <c r="D145" s="2" t="str">
        <f>SUBSTITUTE(CONCATENATE(Table1[[#This Row],[First Name]]," ",Table1[[#This Row],[Last Name]]," ",Table1[[#This Row],[Company]]),"","")</f>
        <v>Sharon Lake Language Access</v>
      </c>
      <c r="E145" s="2" t="s">
        <v>148</v>
      </c>
      <c r="F145" s="4" t="s">
        <v>917</v>
      </c>
      <c r="G145" s="5">
        <v>39598</v>
      </c>
      <c r="H145" s="4">
        <f ca="1">IF(ISBLANK(Table1[[#This Row],[Certification effective]]),"",DATEDIF((G145),(TODAY()),"Y"))</f>
        <v>17</v>
      </c>
      <c r="I145" s="3">
        <f ca="1">IF(ISBLANK(Table1[[#This Row],[Certification effective]]),"",DATE(YEAR(Table1[[#This Row],[Certification effective]])+ROUNDUP(DATEDIF((G145),(TODAY()),"Y")/5,0)*5, MONTH(Table1[[#This Row],[Certification effective]]), DAY(Table1[[#This Row],[Certification effective]])))</f>
        <v>46903</v>
      </c>
      <c r="J145" s="3">
        <v>45839</v>
      </c>
      <c r="K145" s="39" t="s">
        <v>161</v>
      </c>
      <c r="L145" s="40">
        <v>66</v>
      </c>
      <c r="M145" s="40">
        <f>L145+3</f>
        <v>69</v>
      </c>
      <c r="N145" s="40">
        <f>L145+5</f>
        <v>71</v>
      </c>
      <c r="O145" s="7" t="s">
        <v>162</v>
      </c>
      <c r="P145" s="8">
        <f>IF(Table1[[#This Row],[MCDHH Legal Approved]]= "YES", Table1[[#This Row],[ASL Hrly Rate]]+15,"N/A")</f>
        <v>81</v>
      </c>
      <c r="Q145" s="8">
        <f>IF(Table1[[#This Row],[MCDHH Legal Approved]]="YES", Table1[[#This Row],[Deaf-Blind Hrly Rate]]+15,"N/A")</f>
        <v>86</v>
      </c>
      <c r="R145" s="7" t="s">
        <v>783</v>
      </c>
      <c r="S145" s="7">
        <f>LEN(Table1[[#This Row],[Partial PRC Doc]])</f>
        <v>7</v>
      </c>
      <c r="T145" s="7">
        <f>COUNTIF(Table1[Partial PRC Doc],R145)</f>
        <v>1</v>
      </c>
    </row>
    <row r="146" spans="1:20" ht="40.35" customHeight="1" x14ac:dyDescent="0.4">
      <c r="A146" s="2" t="s">
        <v>844</v>
      </c>
      <c r="B146" s="2" t="s">
        <v>845</v>
      </c>
      <c r="C146" s="2"/>
      <c r="D146" s="2" t="str">
        <f>SUBSTITUTE(CONCATENATE(Table1[[#This Row],[First Name]]," ",Table1[[#This Row],[Last Name]]," ",Table1[[#This Row],[Company]]),"","")</f>
        <v xml:space="preserve">Crista Lamber </v>
      </c>
      <c r="E146" s="2" t="s">
        <v>851</v>
      </c>
      <c r="F146" s="4" t="s">
        <v>161</v>
      </c>
      <c r="G146" s="5">
        <v>39364</v>
      </c>
      <c r="H146" s="4">
        <f ca="1">IF(ISBLANK(Table1[[#This Row],[Certification effective]]),"",DATEDIF((G146),(TODAY()),"Y"))</f>
        <v>18</v>
      </c>
      <c r="I146" s="3">
        <f ca="1">IF(ISBLANK(Table1[[#This Row],[Certification effective]]),"",DATE(YEAR(Table1[[#This Row],[Certification effective]])+ROUNDUP(DATEDIF((G146),(TODAY()),"Y")/5,0)*5, MONTH(Table1[[#This Row],[Certification effective]]), DAY(Table1[[#This Row],[Certification effective]])))</f>
        <v>46669</v>
      </c>
      <c r="J146" s="3">
        <v>45895</v>
      </c>
      <c r="K146" s="39" t="s">
        <v>161</v>
      </c>
      <c r="L146" s="40">
        <v>66</v>
      </c>
      <c r="M146" s="40">
        <f>L146+3</f>
        <v>69</v>
      </c>
      <c r="N146" s="40">
        <f>L146+5</f>
        <v>71</v>
      </c>
      <c r="O146" s="7" t="s">
        <v>163</v>
      </c>
      <c r="P146" s="8" t="str">
        <f>IF(Table1[[#This Row],[MCDHH Legal Approved]]= "YES", Table1[[#This Row],[ASL Hrly Rate]]+15,"N/A")</f>
        <v>N/A</v>
      </c>
      <c r="Q146" s="8" t="str">
        <f>IF(Table1[[#This Row],[MCDHH Legal Approved]]="YES", Table1[[#This Row],[Deaf-Blind Hrly Rate]]+15,"N/A")</f>
        <v>N/A</v>
      </c>
      <c r="R146" s="7" t="s">
        <v>865</v>
      </c>
      <c r="S146" s="7">
        <f>LEN(Table1[[#This Row],[Partial PRC Doc]])</f>
        <v>7</v>
      </c>
      <c r="T146" s="7">
        <f>COUNTIF(Table1[Partial PRC Doc],R146)</f>
        <v>1</v>
      </c>
    </row>
    <row r="147" spans="1:20" ht="40.35" customHeight="1" x14ac:dyDescent="0.4">
      <c r="A147" s="2" t="s">
        <v>298</v>
      </c>
      <c r="B147" s="2" t="s">
        <v>299</v>
      </c>
      <c r="C147" s="2"/>
      <c r="D147" s="2" t="str">
        <f>SUBSTITUTE(CONCATENATE(Table1[[#This Row],[First Name]]," ",Table1[[#This Row],[Last Name]]," ",Table1[[#This Row],[Company]]),"","")</f>
        <v xml:space="preserve">Kara Lane </v>
      </c>
      <c r="E147" s="2" t="s">
        <v>141</v>
      </c>
      <c r="F147" s="4" t="s">
        <v>161</v>
      </c>
      <c r="G147" s="5">
        <v>39241</v>
      </c>
      <c r="H147" s="4">
        <f ca="1">IF(ISBLANK(Table1[[#This Row],[Certification effective]]),"",DATEDIF((G147),(TODAY()),"Y"))</f>
        <v>18</v>
      </c>
      <c r="I147" s="3">
        <f ca="1">IF(ISBLANK(Table1[[#This Row],[Certification effective]]),"",DATE(YEAR(Table1[[#This Row],[Certification effective]])+ROUNDUP(DATEDIF((G147),(TODAY()),"Y")/5,0)*5, MONTH(Table1[[#This Row],[Certification effective]]), DAY(Table1[[#This Row],[Certification effective]])))</f>
        <v>46546</v>
      </c>
      <c r="J147" s="3">
        <v>45839</v>
      </c>
      <c r="K147" s="39" t="s">
        <v>161</v>
      </c>
      <c r="L147" s="40">
        <v>66</v>
      </c>
      <c r="M147" s="40">
        <f>L147+3</f>
        <v>69</v>
      </c>
      <c r="N147" s="40">
        <f>L147+5</f>
        <v>71</v>
      </c>
      <c r="O147" s="7" t="s">
        <v>163</v>
      </c>
      <c r="P147" s="8" t="str">
        <f>IF(Table1[[#This Row],[MCDHH Legal Approved]]= "YES", Table1[[#This Row],[ASL Hrly Rate]]+15,"N/A")</f>
        <v>N/A</v>
      </c>
      <c r="Q147" s="8" t="str">
        <f>IF(Table1[[#This Row],[MCDHH Legal Approved]]="YES", Table1[[#This Row],[Deaf-Blind Hrly Rate]]+15,"N/A")</f>
        <v>N/A</v>
      </c>
      <c r="R147" s="7" t="s">
        <v>620</v>
      </c>
      <c r="S147" s="7">
        <f>LEN(Table1[[#This Row],[Partial PRC Doc]])</f>
        <v>7</v>
      </c>
      <c r="T147" s="7">
        <f>COUNTIF(Table1[Partial PRC Doc],R147)</f>
        <v>1</v>
      </c>
    </row>
    <row r="148" spans="1:20" ht="40.35" customHeight="1" x14ac:dyDescent="0.4">
      <c r="A148" s="2" t="s">
        <v>165</v>
      </c>
      <c r="B148" s="2" t="s">
        <v>164</v>
      </c>
      <c r="C148" s="2"/>
      <c r="D148" s="2" t="str">
        <f>SUBSTITUTE(CONCATENATE(Table1[[#This Row],[First Name]]," ",Table1[[#This Row],[Last Name]]," ",Table1[[#This Row],[Company]]),"","")</f>
        <v xml:space="preserve">Christina LaRock </v>
      </c>
      <c r="E148" s="2" t="s">
        <v>141</v>
      </c>
      <c r="F148" s="4" t="s">
        <v>161</v>
      </c>
      <c r="G148" s="5">
        <v>36314</v>
      </c>
      <c r="H148" s="4">
        <f ca="1">IF(ISBLANK(Table1[[#This Row],[Certification effective]]),"",DATEDIF((G148),(TODAY()),"Y"))</f>
        <v>26</v>
      </c>
      <c r="I148" s="3">
        <f ca="1">IF(ISBLANK(Table1[[#This Row],[Certification effective]]),"",DATE(YEAR(Table1[[#This Row],[Certification effective]])+ROUNDUP(DATEDIF((G148),(TODAY()),"Y")/5,0)*5, MONTH(Table1[[#This Row],[Certification effective]]), DAY(Table1[[#This Row],[Certification effective]])))</f>
        <v>47272</v>
      </c>
      <c r="J148" s="3">
        <v>45839</v>
      </c>
      <c r="K148" s="39" t="s">
        <v>161</v>
      </c>
      <c r="L148" s="40">
        <v>73</v>
      </c>
      <c r="M148" s="40">
        <f t="shared" si="14"/>
        <v>76</v>
      </c>
      <c r="N148" s="40">
        <f t="shared" si="15"/>
        <v>78</v>
      </c>
      <c r="O148" s="7" t="s">
        <v>163</v>
      </c>
      <c r="P148" s="8" t="str">
        <f>IF(Table1[[#This Row],[MCDHH Legal Approved]]= "YES", Table1[[#This Row],[ASL Hrly Rate]]+15,"N/A")</f>
        <v>N/A</v>
      </c>
      <c r="Q148" s="8" t="str">
        <f>IF(Table1[[#This Row],[MCDHH Legal Approved]]="YES", Table1[[#This Row],[Deaf-Blind Hrly Rate]]+15,"N/A")</f>
        <v>N/A</v>
      </c>
      <c r="R148" s="7" t="s">
        <v>621</v>
      </c>
      <c r="S148" s="7">
        <f>LEN(Table1[[#This Row],[Partial PRC Doc]])</f>
        <v>7</v>
      </c>
      <c r="T148" s="7">
        <f>COUNTIF(Table1[Partial PRC Doc],R148)</f>
        <v>1</v>
      </c>
    </row>
    <row r="149" spans="1:20" ht="40.35" customHeight="1" x14ac:dyDescent="0.4">
      <c r="A149" s="2" t="s">
        <v>224</v>
      </c>
      <c r="B149" s="2" t="s">
        <v>225</v>
      </c>
      <c r="C149" s="2"/>
      <c r="D149" s="2" t="str">
        <f>SUBSTITUTE(CONCATENATE(Table1[[#This Row],[First Name]]," ",Table1[[#This Row],[Last Name]]," ",Table1[[#This Row],[Company]]),"","")</f>
        <v xml:space="preserve">Thomas Lauterborn </v>
      </c>
      <c r="E149" s="2" t="s">
        <v>148</v>
      </c>
      <c r="F149" s="4" t="s">
        <v>161</v>
      </c>
      <c r="G149" s="5">
        <v>43187</v>
      </c>
      <c r="H149" s="4">
        <f ca="1">IF(ISBLANK(Table1[[#This Row],[Certification effective]]),"",DATEDIF((G149),(TODAY()),"Y"))</f>
        <v>7</v>
      </c>
      <c r="I149" s="3">
        <f ca="1">IF(ISBLANK(Table1[[#This Row],[Certification effective]]),"",DATE(YEAR(Table1[[#This Row],[Certification effective]])+ROUNDUP(DATEDIF((G149),(TODAY()),"Y")/5,0)*5, MONTH(Table1[[#This Row],[Certification effective]]), DAY(Table1[[#This Row],[Certification effective]])))</f>
        <v>46840</v>
      </c>
      <c r="J149" s="3">
        <v>45839</v>
      </c>
      <c r="K149" s="39" t="s">
        <v>161</v>
      </c>
      <c r="L149" s="40">
        <v>59</v>
      </c>
      <c r="M149" s="40">
        <f>L149+3</f>
        <v>62</v>
      </c>
      <c r="N149" s="40">
        <f>L149+5</f>
        <v>64</v>
      </c>
      <c r="O149" s="7" t="s">
        <v>163</v>
      </c>
      <c r="P149" s="8" t="str">
        <f>IF(Table1[[#This Row],[MCDHH Legal Approved]]= "YES", Table1[[#This Row],[ASL Hrly Rate]]+15,"N/A")</f>
        <v>N/A</v>
      </c>
      <c r="Q149" s="8" t="str">
        <f>IF(Table1[[#This Row],[MCDHH Legal Approved]]="YES", Table1[[#This Row],[Deaf-Blind Hrly Rate]]+15,"N/A")</f>
        <v>N/A</v>
      </c>
      <c r="R149" s="7" t="s">
        <v>622</v>
      </c>
      <c r="S149" s="7">
        <f>LEN(Table1[[#This Row],[Partial PRC Doc]])</f>
        <v>7</v>
      </c>
      <c r="T149" s="7">
        <f>COUNTIF(Table1[Partial PRC Doc],R149)</f>
        <v>1</v>
      </c>
    </row>
    <row r="150" spans="1:20" ht="40.35" customHeight="1" x14ac:dyDescent="0.4">
      <c r="A150" s="2" t="s">
        <v>252</v>
      </c>
      <c r="B150" s="2" t="s">
        <v>253</v>
      </c>
      <c r="C150" s="2"/>
      <c r="D150" s="2" t="str">
        <f>SUBSTITUTE(CONCATENATE(Table1[[#This Row],[First Name]]," ",Table1[[#This Row],[Last Name]]," ",Table1[[#This Row],[Company]]),"","")</f>
        <v xml:space="preserve">Hana Lavallee-Lewis </v>
      </c>
      <c r="E150" s="2" t="s">
        <v>148</v>
      </c>
      <c r="F150" s="4" t="s">
        <v>161</v>
      </c>
      <c r="G150" s="5">
        <v>40858</v>
      </c>
      <c r="H150" s="4">
        <f ca="1">IF(ISBLANK(Table1[[#This Row],[Certification effective]]),"",DATEDIF((G150),(TODAY()),"Y"))</f>
        <v>14</v>
      </c>
      <c r="I150" s="3">
        <f ca="1">IF(ISBLANK(Table1[[#This Row],[Certification effective]]),"",DATE(YEAR(Table1[[#This Row],[Certification effective]])+ROUNDUP(DATEDIF((G150),(TODAY()),"Y")/5,0)*5, MONTH(Table1[[#This Row],[Certification effective]]), DAY(Table1[[#This Row],[Certification effective]])))</f>
        <v>46337</v>
      </c>
      <c r="J150" s="3">
        <v>45839</v>
      </c>
      <c r="K150" s="39" t="s">
        <v>161</v>
      </c>
      <c r="L150" s="40">
        <v>62</v>
      </c>
      <c r="M150" s="40">
        <f>L150+3</f>
        <v>65</v>
      </c>
      <c r="N150" s="40">
        <f>L150+5</f>
        <v>67</v>
      </c>
      <c r="O150" s="7" t="s">
        <v>163</v>
      </c>
      <c r="P150" s="8" t="str">
        <f>IF(Table1[[#This Row],[MCDHH Legal Approved]]= "YES", Table1[[#This Row],[ASL Hrly Rate]]+15,"N/A")</f>
        <v>N/A</v>
      </c>
      <c r="Q150" s="8" t="str">
        <f>IF(Table1[[#This Row],[MCDHH Legal Approved]]="YES", Table1[[#This Row],[Deaf-Blind Hrly Rate]]+15,"N/A")</f>
        <v>N/A</v>
      </c>
      <c r="R150" s="7" t="s">
        <v>623</v>
      </c>
      <c r="S150" s="7">
        <f>LEN(Table1[[#This Row],[Partial PRC Doc]])</f>
        <v>7</v>
      </c>
      <c r="T150" s="7">
        <f>COUNTIF(Table1[Partial PRC Doc],R150)</f>
        <v>1</v>
      </c>
    </row>
    <row r="151" spans="1:20" ht="40.35" customHeight="1" x14ac:dyDescent="0.4">
      <c r="A151" s="2" t="s">
        <v>87</v>
      </c>
      <c r="B151" s="2" t="s">
        <v>88</v>
      </c>
      <c r="C151" s="2"/>
      <c r="D151" s="2" t="str">
        <f>SUBSTITUTE(CONCATENATE(Table1[[#This Row],[First Name]]," ",Table1[[#This Row],[Last Name]]," ",Table1[[#This Row],[Company]]),"","")</f>
        <v xml:space="preserve">Kristina E.  Leahy </v>
      </c>
      <c r="E151" s="2" t="s">
        <v>141</v>
      </c>
      <c r="F151" s="4" t="s">
        <v>161</v>
      </c>
      <c r="G151" s="5">
        <v>37532</v>
      </c>
      <c r="H151" s="4">
        <f ca="1">IF(ISBLANK(Table1[[#This Row],[Certification effective]]),"",DATEDIF((G151),(TODAY()),"Y"))</f>
        <v>23</v>
      </c>
      <c r="I151" s="3">
        <f ca="1">IF(ISBLANK(Table1[[#This Row],[Certification effective]]),"",DATE(YEAR(Table1[[#This Row],[Certification effective]])+ROUNDUP(DATEDIF((G151),(TODAY()),"Y")/5,0)*5, MONTH(Table1[[#This Row],[Certification effective]]), DAY(Table1[[#This Row],[Certification effective]])))</f>
        <v>46663</v>
      </c>
      <c r="J151" s="3">
        <v>45839</v>
      </c>
      <c r="K151" s="39" t="s">
        <v>161</v>
      </c>
      <c r="L151" s="40">
        <v>69</v>
      </c>
      <c r="M151" s="40">
        <f t="shared" si="14"/>
        <v>72</v>
      </c>
      <c r="N151" s="40">
        <f t="shared" si="15"/>
        <v>74</v>
      </c>
      <c r="O151" s="7" t="s">
        <v>163</v>
      </c>
      <c r="P151" s="8" t="str">
        <f>IF(Table1[[#This Row],[MCDHH Legal Approved]]= "YES", Table1[[#This Row],[ASL Hrly Rate]]+15,"N/A")</f>
        <v>N/A</v>
      </c>
      <c r="Q151" s="8" t="str">
        <f>IF(Table1[[#This Row],[MCDHH Legal Approved]]="YES", Table1[[#This Row],[Deaf-Blind Hrly Rate]]+15,"N/A")</f>
        <v>N/A</v>
      </c>
      <c r="R151" s="7" t="s">
        <v>784</v>
      </c>
      <c r="S151" s="7">
        <f>LEN(Table1[[#This Row],[Partial PRC Doc]])</f>
        <v>7</v>
      </c>
      <c r="T151" s="7">
        <f>COUNTIF(Table1[Partial PRC Doc],R151)</f>
        <v>1</v>
      </c>
    </row>
    <row r="152" spans="1:20" ht="40.35" customHeight="1" x14ac:dyDescent="0.4">
      <c r="A152" s="2" t="s">
        <v>315</v>
      </c>
      <c r="B152" s="2" t="s">
        <v>316</v>
      </c>
      <c r="C152" s="2"/>
      <c r="D152" s="2" t="str">
        <f>SUBSTITUTE(CONCATENATE(Table1[[#This Row],[First Name]]," ",Table1[[#This Row],[Last Name]]," ",Table1[[#This Row],[Company]]),"","")</f>
        <v xml:space="preserve">Amy-Jean Leblanc </v>
      </c>
      <c r="E152" s="2" t="s">
        <v>317</v>
      </c>
      <c r="F152" s="4" t="s">
        <v>161</v>
      </c>
      <c r="G152" s="5">
        <v>38042</v>
      </c>
      <c r="H152" s="4">
        <f ca="1">IF(ISBLANK(Table1[[#This Row],[Certification effective]]),"",DATEDIF((G152),(TODAY()),"Y"))</f>
        <v>21</v>
      </c>
      <c r="I152" s="3">
        <f ca="1">IF(ISBLANK(Table1[[#This Row],[Certification effective]]),"",DATE(YEAR(Table1[[#This Row],[Certification effective]])+ROUNDUP(DATEDIF((G152),(TODAY()),"Y")/5,0)*5, MONTH(Table1[[#This Row],[Certification effective]]), DAY(Table1[[#This Row],[Certification effective]])))</f>
        <v>47174</v>
      </c>
      <c r="J152" s="3">
        <v>45839</v>
      </c>
      <c r="K152" s="39" t="s">
        <v>161</v>
      </c>
      <c r="L152" s="40">
        <v>69</v>
      </c>
      <c r="M152" s="40">
        <f>L152+3</f>
        <v>72</v>
      </c>
      <c r="N152" s="40">
        <f>L152+5</f>
        <v>74</v>
      </c>
      <c r="O152" s="7" t="s">
        <v>163</v>
      </c>
      <c r="P152" s="8" t="str">
        <f>IF(Table1[[#This Row],[MCDHH Legal Approved]]= "YES", Table1[[#This Row],[ASL Hrly Rate]]+15,"N/A")</f>
        <v>N/A</v>
      </c>
      <c r="Q152" s="8" t="str">
        <f>IF(Table1[[#This Row],[MCDHH Legal Approved]]="YES", Table1[[#This Row],[Deaf-Blind Hrly Rate]]+15,"N/A")</f>
        <v>N/A</v>
      </c>
      <c r="R152" s="7" t="s">
        <v>624</v>
      </c>
      <c r="S152" s="7">
        <f>LEN(Table1[[#This Row],[Partial PRC Doc]])</f>
        <v>7</v>
      </c>
      <c r="T152" s="7">
        <f>COUNTIF(Table1[Partial PRC Doc],R152)</f>
        <v>1</v>
      </c>
    </row>
    <row r="153" spans="1:20" ht="40.35" customHeight="1" x14ac:dyDescent="0.4">
      <c r="A153" s="2" t="s">
        <v>326</v>
      </c>
      <c r="B153" s="2" t="s">
        <v>266</v>
      </c>
      <c r="C153" s="2"/>
      <c r="D153" s="2" t="str">
        <f>SUBSTITUTE(CONCATENATE(Table1[[#This Row],[First Name]]," ",Table1[[#This Row],[Last Name]]," ",Table1[[#This Row],[Company]]),"","")</f>
        <v xml:space="preserve">Robert Lee </v>
      </c>
      <c r="E153" s="2" t="s">
        <v>141</v>
      </c>
      <c r="F153" s="4" t="s">
        <v>161</v>
      </c>
      <c r="G153" s="5">
        <v>33868</v>
      </c>
      <c r="H153" s="4">
        <f ca="1">IF(ISBLANK(Table1[[#This Row],[Certification effective]]),"",DATEDIF((G153),(TODAY()),"Y"))</f>
        <v>33</v>
      </c>
      <c r="I153" s="3">
        <f ca="1">IF(ISBLANK(Table1[[#This Row],[Certification effective]]),"",DATE(YEAR(Table1[[#This Row],[Certification effective]])+ROUNDUP(DATEDIF((G153),(TODAY()),"Y")/5,0)*5, MONTH(Table1[[#This Row],[Certification effective]]), DAY(Table1[[#This Row],[Certification effective]])))</f>
        <v>46651</v>
      </c>
      <c r="J153" s="3">
        <v>45839</v>
      </c>
      <c r="K153" s="39" t="s">
        <v>161</v>
      </c>
      <c r="L153" s="40">
        <v>76</v>
      </c>
      <c r="M153" s="40">
        <f>L153+3</f>
        <v>79</v>
      </c>
      <c r="N153" s="40">
        <f>L153+5</f>
        <v>81</v>
      </c>
      <c r="O153" s="7" t="s">
        <v>163</v>
      </c>
      <c r="P153" s="8" t="str">
        <f>IF(Table1[[#This Row],[MCDHH Legal Approved]]= "YES", Table1[[#This Row],[ASL Hrly Rate]]+15,"N/A")</f>
        <v>N/A</v>
      </c>
      <c r="Q153" s="8" t="str">
        <f>IF(Table1[[#This Row],[MCDHH Legal Approved]]="YES", Table1[[#This Row],[Deaf-Blind Hrly Rate]]+15,"N/A")</f>
        <v>N/A</v>
      </c>
      <c r="R153" s="7" t="s">
        <v>625</v>
      </c>
      <c r="S153" s="7">
        <f>LEN(Table1[[#This Row],[Partial PRC Doc]])</f>
        <v>7</v>
      </c>
      <c r="T153" s="7">
        <f>COUNTIF(Table1[Partial PRC Doc],R153)</f>
        <v>1</v>
      </c>
    </row>
    <row r="154" spans="1:20" ht="40.35" customHeight="1" x14ac:dyDescent="0.4">
      <c r="A154" s="2" t="s">
        <v>177</v>
      </c>
      <c r="B154" s="2" t="s">
        <v>429</v>
      </c>
      <c r="C154" s="2"/>
      <c r="D154" s="2" t="str">
        <f>SUBSTITUTE(CONCATENATE(Table1[[#This Row],[First Name]]," ",Table1[[#This Row],[Last Name]]," ",Table1[[#This Row],[Company]]),"","")</f>
        <v xml:space="preserve">Rainy Leigh </v>
      </c>
      <c r="E154" s="2" t="s">
        <v>152</v>
      </c>
      <c r="F154" s="4" t="s">
        <v>161</v>
      </c>
      <c r="G154" s="5">
        <v>45541</v>
      </c>
      <c r="H154" s="4">
        <f ca="1">IF(ISBLANK(Table1[[#This Row],[Certification effective]]),"",DATEDIF((G154),(TODAY()),"Y"))</f>
        <v>1</v>
      </c>
      <c r="I154" s="3">
        <f ca="1">IF(ISBLANK(Table1[[#This Row],[Certification effective]]),"",DATE(YEAR(Table1[[#This Row],[Certification effective]])+ROUNDUP(DATEDIF((G154),(TODAY()),"Y")/5,0)*5, MONTH(Table1[[#This Row],[Certification effective]]), DAY(Table1[[#This Row],[Certification effective]])))</f>
        <v>47367</v>
      </c>
      <c r="J154" s="3">
        <v>45839</v>
      </c>
      <c r="K154" s="39" t="s">
        <v>161</v>
      </c>
      <c r="L154" s="40">
        <v>40</v>
      </c>
      <c r="M154" s="40">
        <f>L154+3</f>
        <v>43</v>
      </c>
      <c r="N154" s="40">
        <f>L154+5</f>
        <v>45</v>
      </c>
      <c r="O154" s="7" t="s">
        <v>163</v>
      </c>
      <c r="P154" s="8" t="str">
        <f>IF(Table1[[#This Row],[MCDHH Legal Approved]]= "YES", Table1[[#This Row],[ASL Hrly Rate]]+15,"N/A")</f>
        <v>N/A</v>
      </c>
      <c r="Q154" s="8" t="str">
        <f>IF(Table1[[#This Row],[MCDHH Legal Approved]]="YES", Table1[[#This Row],[Deaf-Blind Hrly Rate]]+15,"N/A")</f>
        <v>N/A</v>
      </c>
      <c r="R154" s="7" t="s">
        <v>698</v>
      </c>
      <c r="S154" s="7">
        <f>LEN(Table1[[#This Row],[Partial PRC Doc]])</f>
        <v>7</v>
      </c>
      <c r="T154" s="7">
        <f>COUNTIF(Table1[Partial PRC Doc],R154)</f>
        <v>1</v>
      </c>
    </row>
    <row r="155" spans="1:20" ht="40.35" customHeight="1" x14ac:dyDescent="0.4">
      <c r="A155" s="2" t="s">
        <v>127</v>
      </c>
      <c r="B155" s="2" t="s">
        <v>128</v>
      </c>
      <c r="C155" s="2"/>
      <c r="D155" s="2" t="str">
        <f>SUBSTITUTE(CONCATENATE(Table1[[#This Row],[First Name]]," ",Table1[[#This Row],[Last Name]]," ",Table1[[#This Row],[Company]]),"","")</f>
        <v xml:space="preserve">Sirena Lemieux-Crotty </v>
      </c>
      <c r="E155" s="2" t="s">
        <v>154</v>
      </c>
      <c r="F155" s="4" t="s">
        <v>161</v>
      </c>
      <c r="G155" s="5">
        <v>35721</v>
      </c>
      <c r="H155" s="4">
        <f ca="1">IF(ISBLANK(Table1[[#This Row],[Certification effective]]),"",DATEDIF((G155),(TODAY()),"Y"))</f>
        <v>28</v>
      </c>
      <c r="I155" s="3">
        <f ca="1">IF(ISBLANK(Table1[[#This Row],[Certification effective]]),"",DATE(YEAR(Table1[[#This Row],[Certification effective]])+ROUNDUP(DATEDIF((G155),(TODAY()),"Y")/5,0)*5, MONTH(Table1[[#This Row],[Certification effective]]), DAY(Table1[[#This Row],[Certification effective]])))</f>
        <v>46678</v>
      </c>
      <c r="J155" s="3">
        <v>45839</v>
      </c>
      <c r="K155" s="39" t="s">
        <v>161</v>
      </c>
      <c r="L155" s="40">
        <v>73</v>
      </c>
      <c r="M155" s="40">
        <f t="shared" si="14"/>
        <v>76</v>
      </c>
      <c r="N155" s="40">
        <f t="shared" si="15"/>
        <v>78</v>
      </c>
      <c r="O155" s="7" t="s">
        <v>163</v>
      </c>
      <c r="P155" s="8" t="str">
        <f>IF(Table1[[#This Row],[MCDHH Legal Approved]]= "YES", Table1[[#This Row],[ASL Hrly Rate]]+15,"N/A")</f>
        <v>N/A</v>
      </c>
      <c r="Q155" s="8" t="str">
        <f>IF(Table1[[#This Row],[MCDHH Legal Approved]]="YES", Table1[[#This Row],[Deaf-Blind Hrly Rate]]+15,"N/A")</f>
        <v>N/A</v>
      </c>
      <c r="R155" s="7" t="s">
        <v>785</v>
      </c>
      <c r="S155" s="7">
        <f>LEN(Table1[[#This Row],[Partial PRC Doc]])</f>
        <v>7</v>
      </c>
      <c r="T155" s="7">
        <f>COUNTIF(Table1[Partial PRC Doc],R155)</f>
        <v>1</v>
      </c>
    </row>
    <row r="156" spans="1:20" ht="40.35" customHeight="1" x14ac:dyDescent="0.4">
      <c r="A156" s="2" t="s">
        <v>198</v>
      </c>
      <c r="B156" s="2" t="s">
        <v>199</v>
      </c>
      <c r="C156" s="2"/>
      <c r="D156" s="2" t="str">
        <f>SUBSTITUTE(CONCATENATE(Table1[[#This Row],[First Name]]," ",Table1[[#This Row],[Last Name]]," ",Table1[[#This Row],[Company]]),"","")</f>
        <v xml:space="preserve">Esther Leonard </v>
      </c>
      <c r="E156" s="2" t="s">
        <v>200</v>
      </c>
      <c r="F156" s="4" t="s">
        <v>161</v>
      </c>
      <c r="G156" s="5">
        <v>39927</v>
      </c>
      <c r="H156" s="4">
        <f ca="1">IF(ISBLANK(Table1[[#This Row],[Certification effective]]),"",DATEDIF((G156),(TODAY()),"Y"))</f>
        <v>16</v>
      </c>
      <c r="I156" s="3">
        <f ca="1">IF(ISBLANK(Table1[[#This Row],[Certification effective]]),"",DATE(YEAR(Table1[[#This Row],[Certification effective]])+ROUNDUP(DATEDIF((G156),(TODAY()),"Y")/5,0)*5, MONTH(Table1[[#This Row],[Certification effective]]), DAY(Table1[[#This Row],[Certification effective]])))</f>
        <v>47232</v>
      </c>
      <c r="J156" s="3">
        <v>45839</v>
      </c>
      <c r="K156" s="39" t="s">
        <v>161</v>
      </c>
      <c r="L156" s="40">
        <v>66</v>
      </c>
      <c r="M156" s="40">
        <f t="shared" si="14"/>
        <v>69</v>
      </c>
      <c r="N156" s="40">
        <f t="shared" si="15"/>
        <v>71</v>
      </c>
      <c r="O156" s="7" t="s">
        <v>163</v>
      </c>
      <c r="P156" s="8" t="str">
        <f>IF(Table1[[#This Row],[MCDHH Legal Approved]]= "YES", Table1[[#This Row],[ASL Hrly Rate]]+15,"N/A")</f>
        <v>N/A</v>
      </c>
      <c r="Q156" s="8" t="str">
        <f>IF(Table1[[#This Row],[MCDHH Legal Approved]]="YES", Table1[[#This Row],[Deaf-Blind Hrly Rate]]+15,"N/A")</f>
        <v>N/A</v>
      </c>
      <c r="R156" s="7" t="s">
        <v>626</v>
      </c>
      <c r="S156" s="7">
        <f>LEN(Table1[[#This Row],[Partial PRC Doc]])</f>
        <v>7</v>
      </c>
      <c r="T156" s="7">
        <f>COUNTIF(Table1[Partial PRC Doc],R156)</f>
        <v>1</v>
      </c>
    </row>
    <row r="157" spans="1:20" ht="40.35" customHeight="1" x14ac:dyDescent="0.4">
      <c r="A157" s="2" t="s">
        <v>430</v>
      </c>
      <c r="B157" s="2" t="s">
        <v>431</v>
      </c>
      <c r="C157" s="2"/>
      <c r="D157" s="2" t="str">
        <f>SUBSTITUTE(CONCATENATE(Table1[[#This Row],[First Name]]," ",Table1[[#This Row],[Last Name]]," ",Table1[[#This Row],[Company]]),"","")</f>
        <v xml:space="preserve">James (Jim) Lipsky </v>
      </c>
      <c r="E157" s="2" t="s">
        <v>151</v>
      </c>
      <c r="F157" s="4" t="s">
        <v>916</v>
      </c>
      <c r="G157" s="5">
        <v>34857</v>
      </c>
      <c r="H157" s="4">
        <f ca="1">IF(ISBLANK(Table1[[#This Row],[Certification effective]]),"",DATEDIF((G157),(TODAY()),"Y"))</f>
        <v>30</v>
      </c>
      <c r="I157" s="3">
        <f ca="1">IF(ISBLANK(Table1[[#This Row],[Certification effective]]),"",DATE(YEAR(Table1[[#This Row],[Certification effective]])+ROUNDUP(DATEDIF((G157),(TODAY()),"Y")/5,0)*5, MONTH(Table1[[#This Row],[Certification effective]]), DAY(Table1[[#This Row],[Certification effective]])))</f>
        <v>45815</v>
      </c>
      <c r="J157" s="3">
        <v>45839</v>
      </c>
      <c r="K157" s="39" t="s">
        <v>161</v>
      </c>
      <c r="L157" s="40">
        <v>76</v>
      </c>
      <c r="M157" s="40">
        <f t="shared" ref="M157:M169" si="22">L157+3</f>
        <v>79</v>
      </c>
      <c r="N157" s="40">
        <f t="shared" ref="N157:N169" si="23">L157+5</f>
        <v>81</v>
      </c>
      <c r="O157" s="7" t="s">
        <v>162</v>
      </c>
      <c r="P157" s="8">
        <f>IF(Table1[[#This Row],[MCDHH Legal Approved]]= "YES", Table1[[#This Row],[ASL Hrly Rate]]+15,"N/A")</f>
        <v>91</v>
      </c>
      <c r="Q157" s="8">
        <f>IF(Table1[[#This Row],[MCDHH Legal Approved]]="YES", Table1[[#This Row],[Deaf-Blind Hrly Rate]]+15,"N/A")</f>
        <v>96</v>
      </c>
      <c r="R157" s="7" t="s">
        <v>786</v>
      </c>
      <c r="S157" s="7">
        <f>LEN(Table1[[#This Row],[Partial PRC Doc]])</f>
        <v>7</v>
      </c>
      <c r="T157" s="7">
        <f>COUNTIF(Table1[Partial PRC Doc],R157)</f>
        <v>1</v>
      </c>
    </row>
    <row r="158" spans="1:20" ht="40.35" customHeight="1" x14ac:dyDescent="0.4">
      <c r="A158" s="2" t="s">
        <v>432</v>
      </c>
      <c r="B158" s="2" t="s">
        <v>433</v>
      </c>
      <c r="C158" s="2"/>
      <c r="D158" s="2" t="str">
        <f>SUBSTITUTE(CONCATENATE(Table1[[#This Row],[First Name]]," ",Table1[[#This Row],[Last Name]]," ",Table1[[#This Row],[Company]]),"","")</f>
        <v xml:space="preserve">Noelle Lobo </v>
      </c>
      <c r="E158" s="2" t="s">
        <v>148</v>
      </c>
      <c r="F158" s="4" t="s">
        <v>161</v>
      </c>
      <c r="G158" s="5">
        <v>44302</v>
      </c>
      <c r="H158" s="4">
        <f ca="1">IF(ISBLANK(Table1[[#This Row],[Certification effective]]),"",DATEDIF((G158),(TODAY()),"Y"))</f>
        <v>4</v>
      </c>
      <c r="I158" s="3">
        <f ca="1">IF(ISBLANK(Table1[[#This Row],[Certification effective]]),"",DATE(YEAR(Table1[[#This Row],[Certification effective]])+ROUNDUP(DATEDIF((G158),(TODAY()),"Y")/5,0)*5, MONTH(Table1[[#This Row],[Certification effective]]), DAY(Table1[[#This Row],[Certification effective]])))</f>
        <v>46128</v>
      </c>
      <c r="J158" s="3">
        <v>45839</v>
      </c>
      <c r="K158" s="39" t="s">
        <v>161</v>
      </c>
      <c r="L158" s="40">
        <v>55</v>
      </c>
      <c r="M158" s="40">
        <f t="shared" si="22"/>
        <v>58</v>
      </c>
      <c r="N158" s="40">
        <f t="shared" si="23"/>
        <v>60</v>
      </c>
      <c r="O158" s="7" t="s">
        <v>163</v>
      </c>
      <c r="P158" s="8" t="str">
        <f>IF(Table1[[#This Row],[MCDHH Legal Approved]]= "YES", Table1[[#This Row],[ASL Hrly Rate]]+15,"N/A")</f>
        <v>N/A</v>
      </c>
      <c r="Q158" s="8" t="str">
        <f>IF(Table1[[#This Row],[MCDHH Legal Approved]]="YES", Table1[[#This Row],[Deaf-Blind Hrly Rate]]+15,"N/A")</f>
        <v>N/A</v>
      </c>
      <c r="R158" s="7" t="s">
        <v>699</v>
      </c>
      <c r="S158" s="7">
        <f>LEN(Table1[[#This Row],[Partial PRC Doc]])</f>
        <v>7</v>
      </c>
      <c r="T158" s="7">
        <f>COUNTIF(Table1[Partial PRC Doc],R158)</f>
        <v>1</v>
      </c>
    </row>
    <row r="159" spans="1:20" s="54" customFormat="1" ht="40.35" customHeight="1" x14ac:dyDescent="0.4">
      <c r="A159" s="46" t="s">
        <v>434</v>
      </c>
      <c r="B159" s="46" t="s">
        <v>234</v>
      </c>
      <c r="C159" s="46"/>
      <c r="D159" s="46" t="str">
        <f>SUBSTITUTE(CONCATENATE(Table1[[#This Row],[First Name]]," ",Table1[[#This Row],[Last Name]]," ",Table1[[#This Row],[Company]]),"","")</f>
        <v xml:space="preserve">Elizabeth (Beth) Lucey </v>
      </c>
      <c r="E159" s="46" t="s">
        <v>151</v>
      </c>
      <c r="F159" s="47" t="s">
        <v>926</v>
      </c>
      <c r="G159" s="48">
        <v>36710</v>
      </c>
      <c r="H159" s="47">
        <f ca="1">IF(ISBLANK(Table1[[#This Row],[Certification effective]]),"",DATEDIF((G159),(TODAY()),"Y"))</f>
        <v>25</v>
      </c>
      <c r="I159" s="49">
        <f ca="1">IF(ISBLANK(Table1[[#This Row],[Certification effective]]),"",DATE(YEAR(Table1[[#This Row],[Certification effective]])+ROUNDUP(DATEDIF((G159),(TODAY()),"Y")/5,0)*5, MONTH(Table1[[#This Row],[Certification effective]]), DAY(Table1[[#This Row],[Certification effective]])))</f>
        <v>45841</v>
      </c>
      <c r="J159" s="49">
        <v>45854</v>
      </c>
      <c r="K159" s="50" t="s">
        <v>161</v>
      </c>
      <c r="L159" s="51">
        <v>73</v>
      </c>
      <c r="M159" s="51">
        <f t="shared" si="22"/>
        <v>76</v>
      </c>
      <c r="N159" s="51">
        <f t="shared" si="23"/>
        <v>78</v>
      </c>
      <c r="O159" s="52" t="s">
        <v>162</v>
      </c>
      <c r="P159" s="53">
        <f>IF(Table1[[#This Row],[MCDHH Legal Approved]]= "YES", Table1[[#This Row],[ASL Hrly Rate]]+15,"N/A")</f>
        <v>88</v>
      </c>
      <c r="Q159" s="53">
        <f>IF(Table1[[#This Row],[MCDHH Legal Approved]]="YES", Table1[[#This Row],[Deaf-Blind Hrly Rate]]+15,"N/A")</f>
        <v>93</v>
      </c>
      <c r="R159" s="52" t="s">
        <v>787</v>
      </c>
      <c r="S159" s="52">
        <f>LEN(Table1[[#This Row],[Partial PRC Doc]])</f>
        <v>7</v>
      </c>
      <c r="T159" s="52">
        <f>COUNTIF(Table1[Partial PRC Doc],R159)</f>
        <v>1</v>
      </c>
    </row>
    <row r="160" spans="1:20" ht="40.35" customHeight="1" x14ac:dyDescent="0.4">
      <c r="A160" s="2" t="s">
        <v>311</v>
      </c>
      <c r="B160" s="2" t="s">
        <v>312</v>
      </c>
      <c r="C160" s="2"/>
      <c r="D160" s="2" t="str">
        <f>SUBSTITUTE(CONCATENATE(Table1[[#This Row],[First Name]]," ",Table1[[#This Row],[Last Name]]," ",Table1[[#This Row],[Company]]),"","")</f>
        <v xml:space="preserve">Sandra M.  Lygren </v>
      </c>
      <c r="E160" s="2" t="s">
        <v>141</v>
      </c>
      <c r="F160" s="4" t="s">
        <v>161</v>
      </c>
      <c r="G160" s="5">
        <v>37447</v>
      </c>
      <c r="H160" s="4">
        <f ca="1">IF(ISBLANK(Table1[[#This Row],[Certification effective]]),"",DATEDIF((G160),(TODAY()),"Y"))</f>
        <v>23</v>
      </c>
      <c r="I160" s="3">
        <f ca="1">IF(ISBLANK(Table1[[#This Row],[Certification effective]]),"",DATE(YEAR(Table1[[#This Row],[Certification effective]])+ROUNDUP(DATEDIF((G160),(TODAY()),"Y")/5,0)*5, MONTH(Table1[[#This Row],[Certification effective]]), DAY(Table1[[#This Row],[Certification effective]])))</f>
        <v>46578</v>
      </c>
      <c r="J160" s="3">
        <v>45839</v>
      </c>
      <c r="K160" s="39" t="s">
        <v>161</v>
      </c>
      <c r="L160" s="40">
        <v>69</v>
      </c>
      <c r="M160" s="40">
        <f t="shared" si="22"/>
        <v>72</v>
      </c>
      <c r="N160" s="40">
        <f t="shared" si="23"/>
        <v>74</v>
      </c>
      <c r="O160" s="7" t="s">
        <v>163</v>
      </c>
      <c r="P160" s="8" t="str">
        <f>IF(Table1[[#This Row],[MCDHH Legal Approved]]= "YES", Table1[[#This Row],[ASL Hrly Rate]]+15,"N/A")</f>
        <v>N/A</v>
      </c>
      <c r="Q160" s="8" t="str">
        <f>IF(Table1[[#This Row],[MCDHH Legal Approved]]="YES", Table1[[#This Row],[Deaf-Blind Hrly Rate]]+15,"N/A")</f>
        <v>N/A</v>
      </c>
      <c r="R160" s="7" t="s">
        <v>788</v>
      </c>
      <c r="S160" s="7">
        <f>LEN(Table1[[#This Row],[Partial PRC Doc]])</f>
        <v>7</v>
      </c>
      <c r="T160" s="7">
        <f>COUNTIF(Table1[Partial PRC Doc],R160)</f>
        <v>1</v>
      </c>
    </row>
    <row r="161" spans="1:20" ht="40.35" customHeight="1" x14ac:dyDescent="0.4">
      <c r="A161" s="2" t="s">
        <v>351</v>
      </c>
      <c r="B161" s="2" t="s">
        <v>182</v>
      </c>
      <c r="C161" s="2"/>
      <c r="D161" s="2" t="str">
        <f>SUBSTITUTE(CONCATENATE(Table1[[#This Row],[First Name]]," ",Table1[[#This Row],[Last Name]]," ",Table1[[#This Row],[Company]]),"","")</f>
        <v xml:space="preserve">Anna Lynch </v>
      </c>
      <c r="E161" s="2" t="s">
        <v>352</v>
      </c>
      <c r="F161" s="4" t="s">
        <v>918</v>
      </c>
      <c r="G161" s="5">
        <v>45093</v>
      </c>
      <c r="H161" s="4">
        <f ca="1">IF(ISBLANK(Table1[[#This Row],[Certification effective]]),"",DATEDIF((G161),(TODAY()),"Y"))</f>
        <v>2</v>
      </c>
      <c r="I161" s="3">
        <f ca="1">IF(ISBLANK(Table1[[#This Row],[Certification effective]]),"",DATE(YEAR(Table1[[#This Row],[Certification effective]])+ROUNDUP(DATEDIF((G161),(TODAY()),"Y")/5,0)*5, MONTH(Table1[[#This Row],[Certification effective]]), DAY(Table1[[#This Row],[Certification effective]])))</f>
        <v>46920</v>
      </c>
      <c r="J161" s="3">
        <v>45839</v>
      </c>
      <c r="K161" s="39" t="s">
        <v>161</v>
      </c>
      <c r="L161" s="40">
        <v>40</v>
      </c>
      <c r="M161" s="40">
        <f t="shared" si="22"/>
        <v>43</v>
      </c>
      <c r="N161" s="40">
        <f t="shared" si="23"/>
        <v>45</v>
      </c>
      <c r="O161" s="7" t="s">
        <v>162</v>
      </c>
      <c r="P161" s="8">
        <f>IF(Table1[[#This Row],[MCDHH Legal Approved]]= "YES", Table1[[#This Row],[ASL Hrly Rate]]+15,"N/A")</f>
        <v>55</v>
      </c>
      <c r="Q161" s="8">
        <f>IF(Table1[[#This Row],[MCDHH Legal Approved]]="YES", Table1[[#This Row],[Deaf-Blind Hrly Rate]]+15,"N/A")</f>
        <v>60</v>
      </c>
      <c r="R161" s="7" t="s">
        <v>627</v>
      </c>
      <c r="S161" s="7">
        <f>LEN(Table1[[#This Row],[Partial PRC Doc]])</f>
        <v>7</v>
      </c>
      <c r="T161" s="7">
        <f>COUNTIF(Table1[Partial PRC Doc],R161)</f>
        <v>1</v>
      </c>
    </row>
    <row r="162" spans="1:20" ht="40.35" customHeight="1" x14ac:dyDescent="0.4">
      <c r="A162" s="2" t="s">
        <v>933</v>
      </c>
      <c r="B162" s="2" t="s">
        <v>934</v>
      </c>
      <c r="C162" s="2"/>
      <c r="D162" s="2" t="str">
        <f>SUBSTITUTE(CONCATENATE(Table1[[#This Row],[First Name]]," ",Table1[[#This Row],[Last Name]]," ",Table1[[#This Row],[Company]]),"","")</f>
        <v xml:space="preserve">Brianna Cameron Mack </v>
      </c>
      <c r="E162" s="2" t="s">
        <v>148</v>
      </c>
      <c r="F162" s="4" t="s">
        <v>161</v>
      </c>
      <c r="G162" s="5">
        <v>44337</v>
      </c>
      <c r="H162" s="4">
        <f ca="1">IF(ISBLANK(Table1[[#This Row],[Certification effective]]),"",DATEDIF((G162),(TODAY()),"Y"))</f>
        <v>4</v>
      </c>
      <c r="I162" s="3">
        <f ca="1">IF(ISBLANK(Table1[[#This Row],[Certification effective]]),"",DATE(YEAR(Table1[[#This Row],[Certification effective]])+ROUNDUP(DATEDIF((G162),(TODAY()),"Y")/5,0)*5, MONTH(Table1[[#This Row],[Certification effective]]), DAY(Table1[[#This Row],[Certification effective]])))</f>
        <v>46163</v>
      </c>
      <c r="J162" s="3">
        <v>45966</v>
      </c>
      <c r="K162" s="39" t="s">
        <v>161</v>
      </c>
      <c r="L162" s="40">
        <v>55</v>
      </c>
      <c r="M162" s="40">
        <f>L162+3</f>
        <v>58</v>
      </c>
      <c r="N162" s="40">
        <f>L162+5</f>
        <v>60</v>
      </c>
      <c r="O162" s="7" t="s">
        <v>163</v>
      </c>
      <c r="P162" s="8" t="str">
        <f>IF(Table1[[#This Row],[MCDHH Legal Approved]]= "YES", Table1[[#This Row],[ASL Hrly Rate]]+15,"N/A")</f>
        <v>N/A</v>
      </c>
      <c r="Q162" s="8" t="str">
        <f>IF(Table1[[#This Row],[MCDHH Legal Approved]]="YES", Table1[[#This Row],[Deaf-Blind Hrly Rate]]+15,"N/A")</f>
        <v>N/A</v>
      </c>
      <c r="R162" s="7" t="s">
        <v>945</v>
      </c>
      <c r="S162" s="7">
        <f>LEN(Table1[[#This Row],[Partial PRC Doc]])</f>
        <v>7</v>
      </c>
      <c r="T162" s="7">
        <f>COUNTIF(Table1[Partial PRC Doc],R162)</f>
        <v>1</v>
      </c>
    </row>
    <row r="163" spans="1:20" ht="40.35" customHeight="1" x14ac:dyDescent="0.4">
      <c r="A163" s="2" t="s">
        <v>309</v>
      </c>
      <c r="B163" s="2" t="s">
        <v>310</v>
      </c>
      <c r="C163" s="2"/>
      <c r="D163" s="2" t="str">
        <f>SUBSTITUTE(CONCATENATE(Table1[[#This Row],[First Name]]," ",Table1[[#This Row],[Last Name]]," ",Table1[[#This Row],[Company]]),"","")</f>
        <v xml:space="preserve">Caity MacFarlane </v>
      </c>
      <c r="E163" s="2" t="s">
        <v>153</v>
      </c>
      <c r="F163" s="4" t="s">
        <v>161</v>
      </c>
      <c r="G163" s="5">
        <v>40221</v>
      </c>
      <c r="H163" s="4">
        <f ca="1">IF(ISBLANK(Table1[[#This Row],[Certification effective]]),"",DATEDIF((G163),(TODAY()),"Y"))</f>
        <v>15</v>
      </c>
      <c r="I163" s="3">
        <f ca="1">IF(ISBLANK(Table1[[#This Row],[Certification effective]]),"",DATE(YEAR(Table1[[#This Row],[Certification effective]])+ROUNDUP(DATEDIF((G163),(TODAY()),"Y")/5,0)*5, MONTH(Table1[[#This Row],[Certification effective]]), DAY(Table1[[#This Row],[Certification effective]])))</f>
        <v>45700</v>
      </c>
      <c r="J163" s="3">
        <v>45839</v>
      </c>
      <c r="K163" s="39" t="s">
        <v>161</v>
      </c>
      <c r="L163" s="40">
        <v>66</v>
      </c>
      <c r="M163" s="40">
        <f t="shared" si="22"/>
        <v>69</v>
      </c>
      <c r="N163" s="40">
        <f t="shared" si="23"/>
        <v>71</v>
      </c>
      <c r="O163" s="7" t="s">
        <v>163</v>
      </c>
      <c r="P163" s="8" t="str">
        <f>IF(Table1[[#This Row],[MCDHH Legal Approved]]= "YES", Table1[[#This Row],[ASL Hrly Rate]]+15,"N/A")</f>
        <v>N/A</v>
      </c>
      <c r="Q163" s="8" t="str">
        <f>IF(Table1[[#This Row],[MCDHH Legal Approved]]="YES", Table1[[#This Row],[Deaf-Blind Hrly Rate]]+15,"N/A")</f>
        <v>N/A</v>
      </c>
      <c r="R163" s="7" t="s">
        <v>628</v>
      </c>
      <c r="S163" s="7">
        <f>LEN(Table1[[#This Row],[Partial PRC Doc]])</f>
        <v>7</v>
      </c>
      <c r="T163" s="7">
        <f>COUNTIF(Table1[Partial PRC Doc],R163)</f>
        <v>1</v>
      </c>
    </row>
    <row r="164" spans="1:20" ht="40.35" customHeight="1" x14ac:dyDescent="0.4">
      <c r="A164" s="2" t="s">
        <v>857</v>
      </c>
      <c r="B164" s="2" t="s">
        <v>858</v>
      </c>
      <c r="C164" s="2"/>
      <c r="D164" s="2" t="str">
        <f>SUBSTITUTE(CONCATENATE(Table1[[#This Row],[First Name]]," ",Table1[[#This Row],[Last Name]]," ",Table1[[#This Row],[Company]]),"","")</f>
        <v xml:space="preserve">Krishna Madaparthi </v>
      </c>
      <c r="E164" s="2" t="s">
        <v>235</v>
      </c>
      <c r="F164" s="4" t="s">
        <v>161</v>
      </c>
      <c r="G164" s="5">
        <v>45583</v>
      </c>
      <c r="H164" s="4">
        <f ca="1">IF(ISBLANK(Table1[[#This Row],[Certification effective]]),"",DATEDIF((G164),(TODAY()),"Y"))</f>
        <v>1</v>
      </c>
      <c r="I164" s="3">
        <f ca="1">IF(ISBLANK(Table1[[#This Row],[Certification effective]]),"",DATE(YEAR(Table1[[#This Row],[Certification effective]])+ROUNDUP(DATEDIF((G164),(TODAY()),"Y")/5,0)*5, MONTH(Table1[[#This Row],[Certification effective]]), DAY(Table1[[#This Row],[Certification effective]])))</f>
        <v>47409</v>
      </c>
      <c r="J164" s="3">
        <v>45904</v>
      </c>
      <c r="K164" s="39" t="s">
        <v>161</v>
      </c>
      <c r="L164" s="40">
        <v>40</v>
      </c>
      <c r="M164" s="40">
        <f>L164+3</f>
        <v>43</v>
      </c>
      <c r="N164" s="40">
        <f>L164+5</f>
        <v>45</v>
      </c>
      <c r="O164" s="7" t="s">
        <v>163</v>
      </c>
      <c r="P164" s="8" t="str">
        <f>IF(Table1[[#This Row],[MCDHH Legal Approved]]= "YES", Table1[[#This Row],[ASL Hrly Rate]]+15,"N/A")</f>
        <v>N/A</v>
      </c>
      <c r="Q164" s="8" t="str">
        <f>IF(Table1[[#This Row],[MCDHH Legal Approved]]="YES", Table1[[#This Row],[Deaf-Blind Hrly Rate]]+15,"N/A")</f>
        <v>N/A</v>
      </c>
      <c r="R164" s="7" t="s">
        <v>866</v>
      </c>
      <c r="S164" s="7">
        <f>LEN(Table1[[#This Row],[Partial PRC Doc]])</f>
        <v>7</v>
      </c>
      <c r="T164" s="7">
        <f>COUNTIF(Table1[Partial PRC Doc],R164)</f>
        <v>1</v>
      </c>
    </row>
    <row r="165" spans="1:20" ht="40.35" customHeight="1" x14ac:dyDescent="0.4">
      <c r="A165" s="2" t="s">
        <v>435</v>
      </c>
      <c r="B165" s="2" t="s">
        <v>436</v>
      </c>
      <c r="C165" s="2"/>
      <c r="D165" s="2" t="str">
        <f>SUBSTITUTE(CONCATENATE(Table1[[#This Row],[First Name]]," ",Table1[[#This Row],[Last Name]]," ",Table1[[#This Row],[Company]]),"","")</f>
        <v xml:space="preserve">Theresa (Terry) Malcolm </v>
      </c>
      <c r="E165" s="2" t="s">
        <v>151</v>
      </c>
      <c r="F165" s="4" t="s">
        <v>917</v>
      </c>
      <c r="G165" s="5">
        <v>35501</v>
      </c>
      <c r="H165" s="4">
        <f ca="1">IF(ISBLANK(Table1[[#This Row],[Certification effective]]),"",DATEDIF((G165),(TODAY()),"Y"))</f>
        <v>28</v>
      </c>
      <c r="I165" s="3">
        <f ca="1">IF(ISBLANK(Table1[[#This Row],[Certification effective]]),"",DATE(YEAR(Table1[[#This Row],[Certification effective]])+ROUNDUP(DATEDIF((G165),(TODAY()),"Y")/5,0)*5, MONTH(Table1[[#This Row],[Certification effective]]), DAY(Table1[[#This Row],[Certification effective]])))</f>
        <v>46458</v>
      </c>
      <c r="J165" s="3">
        <v>45839</v>
      </c>
      <c r="K165" s="39" t="s">
        <v>161</v>
      </c>
      <c r="L165" s="40">
        <v>73</v>
      </c>
      <c r="M165" s="40">
        <f t="shared" si="22"/>
        <v>76</v>
      </c>
      <c r="N165" s="40">
        <f t="shared" si="23"/>
        <v>78</v>
      </c>
      <c r="O165" s="7" t="s">
        <v>162</v>
      </c>
      <c r="P165" s="8">
        <f>IF(Table1[[#This Row],[MCDHH Legal Approved]]= "YES", Table1[[#This Row],[ASL Hrly Rate]]+15,"N/A")</f>
        <v>88</v>
      </c>
      <c r="Q165" s="8">
        <f>IF(Table1[[#This Row],[MCDHH Legal Approved]]="YES", Table1[[#This Row],[Deaf-Blind Hrly Rate]]+15,"N/A")</f>
        <v>93</v>
      </c>
      <c r="R165" s="7" t="s">
        <v>789</v>
      </c>
      <c r="S165" s="7">
        <f>LEN(Table1[[#This Row],[Partial PRC Doc]])</f>
        <v>7</v>
      </c>
      <c r="T165" s="7">
        <f>COUNTIF(Table1[Partial PRC Doc],R165)</f>
        <v>1</v>
      </c>
    </row>
    <row r="166" spans="1:20" ht="40.35" customHeight="1" x14ac:dyDescent="0.4">
      <c r="A166" s="2" t="s">
        <v>889</v>
      </c>
      <c r="B166" s="2" t="s">
        <v>175</v>
      </c>
      <c r="C166" s="2"/>
      <c r="D166" s="2" t="str">
        <f>SUBSTITUTE(CONCATENATE(Table1[[#This Row],[First Name]]," ",Table1[[#This Row],[Last Name]]," ",Table1[[#This Row],[Company]]),"","")</f>
        <v xml:space="preserve">Megan Malzkuhn </v>
      </c>
      <c r="E166" s="2" t="s">
        <v>151</v>
      </c>
      <c r="F166" s="4" t="s">
        <v>161</v>
      </c>
      <c r="G166" s="5">
        <v>45770</v>
      </c>
      <c r="H166" s="4">
        <f ca="1">IF(ISBLANK(Table1[[#This Row],[Certification effective]]),"",DATEDIF((G166),(TODAY()),"Y"))</f>
        <v>0</v>
      </c>
      <c r="I166" s="3">
        <f ca="1">IF(ISBLANK(Table1[[#This Row],[Certification effective]]),"",DATE(YEAR(Table1[[#This Row],[Certification effective]])+ROUNDUP(DATEDIF((G166),(TODAY()),"Y")/5,0)*5, MONTH(Table1[[#This Row],[Certification effective]]), DAY(Table1[[#This Row],[Certification effective]])))</f>
        <v>45770</v>
      </c>
      <c r="J166" s="3">
        <v>45915</v>
      </c>
      <c r="K166" s="39" t="s">
        <v>161</v>
      </c>
      <c r="L166" s="40">
        <v>55</v>
      </c>
      <c r="M166" s="40">
        <f>L166+3</f>
        <v>58</v>
      </c>
      <c r="N166" s="40">
        <f>L166+5</f>
        <v>60</v>
      </c>
      <c r="O166" s="7" t="s">
        <v>163</v>
      </c>
      <c r="P166" s="8" t="str">
        <f>IF(Table1[[#This Row],[MCDHH Legal Approved]]= "YES", Table1[[#This Row],[ASL Hrly Rate]]+15,"N/A")</f>
        <v>N/A</v>
      </c>
      <c r="Q166" s="8" t="str">
        <f>IF(Table1[[#This Row],[MCDHH Legal Approved]]="YES", Table1[[#This Row],[Deaf-Blind Hrly Rate]]+15,"N/A")</f>
        <v>N/A</v>
      </c>
      <c r="R166" s="7" t="s">
        <v>898</v>
      </c>
      <c r="S166" s="7">
        <f>LEN(Table1[[#This Row],[Partial PRC Doc]])</f>
        <v>7</v>
      </c>
      <c r="T166" s="7">
        <f>COUNTIF(Table1[Partial PRC Doc],R166)</f>
        <v>1</v>
      </c>
    </row>
    <row r="167" spans="1:20" ht="40.35" customHeight="1" x14ac:dyDescent="0.4">
      <c r="A167" s="2" t="s">
        <v>353</v>
      </c>
      <c r="B167" s="2" t="s">
        <v>354</v>
      </c>
      <c r="C167" s="2"/>
      <c r="D167" s="2" t="str">
        <f>SUBSTITUTE(CONCATENATE(Table1[[#This Row],[First Name]]," ",Table1[[#This Row],[Last Name]]," ",Table1[[#This Row],[Company]]),"","")</f>
        <v xml:space="preserve">Stephen Marceno </v>
      </c>
      <c r="E167" s="2" t="s">
        <v>355</v>
      </c>
      <c r="F167" s="4" t="s">
        <v>916</v>
      </c>
      <c r="G167" s="5">
        <v>30881</v>
      </c>
      <c r="H167" s="4">
        <f ca="1">IF(ISBLANK(Table1[[#This Row],[Certification effective]]),"",DATEDIF((G167),(TODAY()),"Y"))</f>
        <v>41</v>
      </c>
      <c r="I167" s="3">
        <f ca="1">IF(ISBLANK(Table1[[#This Row],[Certification effective]]),"",DATE(YEAR(Table1[[#This Row],[Certification effective]])+ROUNDUP(DATEDIF((G167),(TODAY()),"Y")/5,0)*5, MONTH(Table1[[#This Row],[Certification effective]]), DAY(Table1[[#This Row],[Certification effective]])))</f>
        <v>47317</v>
      </c>
      <c r="J167" s="3">
        <v>45839</v>
      </c>
      <c r="K167" s="39" t="s">
        <v>161</v>
      </c>
      <c r="L167" s="40">
        <v>83</v>
      </c>
      <c r="M167" s="40">
        <f t="shared" si="22"/>
        <v>86</v>
      </c>
      <c r="N167" s="40">
        <f t="shared" si="23"/>
        <v>88</v>
      </c>
      <c r="O167" s="7" t="s">
        <v>162</v>
      </c>
      <c r="P167" s="8">
        <f>IF(Table1[[#This Row],[MCDHH Legal Approved]]= "YES", Table1[[#This Row],[ASL Hrly Rate]]+15,"N/A")</f>
        <v>98</v>
      </c>
      <c r="Q167" s="8">
        <f>IF(Table1[[#This Row],[MCDHH Legal Approved]]="YES", Table1[[#This Row],[Deaf-Blind Hrly Rate]]+15,"N/A")</f>
        <v>103</v>
      </c>
      <c r="R167" s="7" t="s">
        <v>629</v>
      </c>
      <c r="S167" s="7">
        <f>LEN(Table1[[#This Row],[Partial PRC Doc]])</f>
        <v>7</v>
      </c>
      <c r="T167" s="7">
        <f>COUNTIF(Table1[Partial PRC Doc],R167)</f>
        <v>1</v>
      </c>
    </row>
    <row r="168" spans="1:20" ht="40.35" customHeight="1" x14ac:dyDescent="0.4">
      <c r="A168" s="2" t="s">
        <v>325</v>
      </c>
      <c r="B168" s="2" t="s">
        <v>455</v>
      </c>
      <c r="C168" s="2"/>
      <c r="D168" s="2" t="str">
        <f>SUBSTITUTE(CONCATENATE(Table1[[#This Row],[First Name]]," ",Table1[[#This Row],[Last Name]]," ",Table1[[#This Row],[Company]]),"","")</f>
        <v xml:space="preserve">Deborah Martinez </v>
      </c>
      <c r="E168" s="2" t="s">
        <v>250</v>
      </c>
      <c r="F168" s="4" t="s">
        <v>916</v>
      </c>
      <c r="G168" s="5">
        <v>35856</v>
      </c>
      <c r="H168" s="4">
        <f ca="1">IF(ISBLANK(Table1[[#This Row],[Certification effective]]),"",DATEDIF((G168),(TODAY()),"Y"))</f>
        <v>27</v>
      </c>
      <c r="I168" s="3">
        <f ca="1">IF(ISBLANK(Table1[[#This Row],[Certification effective]]),"",DATE(YEAR(Table1[[#This Row],[Certification effective]])+ROUNDUP(DATEDIF((G168),(TODAY()),"Y")/5,0)*5, MONTH(Table1[[#This Row],[Certification effective]]), DAY(Table1[[#This Row],[Certification effective]])))</f>
        <v>46814</v>
      </c>
      <c r="J168" s="3">
        <v>45867</v>
      </c>
      <c r="K168" s="39" t="s">
        <v>161</v>
      </c>
      <c r="L168" s="40">
        <v>73</v>
      </c>
      <c r="M168" s="40">
        <f>L168+3</f>
        <v>76</v>
      </c>
      <c r="N168" s="40">
        <f>L168+5</f>
        <v>78</v>
      </c>
      <c r="O168" s="7" t="s">
        <v>162</v>
      </c>
      <c r="P168" s="8">
        <f>IF(Table1[[#This Row],[MCDHH Legal Approved]]= "YES", Table1[[#This Row],[ASL Hrly Rate]]+15,"N/A")</f>
        <v>88</v>
      </c>
      <c r="Q168" s="8">
        <f>IF(Table1[[#This Row],[MCDHH Legal Approved]]="YES", Table1[[#This Row],[Deaf-Blind Hrly Rate]]+15,"N/A")</f>
        <v>93</v>
      </c>
      <c r="R168" s="7" t="s">
        <v>790</v>
      </c>
      <c r="S168" s="7">
        <f>LEN(Table1[[#This Row],[Partial PRC Doc]])</f>
        <v>7</v>
      </c>
      <c r="T168" s="7">
        <f>COUNTIF(Table1[Partial PRC Doc],R168)</f>
        <v>1</v>
      </c>
    </row>
    <row r="169" spans="1:20" ht="40.35" customHeight="1" x14ac:dyDescent="0.4">
      <c r="A169" s="2" t="s">
        <v>325</v>
      </c>
      <c r="B169" s="2" t="s">
        <v>194</v>
      </c>
      <c r="C169" s="2"/>
      <c r="D169" s="2" t="str">
        <f>SUBSTITUTE(CONCATENATE(Table1[[#This Row],[First Name]]," ",Table1[[#This Row],[Last Name]]," ",Table1[[#This Row],[Company]]),"","")</f>
        <v xml:space="preserve">Denise Martinez </v>
      </c>
      <c r="E169" s="2" t="s">
        <v>195</v>
      </c>
      <c r="F169" s="4" t="s">
        <v>916</v>
      </c>
      <c r="G169" s="5">
        <v>35101</v>
      </c>
      <c r="H169" s="4">
        <f ca="1">IF(ISBLANK(Table1[[#This Row],[Certification effective]]),"",DATEDIF((G169),(TODAY()),"Y"))</f>
        <v>29</v>
      </c>
      <c r="I169" s="3">
        <f ca="1">IF(ISBLANK(Table1[[#This Row],[Certification effective]]),"",DATE(YEAR(Table1[[#This Row],[Certification effective]])+ROUNDUP(DATEDIF((G169),(TODAY()),"Y")/5,0)*5, MONTH(Table1[[#This Row],[Certification effective]]), DAY(Table1[[#This Row],[Certification effective]])))</f>
        <v>46059</v>
      </c>
      <c r="J169" s="3">
        <v>45839</v>
      </c>
      <c r="K169" s="39" t="s">
        <v>161</v>
      </c>
      <c r="L169" s="40">
        <v>73</v>
      </c>
      <c r="M169" s="40">
        <f t="shared" si="22"/>
        <v>76</v>
      </c>
      <c r="N169" s="40">
        <f t="shared" si="23"/>
        <v>78</v>
      </c>
      <c r="O169" s="7" t="s">
        <v>162</v>
      </c>
      <c r="P169" s="8">
        <f>IF(Table1[[#This Row],[MCDHH Legal Approved]]= "YES", Table1[[#This Row],[ASL Hrly Rate]]+15,"N/A")</f>
        <v>88</v>
      </c>
      <c r="Q169" s="8">
        <f>IF(Table1[[#This Row],[MCDHH Legal Approved]]="YES", Table1[[#This Row],[Deaf-Blind Hrly Rate]]+15,"N/A")</f>
        <v>93</v>
      </c>
      <c r="R169" s="7" t="s">
        <v>630</v>
      </c>
      <c r="S169" s="7">
        <f>LEN(Table1[[#This Row],[Partial PRC Doc]])</f>
        <v>7</v>
      </c>
      <c r="T169" s="7">
        <f>COUNTIF(Table1[Partial PRC Doc],R169)</f>
        <v>1</v>
      </c>
    </row>
    <row r="170" spans="1:20" ht="40.35" customHeight="1" x14ac:dyDescent="0.4">
      <c r="A170" s="2" t="s">
        <v>537</v>
      </c>
      <c r="B170" s="2" t="s">
        <v>538</v>
      </c>
      <c r="C170" s="2"/>
      <c r="D170" s="2" t="str">
        <f>SUBSTITUTE(CONCATENATE(Table1[[#This Row],[First Name]]," ",Table1[[#This Row],[Last Name]]," ",Table1[[#This Row],[Company]]),"","")</f>
        <v xml:space="preserve">Simon V.  Martinez Jr </v>
      </c>
      <c r="E170" s="2" t="s">
        <v>539</v>
      </c>
      <c r="F170" s="4" t="s">
        <v>161</v>
      </c>
      <c r="G170" s="5">
        <v>29732</v>
      </c>
      <c r="H170" s="4">
        <f ca="1">IF(ISBLANK(Table1[[#This Row],[Certification effective]]),"",DATEDIF((G170),(TODAY()),"Y"))</f>
        <v>44</v>
      </c>
      <c r="I170" s="3">
        <f ca="1">IF(ISBLANK(Table1[[#This Row],[Certification effective]]),"",DATE(YEAR(Table1[[#This Row],[Certification effective]])+ROUNDUP(DATEDIF((G170),(TODAY()),"Y")/5,0)*5, MONTH(Table1[[#This Row],[Certification effective]]), DAY(Table1[[#This Row],[Certification effective]])))</f>
        <v>46168</v>
      </c>
      <c r="J170" s="3">
        <v>45866</v>
      </c>
      <c r="K170" s="39" t="s">
        <v>161</v>
      </c>
      <c r="L170" s="40">
        <v>83</v>
      </c>
      <c r="M170" s="40">
        <f>L170+3</f>
        <v>86</v>
      </c>
      <c r="N170" s="40">
        <f>L170+5</f>
        <v>88</v>
      </c>
      <c r="O170" s="7" t="s">
        <v>163</v>
      </c>
      <c r="P170" s="8" t="str">
        <f>IF(Table1[[#This Row],[MCDHH Legal Approved]]= "YES", Table1[[#This Row],[ASL Hrly Rate]]+15,"N/A")</f>
        <v>N/A</v>
      </c>
      <c r="Q170" s="8" t="str">
        <f>IF(Table1[[#This Row],[MCDHH Legal Approved]]="YES", Table1[[#This Row],[Deaf-Blind Hrly Rate]]+15,"N/A")</f>
        <v>N/A</v>
      </c>
      <c r="R170" s="7" t="s">
        <v>791</v>
      </c>
      <c r="S170" s="7">
        <f>LEN(Table1[[#This Row],[Partial PRC Doc]])</f>
        <v>7</v>
      </c>
      <c r="T170" s="7">
        <f>COUNTIF(Table1[Partial PRC Doc],R170)</f>
        <v>1</v>
      </c>
    </row>
    <row r="171" spans="1:20" ht="40.35" customHeight="1" x14ac:dyDescent="0.4">
      <c r="A171" s="2" t="s">
        <v>201</v>
      </c>
      <c r="B171" s="2" t="s">
        <v>202</v>
      </c>
      <c r="C171" s="2"/>
      <c r="D171" s="2" t="str">
        <f>SUBSTITUTE(CONCATENATE(Table1[[#This Row],[First Name]]," ",Table1[[#This Row],[Last Name]]," ",Table1[[#This Row],[Company]]),"","")</f>
        <v xml:space="preserve">Lynda Matys </v>
      </c>
      <c r="E171" s="2" t="s">
        <v>140</v>
      </c>
      <c r="F171" s="4" t="s">
        <v>918</v>
      </c>
      <c r="G171" s="5">
        <v>38253</v>
      </c>
      <c r="H171" s="4">
        <f ca="1">IF(ISBLANK(Table1[[#This Row],[Certification effective]]),"",DATEDIF((G171),(TODAY()),"Y"))</f>
        <v>21</v>
      </c>
      <c r="I171" s="3">
        <f ca="1">IF(ISBLANK(Table1[[#This Row],[Certification effective]]),"",DATE(YEAR(Table1[[#This Row],[Certification effective]])+ROUNDUP(DATEDIF((G171),(TODAY()),"Y")/5,0)*5, MONTH(Table1[[#This Row],[Certification effective]]), DAY(Table1[[#This Row],[Certification effective]])))</f>
        <v>47384</v>
      </c>
      <c r="J171" s="3">
        <v>45839</v>
      </c>
      <c r="K171" s="39" t="s">
        <v>161</v>
      </c>
      <c r="L171" s="40">
        <v>69</v>
      </c>
      <c r="M171" s="40">
        <f t="shared" si="14"/>
        <v>72</v>
      </c>
      <c r="N171" s="40">
        <f t="shared" si="15"/>
        <v>74</v>
      </c>
      <c r="O171" s="7" t="s">
        <v>162</v>
      </c>
      <c r="P171" s="8">
        <f>IF(Table1[[#This Row],[MCDHH Legal Approved]]= "YES", Table1[[#This Row],[ASL Hrly Rate]]+15,"N/A")</f>
        <v>84</v>
      </c>
      <c r="Q171" s="8">
        <f>IF(Table1[[#This Row],[MCDHH Legal Approved]]="YES", Table1[[#This Row],[Deaf-Blind Hrly Rate]]+15,"N/A")</f>
        <v>89</v>
      </c>
      <c r="R171" s="7" t="s">
        <v>631</v>
      </c>
      <c r="S171" s="7">
        <f>LEN(Table1[[#This Row],[Partial PRC Doc]])</f>
        <v>7</v>
      </c>
      <c r="T171" s="7">
        <f>COUNTIF(Table1[Partial PRC Doc],R171)</f>
        <v>1</v>
      </c>
    </row>
    <row r="172" spans="1:20" ht="40.35" customHeight="1" x14ac:dyDescent="0.4">
      <c r="A172" s="2" t="s">
        <v>367</v>
      </c>
      <c r="B172" s="2" t="s">
        <v>368</v>
      </c>
      <c r="C172" s="2"/>
      <c r="D172" s="2" t="str">
        <f>SUBSTITUTE(CONCATENATE(Table1[[#This Row],[First Name]]," ",Table1[[#This Row],[Last Name]]," ",Table1[[#This Row],[Company]]),"","")</f>
        <v xml:space="preserve">Bridget McBride </v>
      </c>
      <c r="E172" s="2" t="s">
        <v>141</v>
      </c>
      <c r="F172" s="4" t="s">
        <v>161</v>
      </c>
      <c r="G172" s="5">
        <v>35776</v>
      </c>
      <c r="H172" s="4">
        <f ca="1">IF(ISBLANK(Table1[[#This Row],[Certification effective]]),"",DATEDIF((G172),(TODAY()),"Y"))</f>
        <v>28</v>
      </c>
      <c r="I172" s="3">
        <f ca="1">IF(ISBLANK(Table1[[#This Row],[Certification effective]]),"",DATE(YEAR(Table1[[#This Row],[Certification effective]])+ROUNDUP(DATEDIF((G172),(TODAY()),"Y")/5,0)*5, MONTH(Table1[[#This Row],[Certification effective]]), DAY(Table1[[#This Row],[Certification effective]])))</f>
        <v>46733</v>
      </c>
      <c r="J172" s="3">
        <v>45839</v>
      </c>
      <c r="K172" s="39" t="s">
        <v>161</v>
      </c>
      <c r="L172" s="40">
        <v>73</v>
      </c>
      <c r="M172" s="40">
        <f t="shared" ref="M172:M182" si="24">L172+3</f>
        <v>76</v>
      </c>
      <c r="N172" s="40">
        <f t="shared" ref="N172:N182" si="25">L172+5</f>
        <v>78</v>
      </c>
      <c r="O172" s="7" t="s">
        <v>163</v>
      </c>
      <c r="P172" s="8" t="str">
        <f>IF(Table1[[#This Row],[MCDHH Legal Approved]]= "YES", Table1[[#This Row],[ASL Hrly Rate]]+15,"N/A")</f>
        <v>N/A</v>
      </c>
      <c r="Q172" s="8" t="str">
        <f>IF(Table1[[#This Row],[MCDHH Legal Approved]]="YES", Table1[[#This Row],[Deaf-Blind Hrly Rate]]+15,"N/A")</f>
        <v>N/A</v>
      </c>
      <c r="R172" s="7" t="s">
        <v>632</v>
      </c>
      <c r="S172" s="7">
        <f>LEN(Table1[[#This Row],[Partial PRC Doc]])</f>
        <v>7</v>
      </c>
      <c r="T172" s="7">
        <f>COUNTIF(Table1[Partial PRC Doc],R172)</f>
        <v>1</v>
      </c>
    </row>
    <row r="173" spans="1:20" ht="40.35" customHeight="1" x14ac:dyDescent="0.4">
      <c r="A173" s="2" t="s">
        <v>372</v>
      </c>
      <c r="B173" s="2" t="s">
        <v>74</v>
      </c>
      <c r="C173" s="2"/>
      <c r="D173" s="2" t="str">
        <f>SUBSTITUTE(CONCATENATE(Table1[[#This Row],[First Name]]," ",Table1[[#This Row],[Last Name]]," ",Table1[[#This Row],[Company]]),"","")</f>
        <v xml:space="preserve">Erin McCarthy </v>
      </c>
      <c r="E173" s="2" t="s">
        <v>148</v>
      </c>
      <c r="F173" s="4" t="s">
        <v>161</v>
      </c>
      <c r="G173" s="5">
        <v>44785</v>
      </c>
      <c r="H173" s="4">
        <f ca="1">IF(ISBLANK(Table1[[#This Row],[Certification effective]]),"",DATEDIF((G173),(TODAY()),"Y"))</f>
        <v>3</v>
      </c>
      <c r="I173" s="3">
        <f ca="1">IF(ISBLANK(Table1[[#This Row],[Certification effective]]),"",DATE(YEAR(Table1[[#This Row],[Certification effective]])+ROUNDUP(DATEDIF((G173),(TODAY()),"Y")/5,0)*5, MONTH(Table1[[#This Row],[Certification effective]]), DAY(Table1[[#This Row],[Certification effective]])))</f>
        <v>46611</v>
      </c>
      <c r="J173" s="3">
        <v>45839</v>
      </c>
      <c r="K173" s="39" t="s">
        <v>161</v>
      </c>
      <c r="L173" s="40">
        <v>55</v>
      </c>
      <c r="M173" s="40">
        <f t="shared" si="24"/>
        <v>58</v>
      </c>
      <c r="N173" s="40">
        <f t="shared" si="25"/>
        <v>60</v>
      </c>
      <c r="O173" s="7" t="s">
        <v>163</v>
      </c>
      <c r="P173" s="8" t="str">
        <f>IF(Table1[[#This Row],[MCDHH Legal Approved]]= "YES", Table1[[#This Row],[ASL Hrly Rate]]+15,"N/A")</f>
        <v>N/A</v>
      </c>
      <c r="Q173" s="8" t="str">
        <f>IF(Table1[[#This Row],[MCDHH Legal Approved]]="YES", Table1[[#This Row],[Deaf-Blind Hrly Rate]]+15,"N/A")</f>
        <v>N/A</v>
      </c>
      <c r="R173" s="7" t="s">
        <v>633</v>
      </c>
      <c r="S173" s="7">
        <f>LEN(Table1[[#This Row],[Partial PRC Doc]])</f>
        <v>7</v>
      </c>
      <c r="T173" s="7">
        <f>COUNTIF(Table1[Partial PRC Doc],R173)</f>
        <v>1</v>
      </c>
    </row>
    <row r="174" spans="1:20" ht="40.35" customHeight="1" x14ac:dyDescent="0.4">
      <c r="A174" s="2" t="s">
        <v>850</v>
      </c>
      <c r="B174" s="2" t="s">
        <v>498</v>
      </c>
      <c r="C174" s="2"/>
      <c r="D174" s="2" t="str">
        <f>SUBSTITUTE(CONCATENATE(Table1[[#This Row],[First Name]]," ",Table1[[#This Row],[Last Name]]," ",Table1[[#This Row],[Company]]),"","")</f>
        <v xml:space="preserve">Alicia McClurkan </v>
      </c>
      <c r="E174" s="2" t="s">
        <v>151</v>
      </c>
      <c r="F174" s="4" t="s">
        <v>916</v>
      </c>
      <c r="G174" s="5">
        <v>42297</v>
      </c>
      <c r="H174" s="4">
        <f ca="1">IF(ISBLANK(Table1[[#This Row],[Certification effective]]),"",DATEDIF((G174),(TODAY()),"Y"))</f>
        <v>10</v>
      </c>
      <c r="I174" s="3">
        <f ca="1">IF(ISBLANK(Table1[[#This Row],[Certification effective]]),"",DATE(YEAR(Table1[[#This Row],[Certification effective]])+ROUNDUP(DATEDIF((G174),(TODAY()),"Y")/5,0)*5, MONTH(Table1[[#This Row],[Certification effective]]), DAY(Table1[[#This Row],[Certification effective]])))</f>
        <v>45950</v>
      </c>
      <c r="J174" s="3">
        <v>45896</v>
      </c>
      <c r="K174" s="39">
        <v>45950</v>
      </c>
      <c r="L174" s="40">
        <v>62</v>
      </c>
      <c r="M174" s="40">
        <f>L174+3</f>
        <v>65</v>
      </c>
      <c r="N174" s="40">
        <f>L174+5</f>
        <v>67</v>
      </c>
      <c r="O174" s="7" t="s">
        <v>162</v>
      </c>
      <c r="P174" s="8">
        <f>IF(Table1[[#This Row],[MCDHH Legal Approved]]= "YES", Table1[[#This Row],[ASL Hrly Rate]]+15,"N/A")</f>
        <v>77</v>
      </c>
      <c r="Q174" s="8">
        <f>IF(Table1[[#This Row],[MCDHH Legal Approved]]="YES", Table1[[#This Row],[Deaf-Blind Hrly Rate]]+15,"N/A")</f>
        <v>82</v>
      </c>
      <c r="R174" s="7" t="s">
        <v>859</v>
      </c>
      <c r="S174" s="7">
        <f>LEN(Table1[[#This Row],[Partial PRC Doc]])</f>
        <v>7</v>
      </c>
      <c r="T174" s="7">
        <f>COUNTIF(Table1[Partial PRC Doc],R174)</f>
        <v>1</v>
      </c>
    </row>
    <row r="175" spans="1:20" ht="40.35" customHeight="1" x14ac:dyDescent="0.4">
      <c r="A175" s="2" t="s">
        <v>437</v>
      </c>
      <c r="B175" s="2" t="s">
        <v>438</v>
      </c>
      <c r="C175" s="2"/>
      <c r="D175" s="2" t="str">
        <f>SUBSTITUTE(CONCATENATE(Table1[[#This Row],[First Name]]," ",Table1[[#This Row],[Last Name]]," ",Table1[[#This Row],[Company]]),"","")</f>
        <v xml:space="preserve">Meghan McCombs </v>
      </c>
      <c r="E175" s="2" t="s">
        <v>508</v>
      </c>
      <c r="F175" s="4" t="s">
        <v>161</v>
      </c>
      <c r="G175" s="5">
        <v>44004</v>
      </c>
      <c r="H175" s="4">
        <f ca="1">IF(ISBLANK(Table1[[#This Row],[Certification effective]]),"",DATEDIF((G175),(TODAY()),"Y"))</f>
        <v>5</v>
      </c>
      <c r="I175" s="3">
        <f ca="1">IF(ISBLANK(Table1[[#This Row],[Certification effective]]),"",DATE(YEAR(Table1[[#This Row],[Certification effective]])+ROUNDUP(DATEDIF((G175),(TODAY()),"Y")/5,0)*5, MONTH(Table1[[#This Row],[Certification effective]]), DAY(Table1[[#This Row],[Certification effective]])))</f>
        <v>45830</v>
      </c>
      <c r="J175" s="3">
        <v>45839</v>
      </c>
      <c r="K175" s="39" t="s">
        <v>161</v>
      </c>
      <c r="L175" s="40">
        <v>59</v>
      </c>
      <c r="M175" s="40">
        <f>L175+3</f>
        <v>62</v>
      </c>
      <c r="N175" s="40">
        <f>L175+5</f>
        <v>64</v>
      </c>
      <c r="O175" s="7" t="s">
        <v>163</v>
      </c>
      <c r="P175" s="8" t="str">
        <f>IF(Table1[[#This Row],[MCDHH Legal Approved]]= "YES", Table1[[#This Row],[ASL Hrly Rate]]+15,"N/A")</f>
        <v>N/A</v>
      </c>
      <c r="Q175" s="8" t="str">
        <f>IF(Table1[[#This Row],[MCDHH Legal Approved]]="YES", Table1[[#This Row],[Deaf-Blind Hrly Rate]]+15,"N/A")</f>
        <v>N/A</v>
      </c>
      <c r="R175" s="7" t="s">
        <v>700</v>
      </c>
      <c r="S175" s="7">
        <f>LEN(Table1[[#This Row],[Partial PRC Doc]])</f>
        <v>7</v>
      </c>
      <c r="T175" s="7">
        <f>COUNTIF(Table1[Partial PRC Doc],R175)</f>
        <v>1</v>
      </c>
    </row>
    <row r="176" spans="1:20" ht="40.35" customHeight="1" x14ac:dyDescent="0.4">
      <c r="A176" s="2" t="s">
        <v>356</v>
      </c>
      <c r="B176" s="2" t="s">
        <v>357</v>
      </c>
      <c r="C176" s="2"/>
      <c r="D176" s="2" t="str">
        <f>SUBSTITUTE(CONCATENATE(Table1[[#This Row],[First Name]]," ",Table1[[#This Row],[Last Name]]," ",Table1[[#This Row],[Company]]),"","")</f>
        <v xml:space="preserve">Lynee-Anne McGrail </v>
      </c>
      <c r="E176" s="2" t="s">
        <v>358</v>
      </c>
      <c r="F176" s="4" t="s">
        <v>161</v>
      </c>
      <c r="G176" s="5">
        <v>36117</v>
      </c>
      <c r="H176" s="4">
        <f ca="1">IF(ISBLANK(Table1[[#This Row],[Certification effective]]),"",DATEDIF((G176),(TODAY()),"Y"))</f>
        <v>27</v>
      </c>
      <c r="I176" s="3">
        <f ca="1">IF(ISBLANK(Table1[[#This Row],[Certification effective]]),"",DATE(YEAR(Table1[[#This Row],[Certification effective]])+ROUNDUP(DATEDIF((G176),(TODAY()),"Y")/5,0)*5, MONTH(Table1[[#This Row],[Certification effective]]), DAY(Table1[[#This Row],[Certification effective]])))</f>
        <v>47075</v>
      </c>
      <c r="J176" s="3">
        <v>45839</v>
      </c>
      <c r="K176" s="39" t="s">
        <v>161</v>
      </c>
      <c r="L176" s="40">
        <v>73</v>
      </c>
      <c r="M176" s="40">
        <f t="shared" si="24"/>
        <v>76</v>
      </c>
      <c r="N176" s="40">
        <f t="shared" si="25"/>
        <v>78</v>
      </c>
      <c r="O176" s="7" t="s">
        <v>163</v>
      </c>
      <c r="P176" s="8" t="str">
        <f>IF(Table1[[#This Row],[MCDHH Legal Approved]]= "YES", Table1[[#This Row],[ASL Hrly Rate]]+15,"N/A")</f>
        <v>N/A</v>
      </c>
      <c r="Q176" s="8" t="str">
        <f>IF(Table1[[#This Row],[MCDHH Legal Approved]]="YES", Table1[[#This Row],[Deaf-Blind Hrly Rate]]+15,"N/A")</f>
        <v>N/A</v>
      </c>
      <c r="R176" s="7" t="s">
        <v>792</v>
      </c>
      <c r="S176" s="7">
        <f>LEN(Table1[[#This Row],[Partial PRC Doc]])</f>
        <v>7</v>
      </c>
      <c r="T176" s="7">
        <f>COUNTIF(Table1[Partial PRC Doc],R176)</f>
        <v>1</v>
      </c>
    </row>
    <row r="177" spans="1:20" ht="40.35" customHeight="1" x14ac:dyDescent="0.4">
      <c r="A177" s="2" t="s">
        <v>241</v>
      </c>
      <c r="B177" s="2" t="s">
        <v>82</v>
      </c>
      <c r="C177" s="2"/>
      <c r="D177" s="2" t="str">
        <f>SUBSTITUTE(CONCATENATE(Table1[[#This Row],[First Name]]," ",Table1[[#This Row],[Last Name]]," ",Table1[[#This Row],[Company]]),"","")</f>
        <v xml:space="preserve">Kelly McQillian Ladd </v>
      </c>
      <c r="E177" s="2" t="s">
        <v>148</v>
      </c>
      <c r="F177" s="4" t="s">
        <v>161</v>
      </c>
      <c r="G177" s="5">
        <v>41569</v>
      </c>
      <c r="H177" s="4">
        <f ca="1">IF(ISBLANK(Table1[[#This Row],[Certification effective]]),"",DATEDIF((G177),(TODAY()),"Y"))</f>
        <v>12</v>
      </c>
      <c r="I177" s="3">
        <f ca="1">IF(ISBLANK(Table1[[#This Row],[Certification effective]]),"",DATE(YEAR(Table1[[#This Row],[Certification effective]])+ROUNDUP(DATEDIF((G177),(TODAY()),"Y")/5,0)*5, MONTH(Table1[[#This Row],[Certification effective]]), DAY(Table1[[#This Row],[Certification effective]])))</f>
        <v>47048</v>
      </c>
      <c r="J177" s="3">
        <v>45839</v>
      </c>
      <c r="K177" s="39" t="s">
        <v>161</v>
      </c>
      <c r="L177" s="40">
        <v>62</v>
      </c>
      <c r="M177" s="40">
        <f t="shared" si="24"/>
        <v>65</v>
      </c>
      <c r="N177" s="40">
        <f t="shared" si="25"/>
        <v>67</v>
      </c>
      <c r="O177" s="7" t="s">
        <v>163</v>
      </c>
      <c r="P177" s="8" t="str">
        <f>IF(Table1[[#This Row],[MCDHH Legal Approved]]= "YES", Table1[[#This Row],[ASL Hrly Rate]]+15,"N/A")</f>
        <v>N/A</v>
      </c>
      <c r="Q177" s="8" t="str">
        <f>IF(Table1[[#This Row],[MCDHH Legal Approved]]="YES", Table1[[#This Row],[Deaf-Blind Hrly Rate]]+15,"N/A")</f>
        <v>N/A</v>
      </c>
      <c r="R177" s="7" t="s">
        <v>793</v>
      </c>
      <c r="S177" s="7">
        <f>LEN(Table1[[#This Row],[Partial PRC Doc]])</f>
        <v>7</v>
      </c>
      <c r="T177" s="7">
        <f>COUNTIF(Table1[Partial PRC Doc],R177)</f>
        <v>1</v>
      </c>
    </row>
    <row r="178" spans="1:20" ht="40.35" customHeight="1" x14ac:dyDescent="0.4">
      <c r="A178" s="2" t="s">
        <v>439</v>
      </c>
      <c r="B178" s="2" t="s">
        <v>440</v>
      </c>
      <c r="C178" s="2"/>
      <c r="D178" s="2" t="str">
        <f>SUBSTITUTE(CONCATENATE(Table1[[#This Row],[First Name]]," ",Table1[[#This Row],[Last Name]]," ",Table1[[#This Row],[Company]]),"","")</f>
        <v xml:space="preserve">Diane Mele </v>
      </c>
      <c r="E178" s="2" t="s">
        <v>509</v>
      </c>
      <c r="F178" s="4" t="s">
        <v>161</v>
      </c>
      <c r="G178" s="5">
        <v>31670</v>
      </c>
      <c r="H178" s="4">
        <f ca="1">IF(ISBLANK(Table1[[#This Row],[Certification effective]]),"",DATEDIF((G178),(TODAY()),"Y"))</f>
        <v>39</v>
      </c>
      <c r="I178" s="3">
        <f ca="1">IF(ISBLANK(Table1[[#This Row],[Certification effective]]),"",DATE(YEAR(Table1[[#This Row],[Certification effective]])+ROUNDUP(DATEDIF((G178),(TODAY()),"Y")/5,0)*5, MONTH(Table1[[#This Row],[Certification effective]]), DAY(Table1[[#This Row],[Certification effective]])))</f>
        <v>46280</v>
      </c>
      <c r="J178" s="3">
        <v>45839</v>
      </c>
      <c r="K178" s="39" t="s">
        <v>161</v>
      </c>
      <c r="L178" s="40">
        <v>79</v>
      </c>
      <c r="M178" s="40">
        <f>L178+3</f>
        <v>82</v>
      </c>
      <c r="N178" s="40">
        <f>L178+5</f>
        <v>84</v>
      </c>
      <c r="O178" s="7" t="s">
        <v>163</v>
      </c>
      <c r="P178" s="8" t="str">
        <f>IF(Table1[[#This Row],[MCDHH Legal Approved]]= "YES", Table1[[#This Row],[ASL Hrly Rate]]+15,"N/A")</f>
        <v>N/A</v>
      </c>
      <c r="Q178" s="8" t="str">
        <f>IF(Table1[[#This Row],[MCDHH Legal Approved]]="YES", Table1[[#This Row],[Deaf-Blind Hrly Rate]]+15,"N/A")</f>
        <v>N/A</v>
      </c>
      <c r="R178" s="7" t="s">
        <v>794</v>
      </c>
      <c r="S178" s="7">
        <f>LEN(Table1[[#This Row],[Partial PRC Doc]])</f>
        <v>7</v>
      </c>
      <c r="T178" s="7">
        <f>COUNTIF(Table1[Partial PRC Doc],R178)</f>
        <v>1</v>
      </c>
    </row>
    <row r="179" spans="1:20" ht="40.35" customHeight="1" x14ac:dyDescent="0.4">
      <c r="A179" s="2" t="s">
        <v>532</v>
      </c>
      <c r="B179" s="2" t="s">
        <v>270</v>
      </c>
      <c r="C179" s="2"/>
      <c r="D179" s="2" t="str">
        <f>SUBSTITUTE(CONCATENATE(Table1[[#This Row],[First Name]]," ",Table1[[#This Row],[Last Name]]," ",Table1[[#This Row],[Company]]),"","")</f>
        <v xml:space="preserve">Karen Melo </v>
      </c>
      <c r="E179" s="2" t="s">
        <v>141</v>
      </c>
      <c r="F179" s="4" t="s">
        <v>161</v>
      </c>
      <c r="G179" s="5">
        <v>37111</v>
      </c>
      <c r="H179" s="4">
        <f ca="1">IF(ISBLANK(Table1[[#This Row],[Certification effective]]),"",DATEDIF((G179),(TODAY()),"Y"))</f>
        <v>24</v>
      </c>
      <c r="I179" s="3">
        <f ca="1">IF(ISBLANK(Table1[[#This Row],[Certification effective]]),"",DATE(YEAR(Table1[[#This Row],[Certification effective]])+ROUNDUP(DATEDIF((G179),(TODAY()),"Y")/5,0)*5, MONTH(Table1[[#This Row],[Certification effective]]), DAY(Table1[[#This Row],[Certification effective]])))</f>
        <v>46242</v>
      </c>
      <c r="J179" s="3">
        <v>45860</v>
      </c>
      <c r="K179" s="39" t="s">
        <v>161</v>
      </c>
      <c r="L179" s="40">
        <v>69</v>
      </c>
      <c r="M179" s="40">
        <f>L179+3</f>
        <v>72</v>
      </c>
      <c r="N179" s="40">
        <f>L179+5</f>
        <v>74</v>
      </c>
      <c r="O179" s="7" t="s">
        <v>163</v>
      </c>
      <c r="P179" s="8" t="str">
        <f>IF(Table1[[#This Row],[MCDHH Legal Approved]]= "YES", Table1[[#This Row],[ASL Hrly Rate]]+15,"N/A")</f>
        <v>N/A</v>
      </c>
      <c r="Q179" s="8" t="str">
        <f>IF(Table1[[#This Row],[MCDHH Legal Approved]]="YES", Table1[[#This Row],[Deaf-Blind Hrly Rate]]+15,"N/A")</f>
        <v>N/A</v>
      </c>
      <c r="R179" s="7" t="s">
        <v>701</v>
      </c>
      <c r="S179" s="7">
        <f>LEN(Table1[[#This Row],[Partial PRC Doc]])</f>
        <v>7</v>
      </c>
      <c r="T179" s="7">
        <f>COUNTIF(Table1[Partial PRC Doc],R179)</f>
        <v>1</v>
      </c>
    </row>
    <row r="180" spans="1:20" ht="40.35" customHeight="1" x14ac:dyDescent="0.4">
      <c r="A180" s="2" t="s">
        <v>334</v>
      </c>
      <c r="B180" s="2" t="s">
        <v>335</v>
      </c>
      <c r="C180" s="2"/>
      <c r="D180" s="2" t="str">
        <f>SUBSTITUTE(CONCATENATE(Table1[[#This Row],[First Name]]," ",Table1[[#This Row],[Last Name]]," ",Table1[[#This Row],[Company]]),"","")</f>
        <v xml:space="preserve">Sharon Mendes </v>
      </c>
      <c r="E180" s="2" t="s">
        <v>141</v>
      </c>
      <c r="F180" s="4" t="s">
        <v>161</v>
      </c>
      <c r="G180" s="5">
        <v>38161</v>
      </c>
      <c r="H180" s="4">
        <f ca="1">IF(ISBLANK(Table1[[#This Row],[Certification effective]]),"",DATEDIF((G180),(TODAY()),"Y"))</f>
        <v>21</v>
      </c>
      <c r="I180" s="3">
        <f ca="1">IF(ISBLANK(Table1[[#This Row],[Certification effective]]),"",DATE(YEAR(Table1[[#This Row],[Certification effective]])+ROUNDUP(DATEDIF((G180),(TODAY()),"Y")/5,0)*5, MONTH(Table1[[#This Row],[Certification effective]]), DAY(Table1[[#This Row],[Certification effective]])))</f>
        <v>47292</v>
      </c>
      <c r="J180" s="3">
        <v>45839</v>
      </c>
      <c r="K180" s="39" t="s">
        <v>161</v>
      </c>
      <c r="L180" s="40">
        <v>69</v>
      </c>
      <c r="M180" s="40">
        <f t="shared" si="24"/>
        <v>72</v>
      </c>
      <c r="N180" s="40">
        <f t="shared" si="25"/>
        <v>74</v>
      </c>
      <c r="O180" s="7" t="s">
        <v>163</v>
      </c>
      <c r="P180" s="8" t="str">
        <f>IF(Table1[[#This Row],[MCDHH Legal Approved]]= "YES", Table1[[#This Row],[ASL Hrly Rate]]+15,"N/A")</f>
        <v>N/A</v>
      </c>
      <c r="Q180" s="8" t="str">
        <f>IF(Table1[[#This Row],[MCDHH Legal Approved]]="YES", Table1[[#This Row],[Deaf-Blind Hrly Rate]]+15,"N/A")</f>
        <v>N/A</v>
      </c>
      <c r="R180" s="7" t="s">
        <v>634</v>
      </c>
      <c r="S180" s="7">
        <f>LEN(Table1[[#This Row],[Partial PRC Doc]])</f>
        <v>7</v>
      </c>
      <c r="T180" s="7">
        <f>COUNTIF(Table1[Partial PRC Doc],R180)</f>
        <v>1</v>
      </c>
    </row>
    <row r="181" spans="1:20" ht="40.35" customHeight="1" x14ac:dyDescent="0.4">
      <c r="A181" s="2" t="s">
        <v>441</v>
      </c>
      <c r="B181" s="2" t="s">
        <v>442</v>
      </c>
      <c r="C181" s="2"/>
      <c r="D181" s="2" t="str">
        <f>SUBSTITUTE(CONCATENATE(Table1[[#This Row],[First Name]]," ",Table1[[#This Row],[Last Name]]," ",Table1[[#This Row],[Company]]),"","")</f>
        <v xml:space="preserve">Francine Menendez Aponte </v>
      </c>
      <c r="E181" s="2" t="s">
        <v>141</v>
      </c>
      <c r="F181" s="4" t="s">
        <v>161</v>
      </c>
      <c r="G181" s="5">
        <v>35908</v>
      </c>
      <c r="H181" s="4">
        <f ca="1">IF(ISBLANK(Table1[[#This Row],[Certification effective]]),"",DATEDIF((G181),(TODAY()),"Y"))</f>
        <v>27</v>
      </c>
      <c r="I181" s="3">
        <f ca="1">IF(ISBLANK(Table1[[#This Row],[Certification effective]]),"",DATE(YEAR(Table1[[#This Row],[Certification effective]])+ROUNDUP(DATEDIF((G181),(TODAY()),"Y")/5,0)*5, MONTH(Table1[[#This Row],[Certification effective]]), DAY(Table1[[#This Row],[Certification effective]])))</f>
        <v>46866</v>
      </c>
      <c r="J181" s="3">
        <v>45839</v>
      </c>
      <c r="K181" s="39" t="s">
        <v>161</v>
      </c>
      <c r="L181" s="40">
        <v>73</v>
      </c>
      <c r="M181" s="40">
        <f>L181+3</f>
        <v>76</v>
      </c>
      <c r="N181" s="40">
        <f>L181+5</f>
        <v>78</v>
      </c>
      <c r="O181" s="7" t="s">
        <v>163</v>
      </c>
      <c r="P181" s="8" t="str">
        <f>IF(Table1[[#This Row],[MCDHH Legal Approved]]= "YES", Table1[[#This Row],[ASL Hrly Rate]]+15,"N/A")</f>
        <v>N/A</v>
      </c>
      <c r="Q181" s="8" t="str">
        <f>IF(Table1[[#This Row],[MCDHH Legal Approved]]="YES", Table1[[#This Row],[Deaf-Blind Hrly Rate]]+15,"N/A")</f>
        <v>N/A</v>
      </c>
      <c r="R181" s="7" t="s">
        <v>795</v>
      </c>
      <c r="S181" s="7">
        <f>LEN(Table1[[#This Row],[Partial PRC Doc]])</f>
        <v>7</v>
      </c>
      <c r="T181" s="7">
        <f>COUNTIF(Table1[Partial PRC Doc],R181)</f>
        <v>1</v>
      </c>
    </row>
    <row r="182" spans="1:20" ht="40.35" customHeight="1" x14ac:dyDescent="0.4">
      <c r="A182" s="2" t="s">
        <v>222</v>
      </c>
      <c r="B182" s="2" t="s">
        <v>223</v>
      </c>
      <c r="C182" s="2"/>
      <c r="D182" s="2" t="str">
        <f>SUBSTITUTE(CONCATENATE(Table1[[#This Row],[First Name]]," ",Table1[[#This Row],[Last Name]]," ",Table1[[#This Row],[Company]]),"","")</f>
        <v xml:space="preserve">Celia Michau </v>
      </c>
      <c r="E182" s="2" t="s">
        <v>237</v>
      </c>
      <c r="F182" s="4" t="s">
        <v>161</v>
      </c>
      <c r="G182" s="5">
        <v>38929</v>
      </c>
      <c r="H182" s="4">
        <f ca="1">IF(ISBLANK(Table1[[#This Row],[Certification effective]]),"",DATEDIF((G182),(TODAY()),"Y"))</f>
        <v>19</v>
      </c>
      <c r="I182" s="3">
        <f ca="1">IF(ISBLANK(Table1[[#This Row],[Certification effective]]),"",DATE(YEAR(Table1[[#This Row],[Certification effective]])+ROUNDUP(DATEDIF((G182),(TODAY()),"Y")/5,0)*5, MONTH(Table1[[#This Row],[Certification effective]]), DAY(Table1[[#This Row],[Certification effective]])))</f>
        <v>46234</v>
      </c>
      <c r="J182" s="3">
        <v>45839</v>
      </c>
      <c r="K182" s="39" t="s">
        <v>161</v>
      </c>
      <c r="L182" s="40">
        <v>66</v>
      </c>
      <c r="M182" s="40">
        <f t="shared" si="24"/>
        <v>69</v>
      </c>
      <c r="N182" s="40">
        <f t="shared" si="25"/>
        <v>71</v>
      </c>
      <c r="O182" s="7" t="s">
        <v>163</v>
      </c>
      <c r="P182" s="8" t="str">
        <f>IF(Table1[[#This Row],[MCDHH Legal Approved]]= "YES", Table1[[#This Row],[ASL Hrly Rate]]+15,"N/A")</f>
        <v>N/A</v>
      </c>
      <c r="Q182" s="8" t="str">
        <f>IF(Table1[[#This Row],[MCDHH Legal Approved]]="YES", Table1[[#This Row],[Deaf-Blind Hrly Rate]]+15,"N/A")</f>
        <v>N/A</v>
      </c>
      <c r="R182" s="7" t="s">
        <v>635</v>
      </c>
      <c r="S182" s="7">
        <f>LEN(Table1[[#This Row],[Partial PRC Doc]])</f>
        <v>7</v>
      </c>
      <c r="T182" s="7">
        <f>COUNTIF(Table1[Partial PRC Doc],R182)</f>
        <v>1</v>
      </c>
    </row>
    <row r="183" spans="1:20" ht="40.35" customHeight="1" x14ac:dyDescent="0.4">
      <c r="A183" s="2" t="s">
        <v>85</v>
      </c>
      <c r="B183" s="2" t="s">
        <v>86</v>
      </c>
      <c r="C183" s="2"/>
      <c r="D183" s="2" t="str">
        <f>SUBSTITUTE(CONCATENATE(Table1[[#This Row],[First Name]]," ",Table1[[#This Row],[Last Name]]," ",Table1[[#This Row],[Company]]),"","")</f>
        <v xml:space="preserve">Kristina Miranda </v>
      </c>
      <c r="E183" s="2" t="s">
        <v>148</v>
      </c>
      <c r="F183" s="4" t="s">
        <v>161</v>
      </c>
      <c r="G183" s="5">
        <v>41680</v>
      </c>
      <c r="H183" s="4">
        <f ca="1">IF(ISBLANK(Table1[[#This Row],[Certification effective]]),"",DATEDIF((G183),(TODAY()),"Y"))</f>
        <v>11</v>
      </c>
      <c r="I183" s="3">
        <f ca="1">IF(ISBLANK(Table1[[#This Row],[Certification effective]]),"",DATE(YEAR(Table1[[#This Row],[Certification effective]])+ROUNDUP(DATEDIF((G183),(TODAY()),"Y")/5,0)*5, MONTH(Table1[[#This Row],[Certification effective]]), DAY(Table1[[#This Row],[Certification effective]])))</f>
        <v>47159</v>
      </c>
      <c r="J183" s="3">
        <v>45839</v>
      </c>
      <c r="K183" s="39" t="s">
        <v>161</v>
      </c>
      <c r="L183" s="40">
        <v>62</v>
      </c>
      <c r="M183" s="40">
        <f t="shared" si="14"/>
        <v>65</v>
      </c>
      <c r="N183" s="40">
        <f t="shared" si="15"/>
        <v>67</v>
      </c>
      <c r="O183" s="7" t="s">
        <v>163</v>
      </c>
      <c r="P183" s="8" t="str">
        <f>IF(Table1[[#This Row],[MCDHH Legal Approved]]= "YES", Table1[[#This Row],[ASL Hrly Rate]]+15,"N/A")</f>
        <v>N/A</v>
      </c>
      <c r="Q183" s="8" t="str">
        <f>IF(Table1[[#This Row],[MCDHH Legal Approved]]="YES", Table1[[#This Row],[Deaf-Blind Hrly Rate]]+15,"N/A")</f>
        <v>N/A</v>
      </c>
      <c r="R183" s="7" t="s">
        <v>636</v>
      </c>
      <c r="S183" s="7">
        <f>LEN(Table1[[#This Row],[Partial PRC Doc]])</f>
        <v>7</v>
      </c>
      <c r="T183" s="7">
        <f>COUNTIF(Table1[Partial PRC Doc],R183)</f>
        <v>1</v>
      </c>
    </row>
    <row r="184" spans="1:20" ht="40.35" customHeight="1" x14ac:dyDescent="0.4">
      <c r="A184" s="2" t="s">
        <v>836</v>
      </c>
      <c r="B184" s="2" t="s">
        <v>837</v>
      </c>
      <c r="C184" s="2"/>
      <c r="D184" s="2" t="str">
        <f>SUBSTITUTE(CONCATENATE(Table1[[#This Row],[First Name]]," ",Table1[[#This Row],[Last Name]]," ",Table1[[#This Row],[Company]]),"","")</f>
        <v xml:space="preserve">Anastacia Mirrione </v>
      </c>
      <c r="E184" s="2" t="s">
        <v>148</v>
      </c>
      <c r="F184" s="4" t="s">
        <v>161</v>
      </c>
      <c r="G184" s="5">
        <v>45596</v>
      </c>
      <c r="H184" s="4">
        <f ca="1">IF(ISBLANK(Table1[[#This Row],[Certification effective]]),"",DATEDIF((G184),(TODAY()),"Y"))</f>
        <v>1</v>
      </c>
      <c r="I184" s="3">
        <f ca="1">IF(ISBLANK(Table1[[#This Row],[Certification effective]]),"",DATE(YEAR(Table1[[#This Row],[Certification effective]])+ROUNDUP(DATEDIF((G184),(TODAY()),"Y")/5,0)*5, MONTH(Table1[[#This Row],[Certification effective]]), DAY(Table1[[#This Row],[Certification effective]])))</f>
        <v>47422</v>
      </c>
      <c r="J184" s="3">
        <v>45870</v>
      </c>
      <c r="K184" s="39" t="s">
        <v>161</v>
      </c>
      <c r="L184" s="40">
        <v>55</v>
      </c>
      <c r="M184" s="40">
        <f t="shared" ref="M184:M189" si="26">L184+3</f>
        <v>58</v>
      </c>
      <c r="N184" s="40">
        <f t="shared" ref="N184:N189" si="27">L184+5</f>
        <v>60</v>
      </c>
      <c r="O184" s="7" t="s">
        <v>163</v>
      </c>
      <c r="P184" s="8" t="str">
        <f>IF(Table1[[#This Row],[MCDHH Legal Approved]]= "YES", Table1[[#This Row],[ASL Hrly Rate]]+15,"N/A")</f>
        <v>N/A</v>
      </c>
      <c r="Q184" s="8" t="str">
        <f>IF(Table1[[#This Row],[MCDHH Legal Approved]]="YES", Table1[[#This Row],[Deaf-Blind Hrly Rate]]+15,"N/A")</f>
        <v>N/A</v>
      </c>
      <c r="R184" s="7" t="s">
        <v>867</v>
      </c>
      <c r="S184" s="7">
        <f>LEN(Table1[[#This Row],[Partial PRC Doc]])</f>
        <v>7</v>
      </c>
      <c r="T184" s="7">
        <f>COUNTIF(Table1[Partial PRC Doc],R184)</f>
        <v>1</v>
      </c>
    </row>
    <row r="185" spans="1:20" ht="40.35" customHeight="1" x14ac:dyDescent="0.4">
      <c r="A185" s="2" t="s">
        <v>838</v>
      </c>
      <c r="B185" s="2" t="s">
        <v>223</v>
      </c>
      <c r="C185" s="2"/>
      <c r="D185" s="2" t="str">
        <f>SUBSTITUTE(CONCATENATE(Table1[[#This Row],[First Name]]," ",Table1[[#This Row],[Last Name]]," ",Table1[[#This Row],[Company]]),"","")</f>
        <v xml:space="preserve">Celia Mojica </v>
      </c>
      <c r="E185" s="2" t="s">
        <v>148</v>
      </c>
      <c r="F185" s="4" t="s">
        <v>161</v>
      </c>
      <c r="G185" s="5">
        <v>41751</v>
      </c>
      <c r="H185" s="4">
        <f ca="1">IF(ISBLANK(Table1[[#This Row],[Certification effective]]),"",DATEDIF((G185),(TODAY()),"Y"))</f>
        <v>11</v>
      </c>
      <c r="I185" s="3">
        <f ca="1">IF(ISBLANK(Table1[[#This Row],[Certification effective]]),"",DATE(YEAR(Table1[[#This Row],[Certification effective]])+ROUNDUP(DATEDIF((G185),(TODAY()),"Y")/5,0)*5, MONTH(Table1[[#This Row],[Certification effective]]), DAY(Table1[[#This Row],[Certification effective]])))</f>
        <v>47230</v>
      </c>
      <c r="J185" s="3">
        <v>45839</v>
      </c>
      <c r="K185" s="39" t="s">
        <v>161</v>
      </c>
      <c r="L185" s="40">
        <v>62</v>
      </c>
      <c r="M185" s="40">
        <f t="shared" si="26"/>
        <v>65</v>
      </c>
      <c r="N185" s="40">
        <f t="shared" si="27"/>
        <v>67</v>
      </c>
      <c r="O185" s="7" t="s">
        <v>163</v>
      </c>
      <c r="P185" s="8" t="str">
        <f>IF(Table1[[#This Row],[MCDHH Legal Approved]]= "YES", Table1[[#This Row],[ASL Hrly Rate]]+15,"N/A")</f>
        <v>N/A</v>
      </c>
      <c r="Q185" s="8" t="str">
        <f>IF(Table1[[#This Row],[MCDHH Legal Approved]]="YES", Table1[[#This Row],[Deaf-Blind Hrly Rate]]+15,"N/A")</f>
        <v>N/A</v>
      </c>
      <c r="R185" s="7" t="s">
        <v>868</v>
      </c>
      <c r="S185" s="7">
        <f>LEN(Table1[[#This Row],[Partial PRC Doc]])</f>
        <v>7</v>
      </c>
      <c r="T185" s="7">
        <f>COUNTIF(Table1[Partial PRC Doc],R185)</f>
        <v>1</v>
      </c>
    </row>
    <row r="186" spans="1:20" ht="40.35" customHeight="1" x14ac:dyDescent="0.4">
      <c r="A186" s="2" t="s">
        <v>540</v>
      </c>
      <c r="B186" s="2" t="s">
        <v>135</v>
      </c>
      <c r="C186" s="2"/>
      <c r="D186" s="2" t="str">
        <f>SUBSTITUTE(CONCATENATE(Table1[[#This Row],[First Name]]," ",Table1[[#This Row],[Last Name]]," ",Table1[[#This Row],[Company]]),"","")</f>
        <v xml:space="preserve">Linda Mondschein </v>
      </c>
      <c r="E186" s="2" t="s">
        <v>541</v>
      </c>
      <c r="F186" s="4" t="s">
        <v>161</v>
      </c>
      <c r="G186" s="5">
        <v>31367</v>
      </c>
      <c r="H186" s="4">
        <f ca="1">IF(ISBLANK(Table1[[#This Row],[Certification effective]]),"",DATEDIF((G186),(TODAY()),"Y"))</f>
        <v>40</v>
      </c>
      <c r="I186" s="3">
        <f ca="1">IF(ISBLANK(Table1[[#This Row],[Certification effective]]),"",DATE(YEAR(Table1[[#This Row],[Certification effective]])+ROUNDUP(DATEDIF((G186),(TODAY()),"Y")/5,0)*5, MONTH(Table1[[#This Row],[Certification effective]]), DAY(Table1[[#This Row],[Certification effective]])))</f>
        <v>45977</v>
      </c>
      <c r="J186" s="3">
        <v>45869</v>
      </c>
      <c r="K186" s="39" t="s">
        <v>161</v>
      </c>
      <c r="L186" s="40">
        <v>79</v>
      </c>
      <c r="M186" s="40">
        <f t="shared" si="26"/>
        <v>82</v>
      </c>
      <c r="N186" s="40">
        <f t="shared" si="27"/>
        <v>84</v>
      </c>
      <c r="O186" s="7" t="s">
        <v>163</v>
      </c>
      <c r="P186" s="8" t="str">
        <f>IF(Table1[[#This Row],[MCDHH Legal Approved]]= "YES", Table1[[#This Row],[ASL Hrly Rate]]+15,"N/A")</f>
        <v>N/A</v>
      </c>
      <c r="Q186" s="8" t="str">
        <f>IF(Table1[[#This Row],[MCDHH Legal Approved]]="YES", Table1[[#This Row],[Deaf-Blind Hrly Rate]]+15,"N/A")</f>
        <v>N/A</v>
      </c>
      <c r="R186" s="7" t="s">
        <v>702</v>
      </c>
      <c r="S186" s="7">
        <f>LEN(Table1[[#This Row],[Partial PRC Doc]])</f>
        <v>7</v>
      </c>
      <c r="T186" s="7">
        <f>COUNTIF(Table1[Partial PRC Doc],R186)</f>
        <v>1</v>
      </c>
    </row>
    <row r="187" spans="1:20" ht="40.35" customHeight="1" x14ac:dyDescent="0.4">
      <c r="A187" s="2" t="s">
        <v>300</v>
      </c>
      <c r="B187" s="2" t="s">
        <v>164</v>
      </c>
      <c r="C187" s="2"/>
      <c r="D187" s="2" t="str">
        <f>SUBSTITUTE(CONCATENATE(Table1[[#This Row],[First Name]]," ",Table1[[#This Row],[Last Name]]," ",Table1[[#This Row],[Company]]),"","")</f>
        <v xml:space="preserve">Christina Morrill </v>
      </c>
      <c r="E187" s="2" t="s">
        <v>200</v>
      </c>
      <c r="F187" s="4" t="s">
        <v>161</v>
      </c>
      <c r="G187" s="5">
        <v>40444</v>
      </c>
      <c r="H187" s="4">
        <f ca="1">IF(ISBLANK(Table1[[#This Row],[Certification effective]]),"",DATEDIF((G187),(TODAY()),"Y"))</f>
        <v>15</v>
      </c>
      <c r="I187" s="3">
        <f ca="1">IF(ISBLANK(Table1[[#This Row],[Certification effective]]),"",DATE(YEAR(Table1[[#This Row],[Certification effective]])+ROUNDUP(DATEDIF((G187),(TODAY()),"Y")/5,0)*5, MONTH(Table1[[#This Row],[Certification effective]]), DAY(Table1[[#This Row],[Certification effective]])))</f>
        <v>45923</v>
      </c>
      <c r="J187" s="3">
        <v>45839</v>
      </c>
      <c r="K187" s="39">
        <v>45923</v>
      </c>
      <c r="L187" s="40">
        <v>66</v>
      </c>
      <c r="M187" s="40">
        <f t="shared" si="26"/>
        <v>69</v>
      </c>
      <c r="N187" s="40">
        <f t="shared" si="27"/>
        <v>71</v>
      </c>
      <c r="O187" s="7" t="s">
        <v>163</v>
      </c>
      <c r="P187" s="8" t="str">
        <f>IF(Table1[[#This Row],[MCDHH Legal Approved]]= "YES", Table1[[#This Row],[ASL Hrly Rate]]+15,"N/A")</f>
        <v>N/A</v>
      </c>
      <c r="Q187" s="8" t="str">
        <f>IF(Table1[[#This Row],[MCDHH Legal Approved]]="YES", Table1[[#This Row],[Deaf-Blind Hrly Rate]]+15,"N/A")</f>
        <v>N/A</v>
      </c>
      <c r="R187" s="7" t="s">
        <v>637</v>
      </c>
      <c r="S187" s="7">
        <f>LEN(Table1[[#This Row],[Partial PRC Doc]])</f>
        <v>7</v>
      </c>
      <c r="T187" s="7">
        <f>COUNTIF(Table1[Partial PRC Doc],R187)</f>
        <v>1</v>
      </c>
    </row>
    <row r="188" spans="1:20" ht="40.35" customHeight="1" x14ac:dyDescent="0.4">
      <c r="A188" s="2" t="s">
        <v>443</v>
      </c>
      <c r="B188" s="2" t="s">
        <v>444</v>
      </c>
      <c r="C188" s="2"/>
      <c r="D188" s="2" t="str">
        <f>SUBSTITUTE(CONCATENATE(Table1[[#This Row],[First Name]]," ",Table1[[#This Row],[Last Name]]," ",Table1[[#This Row],[Company]]),"","")</f>
        <v xml:space="preserve">Miriam Morrow  </v>
      </c>
      <c r="E188" s="2" t="s">
        <v>151</v>
      </c>
      <c r="F188" s="4" t="s">
        <v>161</v>
      </c>
      <c r="G188" s="5">
        <v>40392</v>
      </c>
      <c r="H188" s="4">
        <f ca="1">IF(ISBLANK(Table1[[#This Row],[Certification effective]]),"",DATEDIF((G188),(TODAY()),"Y"))</f>
        <v>15</v>
      </c>
      <c r="I188" s="3">
        <f ca="1">IF(ISBLANK(Table1[[#This Row],[Certification effective]]),"",DATE(YEAR(Table1[[#This Row],[Certification effective]])+ROUNDUP(DATEDIF((G188),(TODAY()),"Y")/5,0)*5, MONTH(Table1[[#This Row],[Certification effective]]), DAY(Table1[[#This Row],[Certification effective]])))</f>
        <v>45871</v>
      </c>
      <c r="J188" s="3">
        <v>45839</v>
      </c>
      <c r="K188" s="39">
        <v>45871</v>
      </c>
      <c r="L188" s="40">
        <v>66</v>
      </c>
      <c r="M188" s="40">
        <f t="shared" si="26"/>
        <v>69</v>
      </c>
      <c r="N188" s="40">
        <f t="shared" si="27"/>
        <v>71</v>
      </c>
      <c r="O188" s="7" t="s">
        <v>163</v>
      </c>
      <c r="P188" s="8" t="str">
        <f>IF(Table1[[#This Row],[MCDHH Legal Approved]]= "YES", Table1[[#This Row],[ASL Hrly Rate]]+15,"N/A")</f>
        <v>N/A</v>
      </c>
      <c r="Q188" s="8" t="str">
        <f>IF(Table1[[#This Row],[MCDHH Legal Approved]]="YES", Table1[[#This Row],[Deaf-Blind Hrly Rate]]+15,"N/A")</f>
        <v>N/A</v>
      </c>
      <c r="R188" s="7" t="s">
        <v>796</v>
      </c>
      <c r="S188" s="7">
        <f>LEN(Table1[[#This Row],[Partial PRC Doc]])</f>
        <v>7</v>
      </c>
      <c r="T188" s="7">
        <f>COUNTIF(Table1[Partial PRC Doc],R188)</f>
        <v>1</v>
      </c>
    </row>
    <row r="189" spans="1:20" ht="40.35" customHeight="1" x14ac:dyDescent="0.4">
      <c r="A189" s="2" t="s">
        <v>445</v>
      </c>
      <c r="B189" s="2" t="s">
        <v>120</v>
      </c>
      <c r="C189" s="2"/>
      <c r="D189" s="2" t="str">
        <f>SUBSTITUTE(CONCATENATE(Table1[[#This Row],[First Name]]," ",Table1[[#This Row],[Last Name]]," ",Table1[[#This Row],[Company]]),"","")</f>
        <v xml:space="preserve">Susan Muller-Hershon </v>
      </c>
      <c r="E189" s="2" t="s">
        <v>207</v>
      </c>
      <c r="F189" s="4" t="s">
        <v>161</v>
      </c>
      <c r="G189" s="5">
        <v>29070</v>
      </c>
      <c r="H189" s="4">
        <f ca="1">IF(ISBLANK(Table1[[#This Row],[Certification effective]]),"",DATEDIF((G189),(TODAY()),"Y"))</f>
        <v>46</v>
      </c>
      <c r="I189" s="3">
        <f ca="1">IF(ISBLANK(Table1[[#This Row],[Certification effective]]),"",DATE(YEAR(Table1[[#This Row],[Certification effective]])+ROUNDUP(DATEDIF((G189),(TODAY()),"Y")/5,0)*5, MONTH(Table1[[#This Row],[Certification effective]]), DAY(Table1[[#This Row],[Certification effective]])))</f>
        <v>47333</v>
      </c>
      <c r="J189" s="3">
        <v>45839</v>
      </c>
      <c r="K189" s="39" t="s">
        <v>161</v>
      </c>
      <c r="L189" s="40">
        <v>83</v>
      </c>
      <c r="M189" s="40">
        <f t="shared" si="26"/>
        <v>86</v>
      </c>
      <c r="N189" s="40">
        <f t="shared" si="27"/>
        <v>88</v>
      </c>
      <c r="O189" s="7" t="s">
        <v>163</v>
      </c>
      <c r="P189" s="8" t="str">
        <f>IF(Table1[[#This Row],[MCDHH Legal Approved]]= "YES", Table1[[#This Row],[ASL Hrly Rate]]+15,"N/A")</f>
        <v>N/A</v>
      </c>
      <c r="Q189" s="8" t="str">
        <f>IF(Table1[[#This Row],[MCDHH Legal Approved]]="YES", Table1[[#This Row],[Deaf-Blind Hrly Rate]]+15,"N/A")</f>
        <v>N/A</v>
      </c>
      <c r="R189" s="7" t="s">
        <v>703</v>
      </c>
      <c r="S189" s="7">
        <f>LEN(Table1[[#This Row],[Partial PRC Doc]])</f>
        <v>7</v>
      </c>
      <c r="T189" s="7">
        <f>COUNTIF(Table1[Partial PRC Doc],R189)</f>
        <v>1</v>
      </c>
    </row>
    <row r="190" spans="1:20" ht="40.35" customHeight="1" x14ac:dyDescent="0.4">
      <c r="A190" s="2" t="s">
        <v>203</v>
      </c>
      <c r="B190" s="2" t="s">
        <v>204</v>
      </c>
      <c r="C190" s="2"/>
      <c r="D190" s="2" t="str">
        <f>SUBSTITUTE(CONCATENATE(Table1[[#This Row],[First Name]]," ",Table1[[#This Row],[Last Name]]," ",Table1[[#This Row],[Company]]),"","")</f>
        <v xml:space="preserve">Linsay G. Murphy </v>
      </c>
      <c r="E190" s="2" t="s">
        <v>148</v>
      </c>
      <c r="F190" s="4" t="s">
        <v>918</v>
      </c>
      <c r="G190" s="5">
        <v>41144</v>
      </c>
      <c r="H190" s="4">
        <f ca="1">IF(ISBLANK(Table1[[#This Row],[Certification effective]]),"",DATEDIF((G190),(TODAY()),"Y"))</f>
        <v>13</v>
      </c>
      <c r="I190" s="3">
        <f ca="1">IF(ISBLANK(Table1[[#This Row],[Certification effective]]),"",DATE(YEAR(Table1[[#This Row],[Certification effective]])+ROUNDUP(DATEDIF((G190),(TODAY()),"Y")/5,0)*5, MONTH(Table1[[#This Row],[Certification effective]]), DAY(Table1[[#This Row],[Certification effective]])))</f>
        <v>46622</v>
      </c>
      <c r="J190" s="3">
        <v>45839</v>
      </c>
      <c r="K190" s="39" t="s">
        <v>161</v>
      </c>
      <c r="L190" s="40">
        <v>62</v>
      </c>
      <c r="M190" s="40">
        <f t="shared" si="14"/>
        <v>65</v>
      </c>
      <c r="N190" s="40">
        <f t="shared" si="15"/>
        <v>67</v>
      </c>
      <c r="O190" s="7" t="s">
        <v>162</v>
      </c>
      <c r="P190" s="8">
        <f>IF(Table1[[#This Row],[MCDHH Legal Approved]]= "YES", Table1[[#This Row],[ASL Hrly Rate]]+15,"N/A")</f>
        <v>77</v>
      </c>
      <c r="Q190" s="8">
        <f>IF(Table1[[#This Row],[MCDHH Legal Approved]]="YES", Table1[[#This Row],[Deaf-Blind Hrly Rate]]+15,"N/A")</f>
        <v>82</v>
      </c>
      <c r="R190" s="7" t="s">
        <v>797</v>
      </c>
      <c r="S190" s="7">
        <f>LEN(Table1[[#This Row],[Partial PRC Doc]])</f>
        <v>7</v>
      </c>
      <c r="T190" s="7">
        <f>COUNTIF(Table1[Partial PRC Doc],R190)</f>
        <v>1</v>
      </c>
    </row>
    <row r="191" spans="1:20" ht="40.35" customHeight="1" x14ac:dyDescent="0.4">
      <c r="A191" s="2" t="s">
        <v>446</v>
      </c>
      <c r="B191" s="2" t="s">
        <v>447</v>
      </c>
      <c r="C191" s="2"/>
      <c r="D191" s="2" t="str">
        <f>SUBSTITUTE(CONCATENATE(Table1[[#This Row],[First Name]]," ",Table1[[#This Row],[Last Name]]," ",Table1[[#This Row],[Company]]),"","")</f>
        <v xml:space="preserve">Abigail Murray </v>
      </c>
      <c r="E191" s="2" t="s">
        <v>148</v>
      </c>
      <c r="F191" s="4" t="s">
        <v>161</v>
      </c>
      <c r="G191" s="5">
        <v>45442</v>
      </c>
      <c r="H191" s="4">
        <f ca="1">IF(ISBLANK(Table1[[#This Row],[Certification effective]]),"",DATEDIF((G191),(TODAY()),"Y"))</f>
        <v>1</v>
      </c>
      <c r="I191" s="3">
        <f ca="1">IF(ISBLANK(Table1[[#This Row],[Certification effective]]),"",DATE(YEAR(Table1[[#This Row],[Certification effective]])+ROUNDUP(DATEDIF((G191),(TODAY()),"Y")/5,0)*5, MONTH(Table1[[#This Row],[Certification effective]]), DAY(Table1[[#This Row],[Certification effective]])))</f>
        <v>47268</v>
      </c>
      <c r="J191" s="3">
        <v>45839</v>
      </c>
      <c r="K191" s="39" t="s">
        <v>161</v>
      </c>
      <c r="L191" s="40">
        <v>55</v>
      </c>
      <c r="M191" s="40">
        <f>L191+3</f>
        <v>58</v>
      </c>
      <c r="N191" s="40">
        <f>L191+5</f>
        <v>60</v>
      </c>
      <c r="O191" s="7" t="s">
        <v>163</v>
      </c>
      <c r="P191" s="8" t="str">
        <f>IF(Table1[[#This Row],[MCDHH Legal Approved]]= "YES", Table1[[#This Row],[ASL Hrly Rate]]+15,"N/A")</f>
        <v>N/A</v>
      </c>
      <c r="Q191" s="8" t="str">
        <f>IF(Table1[[#This Row],[MCDHH Legal Approved]]="YES", Table1[[#This Row],[Deaf-Blind Hrly Rate]]+15,"N/A")</f>
        <v>N/A</v>
      </c>
      <c r="R191" s="7" t="s">
        <v>704</v>
      </c>
      <c r="S191" s="7">
        <f>LEN(Table1[[#This Row],[Partial PRC Doc]])</f>
        <v>7</v>
      </c>
      <c r="T191" s="7">
        <f>COUNTIF(Table1[Partial PRC Doc],R191)</f>
        <v>1</v>
      </c>
    </row>
    <row r="192" spans="1:20" ht="40.35" customHeight="1" x14ac:dyDescent="0.4">
      <c r="A192" s="2" t="s">
        <v>446</v>
      </c>
      <c r="B192" s="2" t="s">
        <v>390</v>
      </c>
      <c r="C192" s="2"/>
      <c r="D192" s="2" t="str">
        <f>SUBSTITUTE(CONCATENATE(Table1[[#This Row],[First Name]]," ",Table1[[#This Row],[Last Name]]," ",Table1[[#This Row],[Company]]),"","")</f>
        <v xml:space="preserve">Cynthia Murray </v>
      </c>
      <c r="E192" s="2" t="s">
        <v>141</v>
      </c>
      <c r="F192" s="4" t="s">
        <v>161</v>
      </c>
      <c r="G192" s="5">
        <v>36448</v>
      </c>
      <c r="H192" s="4">
        <f ca="1">IF(ISBLANK(Table1[[#This Row],[Certification effective]]),"",DATEDIF((G192),(TODAY()),"Y"))</f>
        <v>26</v>
      </c>
      <c r="I192" s="3">
        <f ca="1">IF(ISBLANK(Table1[[#This Row],[Certification effective]]),"",DATE(YEAR(Table1[[#This Row],[Certification effective]])+ROUNDUP(DATEDIF((G192),(TODAY()),"Y")/5,0)*5, MONTH(Table1[[#This Row],[Certification effective]]), DAY(Table1[[#This Row],[Certification effective]])))</f>
        <v>47406</v>
      </c>
      <c r="J192" s="3">
        <v>45859</v>
      </c>
      <c r="K192" s="39" t="s">
        <v>161</v>
      </c>
      <c r="L192" s="40">
        <v>73</v>
      </c>
      <c r="M192" s="40">
        <f>L192+3</f>
        <v>76</v>
      </c>
      <c r="N192" s="40">
        <f>L192+5</f>
        <v>78</v>
      </c>
      <c r="O192" s="7" t="s">
        <v>163</v>
      </c>
      <c r="P192" s="8" t="str">
        <f>IF(Table1[[#This Row],[MCDHH Legal Approved]]= "YES", Table1[[#This Row],[ASL Hrly Rate]]+15,"N/A")</f>
        <v>N/A</v>
      </c>
      <c r="Q192" s="8" t="str">
        <f>IF(Table1[[#This Row],[MCDHH Legal Approved]]="YES", Table1[[#This Row],[Deaf-Blind Hrly Rate]]+15,"N/A")</f>
        <v>N/A</v>
      </c>
      <c r="R192" s="7" t="s">
        <v>798</v>
      </c>
      <c r="S192" s="7">
        <f>LEN(Table1[[#This Row],[Partial PRC Doc]])</f>
        <v>7</v>
      </c>
      <c r="T192" s="7">
        <f>COUNTIF(Table1[Partial PRC Doc],R192)</f>
        <v>1</v>
      </c>
    </row>
    <row r="193" spans="1:20" ht="40.35" customHeight="1" x14ac:dyDescent="0.4">
      <c r="A193" s="2" t="s">
        <v>255</v>
      </c>
      <c r="B193" s="2" t="s">
        <v>256</v>
      </c>
      <c r="C193" s="2"/>
      <c r="D193" s="2" t="str">
        <f>SUBSTITUTE(CONCATENATE(Table1[[#This Row],[First Name]]," ",Table1[[#This Row],[Last Name]]," ",Table1[[#This Row],[Company]]),"","")</f>
        <v xml:space="preserve">Dale Neimeyer </v>
      </c>
      <c r="E193" s="2" t="s">
        <v>141</v>
      </c>
      <c r="F193" s="4" t="s">
        <v>161</v>
      </c>
      <c r="G193" s="5">
        <v>36138</v>
      </c>
      <c r="H193" s="4">
        <f ca="1">IF(ISBLANK(Table1[[#This Row],[Certification effective]]),"",DATEDIF((G193),(TODAY()),"Y"))</f>
        <v>27</v>
      </c>
      <c r="I193" s="3">
        <f ca="1">IF(ISBLANK(Table1[[#This Row],[Certification effective]]),"",DATE(YEAR(Table1[[#This Row],[Certification effective]])+ROUNDUP(DATEDIF((G193),(TODAY()),"Y")/5,0)*5, MONTH(Table1[[#This Row],[Certification effective]]), DAY(Table1[[#This Row],[Certification effective]])))</f>
        <v>47096</v>
      </c>
      <c r="J193" s="3">
        <v>45839</v>
      </c>
      <c r="K193" s="39" t="s">
        <v>161</v>
      </c>
      <c r="L193" s="40">
        <v>73</v>
      </c>
      <c r="M193" s="40">
        <f>L193+3</f>
        <v>76</v>
      </c>
      <c r="N193" s="40">
        <f>L193+5</f>
        <v>78</v>
      </c>
      <c r="O193" s="7" t="s">
        <v>163</v>
      </c>
      <c r="P193" s="8" t="str">
        <f>IF(Table1[[#This Row],[MCDHH Legal Approved]]= "YES", Table1[[#This Row],[ASL Hrly Rate]]+15,"N/A")</f>
        <v>N/A</v>
      </c>
      <c r="Q193" s="8" t="str">
        <f>IF(Table1[[#This Row],[MCDHH Legal Approved]]="YES", Table1[[#This Row],[Deaf-Blind Hrly Rate]]+15,"N/A")</f>
        <v>N/A</v>
      </c>
      <c r="R193" s="7" t="s">
        <v>638</v>
      </c>
      <c r="S193" s="7">
        <f>LEN(Table1[[#This Row],[Partial PRC Doc]])</f>
        <v>7</v>
      </c>
      <c r="T193" s="7">
        <f>COUNTIF(Table1[Partial PRC Doc],R193)</f>
        <v>1</v>
      </c>
    </row>
    <row r="194" spans="1:20" ht="40.35" customHeight="1" x14ac:dyDescent="0.4">
      <c r="A194" s="2" t="s">
        <v>448</v>
      </c>
      <c r="B194" s="2" t="s">
        <v>449</v>
      </c>
      <c r="C194" s="2"/>
      <c r="D194" s="2" t="str">
        <f>SUBSTITUTE(CONCATENATE(Table1[[#This Row],[First Name]]," ",Table1[[#This Row],[Last Name]]," ",Table1[[#This Row],[Company]]),"","")</f>
        <v xml:space="preserve">Olivia Newlon </v>
      </c>
      <c r="E194" s="2" t="s">
        <v>148</v>
      </c>
      <c r="F194" s="4" t="s">
        <v>918</v>
      </c>
      <c r="G194" s="5">
        <v>42849</v>
      </c>
      <c r="H194" s="4">
        <f ca="1">IF(ISBLANK(Table1[[#This Row],[Certification effective]]),"",DATEDIF((G194),(TODAY()),"Y"))</f>
        <v>8</v>
      </c>
      <c r="I194" s="3">
        <f ca="1">IF(ISBLANK(Table1[[#This Row],[Certification effective]]),"",DATE(YEAR(Table1[[#This Row],[Certification effective]])+ROUNDUP(DATEDIF((G194),(TODAY()),"Y")/5,0)*5, MONTH(Table1[[#This Row],[Certification effective]]), DAY(Table1[[#This Row],[Certification effective]])))</f>
        <v>46501</v>
      </c>
      <c r="J194" s="3">
        <v>45839</v>
      </c>
      <c r="K194" s="39" t="s">
        <v>161</v>
      </c>
      <c r="L194" s="40">
        <v>59</v>
      </c>
      <c r="M194" s="40">
        <f t="shared" ref="M194:M196" si="28">L194+3</f>
        <v>62</v>
      </c>
      <c r="N194" s="40">
        <f t="shared" ref="N194:N196" si="29">L194+5</f>
        <v>64</v>
      </c>
      <c r="O194" s="7" t="s">
        <v>162</v>
      </c>
      <c r="P194" s="8">
        <f>IF(Table1[[#This Row],[MCDHH Legal Approved]]= "YES", Table1[[#This Row],[ASL Hrly Rate]]+15,"N/A")</f>
        <v>74</v>
      </c>
      <c r="Q194" s="8">
        <f>IF(Table1[[#This Row],[MCDHH Legal Approved]]="YES", Table1[[#This Row],[Deaf-Blind Hrly Rate]]+15,"N/A")</f>
        <v>79</v>
      </c>
      <c r="R194" s="7" t="s">
        <v>799</v>
      </c>
      <c r="S194" s="7">
        <f>LEN(Table1[[#This Row],[Partial PRC Doc]])</f>
        <v>7</v>
      </c>
      <c r="T194" s="7">
        <f>COUNTIF(Table1[Partial PRC Doc],R194)</f>
        <v>1</v>
      </c>
    </row>
    <row r="195" spans="1:20" ht="40.35" customHeight="1" x14ac:dyDescent="0.4">
      <c r="A195" s="2" t="s">
        <v>900</v>
      </c>
      <c r="B195" s="2" t="s">
        <v>901</v>
      </c>
      <c r="C195" s="2"/>
      <c r="D195" s="2" t="str">
        <f>SUBSTITUTE(CONCATENATE(Table1[[#This Row],[First Name]]," ",Table1[[#This Row],[Last Name]]," ",Table1[[#This Row],[Company]]),"","")</f>
        <v xml:space="preserve">Arricka Noe </v>
      </c>
      <c r="E195" s="2" t="s">
        <v>200</v>
      </c>
      <c r="F195" s="4" t="s">
        <v>161</v>
      </c>
      <c r="G195" s="5">
        <v>40374</v>
      </c>
      <c r="H195" s="4">
        <f ca="1">IF(ISBLANK(Table1[[#This Row],[Certification effective]]),"",DATEDIF((G195),(TODAY()),"Y"))</f>
        <v>15</v>
      </c>
      <c r="I195" s="3">
        <f ca="1">IF(ISBLANK(Table1[[#This Row],[Certification effective]]),"",DATE(YEAR(Table1[[#This Row],[Certification effective]])+ROUNDUP(DATEDIF((G195),(TODAY()),"Y")/5,0)*5, MONTH(Table1[[#This Row],[Certification effective]]), DAY(Table1[[#This Row],[Certification effective]])))</f>
        <v>45853</v>
      </c>
      <c r="J195" s="3">
        <v>45932</v>
      </c>
      <c r="K195" s="39" t="s">
        <v>161</v>
      </c>
      <c r="L195" s="40">
        <v>66</v>
      </c>
      <c r="M195" s="40">
        <f>L195+3</f>
        <v>69</v>
      </c>
      <c r="N195" s="40">
        <f>L195+5</f>
        <v>71</v>
      </c>
      <c r="O195" s="7" t="s">
        <v>163</v>
      </c>
      <c r="P195" s="8" t="str">
        <f>IF(Table1[[#This Row],[MCDHH Legal Approved]]= "YES", Table1[[#This Row],[ASL Hrly Rate]]+15,"N/A")</f>
        <v>N/A</v>
      </c>
      <c r="Q195" s="8" t="str">
        <f>IF(Table1[[#This Row],[MCDHH Legal Approved]]="YES", Table1[[#This Row],[Deaf-Blind Hrly Rate]]+15,"N/A")</f>
        <v>N/A</v>
      </c>
      <c r="R195" s="7" t="s">
        <v>906</v>
      </c>
      <c r="S195" s="7">
        <f>LEN(Table1[[#This Row],[Partial PRC Doc]])</f>
        <v>7</v>
      </c>
      <c r="T195" s="7">
        <f>COUNTIF(Table1[Partial PRC Doc],R195)</f>
        <v>1</v>
      </c>
    </row>
    <row r="196" spans="1:20" ht="40.35" customHeight="1" x14ac:dyDescent="0.4">
      <c r="A196" s="2" t="s">
        <v>450</v>
      </c>
      <c r="B196" s="2" t="s">
        <v>451</v>
      </c>
      <c r="C196" s="2"/>
      <c r="D196" s="2" t="str">
        <f>SUBSTITUTE(CONCATENATE(Table1[[#This Row],[First Name]]," ",Table1[[#This Row],[Last Name]]," ",Table1[[#This Row],[Company]]),"","")</f>
        <v xml:space="preserve">Anna L. Nolan </v>
      </c>
      <c r="E196" s="2" t="s">
        <v>153</v>
      </c>
      <c r="F196" s="4" t="s">
        <v>161</v>
      </c>
      <c r="G196" s="5">
        <v>39017</v>
      </c>
      <c r="H196" s="4">
        <f ca="1">IF(ISBLANK(Table1[[#This Row],[Certification effective]]),"",DATEDIF((G196),(TODAY()),"Y"))</f>
        <v>19</v>
      </c>
      <c r="I196" s="3">
        <f ca="1">IF(ISBLANK(Table1[[#This Row],[Certification effective]]),"",DATE(YEAR(Table1[[#This Row],[Certification effective]])+ROUNDUP(DATEDIF((G196),(TODAY()),"Y")/5,0)*5, MONTH(Table1[[#This Row],[Certification effective]]), DAY(Table1[[#This Row],[Certification effective]])))</f>
        <v>46322</v>
      </c>
      <c r="J196" s="3">
        <v>45839</v>
      </c>
      <c r="K196" s="39" t="s">
        <v>161</v>
      </c>
      <c r="L196" s="40">
        <v>66</v>
      </c>
      <c r="M196" s="40">
        <f t="shared" si="28"/>
        <v>69</v>
      </c>
      <c r="N196" s="40">
        <f t="shared" si="29"/>
        <v>71</v>
      </c>
      <c r="O196" s="7" t="s">
        <v>163</v>
      </c>
      <c r="P196" s="8" t="str">
        <f>IF(Table1[[#This Row],[MCDHH Legal Approved]]= "YES", Table1[[#This Row],[ASL Hrly Rate]]+15,"N/A")</f>
        <v>N/A</v>
      </c>
      <c r="Q196" s="8" t="str">
        <f>IF(Table1[[#This Row],[MCDHH Legal Approved]]="YES", Table1[[#This Row],[Deaf-Blind Hrly Rate]]+15,"N/A")</f>
        <v>N/A</v>
      </c>
      <c r="R196" s="7" t="s">
        <v>800</v>
      </c>
      <c r="S196" s="7">
        <f>LEN(Table1[[#This Row],[Partial PRC Doc]])</f>
        <v>7</v>
      </c>
      <c r="T196" s="7">
        <f>COUNTIF(Table1[Partial PRC Doc],R196)</f>
        <v>1</v>
      </c>
    </row>
    <row r="197" spans="1:20" ht="40.35" customHeight="1" x14ac:dyDescent="0.4">
      <c r="A197" s="2" t="s">
        <v>533</v>
      </c>
      <c r="B197" s="2" t="s">
        <v>534</v>
      </c>
      <c r="C197" s="2"/>
      <c r="D197" s="2" t="str">
        <f>SUBSTITUTE(CONCATENATE(Table1[[#This Row],[First Name]]," ",Table1[[#This Row],[Last Name]]," ",Table1[[#This Row],[Company]]),"","")</f>
        <v xml:space="preserve">Cayle O'Brien </v>
      </c>
      <c r="E197" s="2" t="s">
        <v>153</v>
      </c>
      <c r="F197" s="4" t="s">
        <v>161</v>
      </c>
      <c r="G197" s="5">
        <v>44370</v>
      </c>
      <c r="H197" s="4">
        <f ca="1">IF(ISBLANK(Table1[[#This Row],[Certification effective]]),"",DATEDIF((G197),(TODAY()),"Y"))</f>
        <v>4</v>
      </c>
      <c r="I197" s="3">
        <f ca="1">IF(ISBLANK(Table1[[#This Row],[Certification effective]]),"",DATE(YEAR(Table1[[#This Row],[Certification effective]])+ROUNDUP(DATEDIF((G197),(TODAY()),"Y")/5,0)*5, MONTH(Table1[[#This Row],[Certification effective]]), DAY(Table1[[#This Row],[Certification effective]])))</f>
        <v>46196</v>
      </c>
      <c r="J197" s="3">
        <v>45860</v>
      </c>
      <c r="K197" s="39" t="s">
        <v>161</v>
      </c>
      <c r="L197" s="40">
        <v>55</v>
      </c>
      <c r="M197" s="40">
        <f>L197+3</f>
        <v>58</v>
      </c>
      <c r="N197" s="40">
        <f>L197+5</f>
        <v>60</v>
      </c>
      <c r="O197" s="7" t="s">
        <v>163</v>
      </c>
      <c r="P197" s="8" t="str">
        <f>IF(Table1[[#This Row],[MCDHH Legal Approved]]= "YES", Table1[[#This Row],[ASL Hrly Rate]]+15,"N/A")</f>
        <v>N/A</v>
      </c>
      <c r="Q197" s="8" t="str">
        <f>IF(Table1[[#This Row],[MCDHH Legal Approved]]="YES", Table1[[#This Row],[Deaf-Blind Hrly Rate]]+15,"N/A")</f>
        <v>N/A</v>
      </c>
      <c r="R197" s="7" t="s">
        <v>705</v>
      </c>
      <c r="S197" s="7">
        <f>LEN(Table1[[#This Row],[Partial PRC Doc]])</f>
        <v>7</v>
      </c>
      <c r="T197" s="7">
        <f>COUNTIF(Table1[Partial PRC Doc],R197)</f>
        <v>1</v>
      </c>
    </row>
    <row r="198" spans="1:20" ht="40.35" customHeight="1" x14ac:dyDescent="0.4">
      <c r="A198" s="2" t="s">
        <v>89</v>
      </c>
      <c r="B198" s="2" t="s">
        <v>90</v>
      </c>
      <c r="C198" s="2"/>
      <c r="D198" s="2" t="str">
        <f>SUBSTITUTE(CONCATENATE(Table1[[#This Row],[First Name]]," ",Table1[[#This Row],[Last Name]]," ",Table1[[#This Row],[Company]]),"","")</f>
        <v xml:space="preserve">Laura O'Callahan </v>
      </c>
      <c r="E198" s="2" t="s">
        <v>141</v>
      </c>
      <c r="F198" s="4" t="s">
        <v>161</v>
      </c>
      <c r="G198" s="5">
        <v>36969</v>
      </c>
      <c r="H198" s="4">
        <f ca="1">IF(ISBLANK(Table1[[#This Row],[Certification effective]]),"",DATEDIF((G198),(TODAY()),"Y"))</f>
        <v>24</v>
      </c>
      <c r="I198" s="3">
        <f ca="1">IF(ISBLANK(Table1[[#This Row],[Certification effective]]),"",DATE(YEAR(Table1[[#This Row],[Certification effective]])+ROUNDUP(DATEDIF((G198),(TODAY()),"Y")/5,0)*5, MONTH(Table1[[#This Row],[Certification effective]]), DAY(Table1[[#This Row],[Certification effective]])))</f>
        <v>46100</v>
      </c>
      <c r="J198" s="3">
        <v>45839</v>
      </c>
      <c r="K198" s="39" t="s">
        <v>161</v>
      </c>
      <c r="L198" s="40">
        <v>69</v>
      </c>
      <c r="M198" s="40">
        <f t="shared" si="14"/>
        <v>72</v>
      </c>
      <c r="N198" s="40">
        <f t="shared" si="15"/>
        <v>74</v>
      </c>
      <c r="O198" s="7" t="s">
        <v>163</v>
      </c>
      <c r="P198" s="8" t="str">
        <f>IF(Table1[[#This Row],[MCDHH Legal Approved]]= "YES", Table1[[#This Row],[ASL Hrly Rate]]+15,"N/A")</f>
        <v>N/A</v>
      </c>
      <c r="Q198" s="8" t="str">
        <f>IF(Table1[[#This Row],[MCDHH Legal Approved]]="YES", Table1[[#This Row],[Deaf-Blind Hrly Rate]]+15,"N/A")</f>
        <v>N/A</v>
      </c>
      <c r="R198" s="7" t="s">
        <v>639</v>
      </c>
      <c r="S198" s="7">
        <f>LEN(Table1[[#This Row],[Partial PRC Doc]])</f>
        <v>7</v>
      </c>
      <c r="T198" s="7">
        <f>COUNTIF(Table1[Partial PRC Doc],R198)</f>
        <v>1</v>
      </c>
    </row>
    <row r="199" spans="1:20" ht="40.35" customHeight="1" x14ac:dyDescent="0.4">
      <c r="A199" s="2" t="s">
        <v>89</v>
      </c>
      <c r="B199" s="2" t="s">
        <v>123</v>
      </c>
      <c r="C199" s="2"/>
      <c r="D199" s="2" t="str">
        <f>SUBSTITUTE(CONCATENATE(Table1[[#This Row],[First Name]]," ",Table1[[#This Row],[Last Name]]," ",Table1[[#This Row],[Company]]),"","")</f>
        <v xml:space="preserve">Tim O'Callahan </v>
      </c>
      <c r="E199" s="2" t="s">
        <v>155</v>
      </c>
      <c r="F199" s="4" t="s">
        <v>161</v>
      </c>
      <c r="G199" s="5">
        <v>31880</v>
      </c>
      <c r="H199" s="4">
        <f ca="1">IF(ISBLANK(Table1[[#This Row],[Certification effective]]),"",DATEDIF((G199),(TODAY()),"Y"))</f>
        <v>38</v>
      </c>
      <c r="I199" s="3">
        <f ca="1">IF(ISBLANK(Table1[[#This Row],[Certification effective]]),"",DATE(YEAR(Table1[[#This Row],[Certification effective]])+ROUNDUP(DATEDIF((G199),(TODAY()),"Y")/5,0)*5, MONTH(Table1[[#This Row],[Certification effective]]), DAY(Table1[[#This Row],[Certification effective]])))</f>
        <v>46490</v>
      </c>
      <c r="J199" s="3">
        <v>45839</v>
      </c>
      <c r="K199" s="39" t="s">
        <v>161</v>
      </c>
      <c r="L199" s="40">
        <v>79</v>
      </c>
      <c r="M199" s="40">
        <f t="shared" si="14"/>
        <v>82</v>
      </c>
      <c r="N199" s="40">
        <f t="shared" si="15"/>
        <v>84</v>
      </c>
      <c r="O199" s="7" t="s">
        <v>163</v>
      </c>
      <c r="P199" s="8" t="str">
        <f>IF(Table1[[#This Row],[MCDHH Legal Approved]]= "YES", Table1[[#This Row],[ASL Hrly Rate]]+15,"N/A")</f>
        <v>N/A</v>
      </c>
      <c r="Q199" s="8" t="str">
        <f>IF(Table1[[#This Row],[MCDHH Legal Approved]]="YES", Table1[[#This Row],[Deaf-Blind Hrly Rate]]+15,"N/A")</f>
        <v>N/A</v>
      </c>
      <c r="R199" s="7" t="s">
        <v>801</v>
      </c>
      <c r="S199" s="7">
        <f>LEN(Table1[[#This Row],[Partial PRC Doc]])</f>
        <v>7</v>
      </c>
      <c r="T199" s="7">
        <f>COUNTIF(Table1[Partial PRC Doc],R199)</f>
        <v>1</v>
      </c>
    </row>
    <row r="200" spans="1:20" ht="40.35" customHeight="1" x14ac:dyDescent="0.4">
      <c r="A200" s="2" t="s">
        <v>452</v>
      </c>
      <c r="B200" s="2" t="s">
        <v>293</v>
      </c>
      <c r="C200" s="2"/>
      <c r="D200" s="2" t="str">
        <f>SUBSTITUTE(CONCATENATE(Table1[[#This Row],[First Name]]," ",Table1[[#This Row],[Last Name]]," ",Table1[[#This Row],[Company]]),"","")</f>
        <v xml:space="preserve">Jacqueline O'Donnell </v>
      </c>
      <c r="E200" s="2" t="s">
        <v>141</v>
      </c>
      <c r="F200" s="4" t="s">
        <v>161</v>
      </c>
      <c r="G200" s="5">
        <v>39639</v>
      </c>
      <c r="H200" s="4">
        <f ca="1">IF(ISBLANK(Table1[[#This Row],[Certification effective]]),"",DATEDIF((G200),(TODAY()),"Y"))</f>
        <v>17</v>
      </c>
      <c r="I200" s="3">
        <f ca="1">IF(ISBLANK(Table1[[#This Row],[Certification effective]]),"",DATE(YEAR(Table1[[#This Row],[Certification effective]])+ROUNDUP(DATEDIF((G200),(TODAY()),"Y")/5,0)*5, MONTH(Table1[[#This Row],[Certification effective]]), DAY(Table1[[#This Row],[Certification effective]])))</f>
        <v>46944</v>
      </c>
      <c r="J200" s="3">
        <v>45839</v>
      </c>
      <c r="K200" s="39" t="s">
        <v>161</v>
      </c>
      <c r="L200" s="40">
        <v>66</v>
      </c>
      <c r="M200" s="40">
        <f>L200+3</f>
        <v>69</v>
      </c>
      <c r="N200" s="40">
        <f>L200+5</f>
        <v>71</v>
      </c>
      <c r="O200" s="7" t="s">
        <v>163</v>
      </c>
      <c r="P200" s="8" t="str">
        <f>IF(Table1[[#This Row],[MCDHH Legal Approved]]= "YES", Table1[[#This Row],[ASL Hrly Rate]]+15,"N/A")</f>
        <v>N/A</v>
      </c>
      <c r="Q200" s="8" t="str">
        <f>IF(Table1[[#This Row],[MCDHH Legal Approved]]="YES", Table1[[#This Row],[Deaf-Blind Hrly Rate]]+15,"N/A")</f>
        <v>N/A</v>
      </c>
      <c r="R200" s="7" t="s">
        <v>706</v>
      </c>
      <c r="S200" s="7">
        <f>LEN(Table1[[#This Row],[Partial PRC Doc]])</f>
        <v>7</v>
      </c>
      <c r="T200" s="7">
        <f>COUNTIF(Table1[Partial PRC Doc],R200)</f>
        <v>1</v>
      </c>
    </row>
    <row r="201" spans="1:20" ht="40.35" customHeight="1" x14ac:dyDescent="0.4">
      <c r="A201" s="2" t="s">
        <v>453</v>
      </c>
      <c r="B201" s="2" t="s">
        <v>76</v>
      </c>
      <c r="C201" s="2"/>
      <c r="D201" s="2" t="str">
        <f>SUBSTITUTE(CONCATENATE(Table1[[#This Row],[First Name]]," ",Table1[[#This Row],[Last Name]]," ",Table1[[#This Row],[Company]]),"","")</f>
        <v xml:space="preserve">Julie OMeara </v>
      </c>
      <c r="E201" s="2" t="s">
        <v>271</v>
      </c>
      <c r="F201" s="4" t="s">
        <v>161</v>
      </c>
      <c r="G201" s="5">
        <v>39775</v>
      </c>
      <c r="H201" s="4">
        <f ca="1">IF(ISBLANK(Table1[[#This Row],[Certification effective]]),"",DATEDIF((G201),(TODAY()),"Y"))</f>
        <v>17</v>
      </c>
      <c r="I201" s="3">
        <f ca="1">IF(ISBLANK(Table1[[#This Row],[Certification effective]]),"",DATE(YEAR(Table1[[#This Row],[Certification effective]])+ROUNDUP(DATEDIF((G201),(TODAY()),"Y")/5,0)*5, MONTH(Table1[[#This Row],[Certification effective]]), DAY(Table1[[#This Row],[Certification effective]])))</f>
        <v>47080</v>
      </c>
      <c r="J201" s="3">
        <v>45839</v>
      </c>
      <c r="K201" s="39" t="s">
        <v>161</v>
      </c>
      <c r="L201" s="40">
        <v>66</v>
      </c>
      <c r="M201" s="40">
        <f>L201+3</f>
        <v>69</v>
      </c>
      <c r="N201" s="40">
        <f>L201+5</f>
        <v>71</v>
      </c>
      <c r="O201" s="7" t="s">
        <v>163</v>
      </c>
      <c r="P201" s="8" t="str">
        <f>IF(Table1[[#This Row],[MCDHH Legal Approved]]= "YES", Table1[[#This Row],[ASL Hrly Rate]]+15,"N/A")</f>
        <v>N/A</v>
      </c>
      <c r="Q201" s="8" t="str">
        <f>IF(Table1[[#This Row],[MCDHH Legal Approved]]="YES", Table1[[#This Row],[Deaf-Blind Hrly Rate]]+15,"N/A")</f>
        <v>N/A</v>
      </c>
      <c r="R201" s="7" t="s">
        <v>802</v>
      </c>
      <c r="S201" s="7">
        <f>LEN(Table1[[#This Row],[Partial PRC Doc]])</f>
        <v>7</v>
      </c>
      <c r="T201" s="7">
        <f>COUNTIF(Table1[Partial PRC Doc],R201)</f>
        <v>1</v>
      </c>
    </row>
    <row r="202" spans="1:20" ht="40.35" customHeight="1" x14ac:dyDescent="0.4">
      <c r="A202" s="2" t="s">
        <v>218</v>
      </c>
      <c r="B202" s="2" t="s">
        <v>219</v>
      </c>
      <c r="C202" s="2"/>
      <c r="D202" s="2" t="str">
        <f>SUBSTITUTE(CONCATENATE(Table1[[#This Row],[First Name]]," ",Table1[[#This Row],[Last Name]]," ",Table1[[#This Row],[Company]]),"","")</f>
        <v xml:space="preserve">Kendra O'Reilly </v>
      </c>
      <c r="E202" s="2" t="s">
        <v>152</v>
      </c>
      <c r="F202" s="4" t="s">
        <v>161</v>
      </c>
      <c r="G202" s="5">
        <v>45261</v>
      </c>
      <c r="H202" s="4">
        <f ca="1">IF(ISBLANK(Table1[[#This Row],[Certification effective]]),"",DATEDIF((G202),(TODAY()),"Y"))</f>
        <v>2</v>
      </c>
      <c r="I202" s="3">
        <f ca="1">IF(ISBLANK(Table1[[#This Row],[Certification effective]]),"",DATE(YEAR(Table1[[#This Row],[Certification effective]])+ROUNDUP(DATEDIF((G202),(TODAY()),"Y")/5,0)*5, MONTH(Table1[[#This Row],[Certification effective]]), DAY(Table1[[#This Row],[Certification effective]])))</f>
        <v>47088</v>
      </c>
      <c r="J202" s="3">
        <v>45839</v>
      </c>
      <c r="K202" s="39" t="s">
        <v>161</v>
      </c>
      <c r="L202" s="40">
        <v>40</v>
      </c>
      <c r="M202" s="40">
        <f>L202+3</f>
        <v>43</v>
      </c>
      <c r="N202" s="40">
        <f>L202+5</f>
        <v>45</v>
      </c>
      <c r="O202" s="7" t="s">
        <v>163</v>
      </c>
      <c r="P202" s="8" t="str">
        <f>IF(Table1[[#This Row],[MCDHH Legal Approved]]= "YES", Table1[[#This Row],[ASL Hrly Rate]]+15,"N/A")</f>
        <v>N/A</v>
      </c>
      <c r="Q202" s="8" t="str">
        <f>IF(Table1[[#This Row],[MCDHH Legal Approved]]="YES", Table1[[#This Row],[Deaf-Blind Hrly Rate]]+15,"N/A")</f>
        <v>N/A</v>
      </c>
      <c r="R202" s="7" t="s">
        <v>640</v>
      </c>
      <c r="S202" s="7">
        <f>LEN(Table1[[#This Row],[Partial PRC Doc]])</f>
        <v>7</v>
      </c>
      <c r="T202" s="7">
        <f>COUNTIF(Table1[Partial PRC Doc],R202)</f>
        <v>1</v>
      </c>
    </row>
    <row r="203" spans="1:20" ht="40.35" customHeight="1" x14ac:dyDescent="0.4">
      <c r="A203" s="2" t="s">
        <v>892</v>
      </c>
      <c r="B203" s="2" t="s">
        <v>454</v>
      </c>
      <c r="C203" s="2"/>
      <c r="D203" s="2" t="str">
        <f>SUBSTITUTE(CONCATENATE(Table1[[#This Row],[First Name]]," ",Table1[[#This Row],[Last Name]]," ",Table1[[#This Row],[Company]]),"","")</f>
        <v xml:space="preserve">Shelly Parks </v>
      </c>
      <c r="E203" s="2" t="s">
        <v>195</v>
      </c>
      <c r="F203" s="4" t="s">
        <v>916</v>
      </c>
      <c r="G203" s="5">
        <v>36021</v>
      </c>
      <c r="H203" s="4">
        <f ca="1">IF(ISBLANK(Table1[[#This Row],[Certification effective]]),"",DATEDIF((G203),(TODAY()),"Y"))</f>
        <v>27</v>
      </c>
      <c r="I203" s="3">
        <f ca="1">IF(ISBLANK(Table1[[#This Row],[Certification effective]]),"",DATE(YEAR(Table1[[#This Row],[Certification effective]])+ROUNDUP(DATEDIF((G203),(TODAY()),"Y")/5,0)*5, MONTH(Table1[[#This Row],[Certification effective]]), DAY(Table1[[#This Row],[Certification effective]])))</f>
        <v>46979</v>
      </c>
      <c r="J203" s="3">
        <v>45839</v>
      </c>
      <c r="K203" s="39" t="s">
        <v>161</v>
      </c>
      <c r="L203" s="40">
        <v>73</v>
      </c>
      <c r="M203" s="40">
        <f>L203+3</f>
        <v>76</v>
      </c>
      <c r="N203" s="40">
        <f>L203+5</f>
        <v>78</v>
      </c>
      <c r="O203" s="7" t="s">
        <v>162</v>
      </c>
      <c r="P203" s="8">
        <f>IF(Table1[[#This Row],[MCDHH Legal Approved]]= "YES", Table1[[#This Row],[ASL Hrly Rate]]+15,"N/A")</f>
        <v>88</v>
      </c>
      <c r="Q203" s="8">
        <f>IF(Table1[[#This Row],[MCDHH Legal Approved]]="YES", Table1[[#This Row],[Deaf-Blind Hrly Rate]]+15,"N/A")</f>
        <v>93</v>
      </c>
      <c r="R203" s="7" t="s">
        <v>803</v>
      </c>
      <c r="S203" s="7">
        <f>LEN(Table1[[#This Row],[Partial PRC Doc]])</f>
        <v>7</v>
      </c>
      <c r="T203" s="7">
        <f>COUNTIF(Table1[Partial PRC Doc],R203)</f>
        <v>1</v>
      </c>
    </row>
    <row r="204" spans="1:20" ht="40.35" customHeight="1" x14ac:dyDescent="0.4">
      <c r="A204" s="2" t="s">
        <v>846</v>
      </c>
      <c r="B204" s="2" t="s">
        <v>847</v>
      </c>
      <c r="C204" s="2"/>
      <c r="D204" s="2" t="str">
        <f>SUBSTITUTE(CONCATENATE(Table1[[#This Row],[First Name]]," ",Table1[[#This Row],[Last Name]]," ",Table1[[#This Row],[Company]]),"","")</f>
        <v xml:space="preserve">Lauren Parlapiano </v>
      </c>
      <c r="E204" s="2" t="s">
        <v>148</v>
      </c>
      <c r="F204" s="4" t="s">
        <v>161</v>
      </c>
      <c r="G204" s="5">
        <v>43243</v>
      </c>
      <c r="H204" s="4">
        <f ca="1">IF(ISBLANK(Table1[[#This Row],[Certification effective]]),"",DATEDIF((G204),(TODAY()),"Y"))</f>
        <v>7</v>
      </c>
      <c r="I204" s="3">
        <f ca="1">IF(ISBLANK(Table1[[#This Row],[Certification effective]]),"",DATE(YEAR(Table1[[#This Row],[Certification effective]])+ROUNDUP(DATEDIF((G204),(TODAY()),"Y")/5,0)*5, MONTH(Table1[[#This Row],[Certification effective]]), DAY(Table1[[#This Row],[Certification effective]])))</f>
        <v>46896</v>
      </c>
      <c r="J204" s="3">
        <v>45894</v>
      </c>
      <c r="K204" s="39" t="s">
        <v>161</v>
      </c>
      <c r="L204" s="40">
        <v>59</v>
      </c>
      <c r="M204" s="40">
        <f>L204+3</f>
        <v>62</v>
      </c>
      <c r="N204" s="40">
        <f>L204+5</f>
        <v>64</v>
      </c>
      <c r="O204" s="7" t="s">
        <v>163</v>
      </c>
      <c r="P204" s="8" t="str">
        <f>IF(Table1[[#This Row],[MCDHH Legal Approved]]= "YES", Table1[[#This Row],[ASL Hrly Rate]]+15,"N/A")</f>
        <v>N/A</v>
      </c>
      <c r="Q204" s="8" t="str">
        <f>IF(Table1[[#This Row],[MCDHH Legal Approved]]="YES", Table1[[#This Row],[Deaf-Blind Hrly Rate]]+15,"N/A")</f>
        <v>N/A</v>
      </c>
      <c r="R204" s="7" t="s">
        <v>869</v>
      </c>
      <c r="S204" s="7">
        <f>LEN(Table1[[#This Row],[Partial PRC Doc]])</f>
        <v>7</v>
      </c>
      <c r="T204" s="7">
        <f>COUNTIF(Table1[Partial PRC Doc],R204)</f>
        <v>1</v>
      </c>
    </row>
    <row r="205" spans="1:20" ht="40.35" customHeight="1" x14ac:dyDescent="0.4">
      <c r="A205" s="2" t="s">
        <v>55</v>
      </c>
      <c r="B205" s="2" t="s">
        <v>56</v>
      </c>
      <c r="C205" s="2"/>
      <c r="D205" s="2" t="str">
        <f>SUBSTITUTE(CONCATENATE(Table1[[#This Row],[First Name]]," ",Table1[[#This Row],[Last Name]]," ",Table1[[#This Row],[Company]]),"","")</f>
        <v xml:space="preserve">Amy Parr </v>
      </c>
      <c r="E205" s="2" t="s">
        <v>156</v>
      </c>
      <c r="F205" s="4" t="s">
        <v>161</v>
      </c>
      <c r="G205" s="3">
        <v>45194</v>
      </c>
      <c r="H205" s="7">
        <f ca="1">IF(ISBLANK(Table1[[#This Row],[Certification effective]]),"",DATEDIF((G205),(TODAY()),"Y"))</f>
        <v>2</v>
      </c>
      <c r="I205" s="5">
        <f ca="1">IF(ISBLANK(Table1[[#This Row],[Certification effective]]),"",DATE(YEAR(Table1[[#This Row],[Certification effective]])+ROUNDUP(DATEDIF((G205),(TODAY()),"Y")/5,0)*5, MONTH(Table1[[#This Row],[Certification effective]]), DAY(Table1[[#This Row],[Certification effective]])))</f>
        <v>47021</v>
      </c>
      <c r="J205" s="3">
        <v>45839</v>
      </c>
      <c r="K205" s="39" t="s">
        <v>161</v>
      </c>
      <c r="L205" s="6">
        <v>55</v>
      </c>
      <c r="M205" s="6">
        <f t="shared" si="14"/>
        <v>58</v>
      </c>
      <c r="N205" s="6">
        <f t="shared" si="15"/>
        <v>60</v>
      </c>
      <c r="O205" s="7" t="s">
        <v>163</v>
      </c>
      <c r="P205" s="8" t="str">
        <f>IF(Table1[[#This Row],[MCDHH Legal Approved]]= "YES", Table1[[#This Row],[ASL Hrly Rate]]+15,"N/A")</f>
        <v>N/A</v>
      </c>
      <c r="Q205" s="8" t="str">
        <f>IF(Table1[[#This Row],[MCDHH Legal Approved]]="YES", Table1[[#This Row],[Deaf-Blind Hrly Rate]]+15,"N/A")</f>
        <v>N/A</v>
      </c>
      <c r="R205" s="7" t="s">
        <v>641</v>
      </c>
      <c r="S205" s="7">
        <f>LEN(Table1[[#This Row],[Partial PRC Doc]])</f>
        <v>7</v>
      </c>
      <c r="T205" s="7">
        <f>COUNTIF(Table1[Partial PRC Doc],R205)</f>
        <v>1</v>
      </c>
    </row>
    <row r="206" spans="1:20" ht="40.35" customHeight="1" x14ac:dyDescent="0.4">
      <c r="A206" s="2" t="s">
        <v>902</v>
      </c>
      <c r="B206" s="2" t="s">
        <v>903</v>
      </c>
      <c r="C206" s="2"/>
      <c r="D206" s="2" t="str">
        <f>SUBSTITUTE(CONCATENATE(Table1[[#This Row],[First Name]]," ",Table1[[#This Row],[Last Name]]," ",Table1[[#This Row],[Company]]),"","")</f>
        <v xml:space="preserve">Randee Pascall-Speights </v>
      </c>
      <c r="E206" s="2" t="s">
        <v>151</v>
      </c>
      <c r="F206" s="4" t="s">
        <v>916</v>
      </c>
      <c r="G206" s="5">
        <v>42374</v>
      </c>
      <c r="H206" s="4">
        <f ca="1">IF(ISBLANK(Table1[[#This Row],[Certification effective]]),"",DATEDIF((G206),(TODAY()),"Y"))</f>
        <v>9</v>
      </c>
      <c r="I206" s="3">
        <f ca="1">IF(ISBLANK(Table1[[#This Row],[Certification effective]]),"",DATE(YEAR(Table1[[#This Row],[Certification effective]])+ROUNDUP(DATEDIF((G206),(TODAY()),"Y")/5,0)*5, MONTH(Table1[[#This Row],[Certification effective]]), DAY(Table1[[#This Row],[Certification effective]])))</f>
        <v>46027</v>
      </c>
      <c r="J206" s="3">
        <v>45944</v>
      </c>
      <c r="K206" s="39" t="s">
        <v>161</v>
      </c>
      <c r="L206" s="40">
        <v>59</v>
      </c>
      <c r="M206" s="40">
        <f>L206+3</f>
        <v>62</v>
      </c>
      <c r="N206" s="40">
        <f>L206+5</f>
        <v>64</v>
      </c>
      <c r="O206" s="7" t="s">
        <v>162</v>
      </c>
      <c r="P206" s="8">
        <f>IF(Table1[[#This Row],[MCDHH Legal Approved]]= "YES", Table1[[#This Row],[ASL Hrly Rate]]+15,"N/A")</f>
        <v>74</v>
      </c>
      <c r="Q206" s="8">
        <f>IF(Table1[[#This Row],[MCDHH Legal Approved]]="YES", Table1[[#This Row],[Deaf-Blind Hrly Rate]]+15,"N/A")</f>
        <v>79</v>
      </c>
      <c r="R206" s="7" t="s">
        <v>907</v>
      </c>
      <c r="S206" s="7">
        <f>LEN(Table1[[#This Row],[Partial PRC Doc]])</f>
        <v>7</v>
      </c>
      <c r="T206" s="7">
        <f>COUNTIF(Table1[Partial PRC Doc],R206)</f>
        <v>1</v>
      </c>
    </row>
    <row r="207" spans="1:20" ht="40.35" customHeight="1" x14ac:dyDescent="0.4">
      <c r="A207" s="2" t="s">
        <v>134</v>
      </c>
      <c r="B207" s="2" t="s">
        <v>135</v>
      </c>
      <c r="C207" s="2"/>
      <c r="D207" s="2" t="str">
        <f>SUBSTITUTE(CONCATENATE(Table1[[#This Row],[First Name]]," ",Table1[[#This Row],[Last Name]]," ",Table1[[#This Row],[Company]]),"","")</f>
        <v xml:space="preserve">Linda Pelletier </v>
      </c>
      <c r="E207" s="2" t="s">
        <v>928</v>
      </c>
      <c r="F207" s="4" t="s">
        <v>917</v>
      </c>
      <c r="G207" s="5">
        <v>35264</v>
      </c>
      <c r="H207" s="4">
        <f ca="1">IF(ISBLANK(Table1[[#This Row],[Certification effective]]),"",DATEDIF((G207),(TODAY()),"Y"))</f>
        <v>29</v>
      </c>
      <c r="I207" s="3">
        <f ca="1">IF(ISBLANK(Table1[[#This Row],[Certification effective]]),"",DATE(YEAR(Table1[[#This Row],[Certification effective]])+ROUNDUP(DATEDIF((G207),(TODAY()),"Y")/5,0)*5, MONTH(Table1[[#This Row],[Certification effective]]), DAY(Table1[[#This Row],[Certification effective]])))</f>
        <v>46221</v>
      </c>
      <c r="J207" s="3">
        <v>45839</v>
      </c>
      <c r="K207" s="39" t="s">
        <v>161</v>
      </c>
      <c r="L207" s="40">
        <v>73</v>
      </c>
      <c r="M207" s="40">
        <f t="shared" si="14"/>
        <v>76</v>
      </c>
      <c r="N207" s="40">
        <f t="shared" si="15"/>
        <v>78</v>
      </c>
      <c r="O207" s="7" t="s">
        <v>162</v>
      </c>
      <c r="P207" s="8">
        <f>IF(Table1[[#This Row],[MCDHH Legal Approved]]= "YES", Table1[[#This Row],[ASL Hrly Rate]]+15,"N/A")</f>
        <v>88</v>
      </c>
      <c r="Q207" s="8">
        <f>IF(Table1[[#This Row],[MCDHH Legal Approved]]="YES", Table1[[#This Row],[Deaf-Blind Hrly Rate]]+15,"N/A")</f>
        <v>93</v>
      </c>
      <c r="R207" s="7" t="s">
        <v>642</v>
      </c>
      <c r="S207" s="7">
        <f>LEN(Table1[[#This Row],[Partial PRC Doc]])</f>
        <v>7</v>
      </c>
      <c r="T207" s="7">
        <f>COUNTIF(Table1[Partial PRC Doc],R207)</f>
        <v>1</v>
      </c>
    </row>
    <row r="208" spans="1:20" ht="40.35" customHeight="1" x14ac:dyDescent="0.4">
      <c r="A208" s="2" t="s">
        <v>111</v>
      </c>
      <c r="B208" s="2" t="s">
        <v>112</v>
      </c>
      <c r="C208" s="2"/>
      <c r="D208" s="2" t="str">
        <f>SUBSTITUTE(CONCATENATE(Table1[[#This Row],[First Name]]," ",Table1[[#This Row],[Last Name]]," ",Table1[[#This Row],[Company]]),"","")</f>
        <v xml:space="preserve">Sara N. Perkins </v>
      </c>
      <c r="E208" s="2" t="s">
        <v>157</v>
      </c>
      <c r="F208" s="4" t="s">
        <v>918</v>
      </c>
      <c r="G208" s="5">
        <v>45071</v>
      </c>
      <c r="H208" s="4">
        <f ca="1">IF(ISBLANK(Table1[[#This Row],[Certification effective]]),"",DATEDIF((G208),(TODAY()),"Y"))</f>
        <v>2</v>
      </c>
      <c r="I208" s="3">
        <f ca="1">IF(ISBLANK(Table1[[#This Row],[Certification effective]]),"",DATE(YEAR(Table1[[#This Row],[Certification effective]])+ROUNDUP(DATEDIF((G208),(TODAY()),"Y")/5,0)*5, MONTH(Table1[[#This Row],[Certification effective]]), DAY(Table1[[#This Row],[Certification effective]])))</f>
        <v>46898</v>
      </c>
      <c r="J208" s="3">
        <v>45839</v>
      </c>
      <c r="K208" s="39" t="s">
        <v>161</v>
      </c>
      <c r="L208" s="40">
        <v>44</v>
      </c>
      <c r="M208" s="40">
        <f t="shared" si="14"/>
        <v>47</v>
      </c>
      <c r="N208" s="40">
        <f t="shared" si="15"/>
        <v>49</v>
      </c>
      <c r="O208" s="7" t="s">
        <v>162</v>
      </c>
      <c r="P208" s="8">
        <f>IF(Table1[[#This Row],[MCDHH Legal Approved]]= "YES", Table1[[#This Row],[ASL Hrly Rate]]+15,"N/A")</f>
        <v>59</v>
      </c>
      <c r="Q208" s="8">
        <f>IF(Table1[[#This Row],[MCDHH Legal Approved]]="YES", Table1[[#This Row],[Deaf-Blind Hrly Rate]]+15,"N/A")</f>
        <v>64</v>
      </c>
      <c r="R208" s="7" t="s">
        <v>804</v>
      </c>
      <c r="S208" s="7">
        <f>LEN(Table1[[#This Row],[Partial PRC Doc]])</f>
        <v>7</v>
      </c>
      <c r="T208" s="7">
        <f>COUNTIF(Table1[Partial PRC Doc],R208)</f>
        <v>1</v>
      </c>
    </row>
    <row r="209" spans="1:20" ht="40.35" customHeight="1" x14ac:dyDescent="0.4">
      <c r="A209" s="2" t="s">
        <v>257</v>
      </c>
      <c r="B209" s="2" t="s">
        <v>455</v>
      </c>
      <c r="C209" s="2"/>
      <c r="D209" s="2" t="str">
        <f>SUBSTITUTE(CONCATENATE(Table1[[#This Row],[First Name]]," ",Table1[[#This Row],[Last Name]]," ",Table1[[#This Row],[Company]]),"","")</f>
        <v xml:space="preserve">Deborah Perry  </v>
      </c>
      <c r="E209" s="2" t="s">
        <v>141</v>
      </c>
      <c r="F209" s="4" t="s">
        <v>161</v>
      </c>
      <c r="G209" s="5">
        <v>35587</v>
      </c>
      <c r="H209" s="4">
        <f ca="1">IF(ISBLANK(Table1[[#This Row],[Certification effective]]),"",DATEDIF((G209),(TODAY()),"Y"))</f>
        <v>28</v>
      </c>
      <c r="I209" s="3">
        <f ca="1">IF(ISBLANK(Table1[[#This Row],[Certification effective]]),"",DATE(YEAR(Table1[[#This Row],[Certification effective]])+ROUNDUP(DATEDIF((G209),(TODAY()),"Y")/5,0)*5, MONTH(Table1[[#This Row],[Certification effective]]), DAY(Table1[[#This Row],[Certification effective]])))</f>
        <v>46544</v>
      </c>
      <c r="J209" s="3">
        <v>45839</v>
      </c>
      <c r="K209" s="39" t="s">
        <v>161</v>
      </c>
      <c r="L209" s="40">
        <v>73</v>
      </c>
      <c r="M209" s="40">
        <f>L209+3</f>
        <v>76</v>
      </c>
      <c r="N209" s="40">
        <f>L209+5</f>
        <v>78</v>
      </c>
      <c r="O209" s="7" t="s">
        <v>163</v>
      </c>
      <c r="P209" s="8" t="str">
        <f>IF(Table1[[#This Row],[MCDHH Legal Approved]]= "YES", Table1[[#This Row],[ASL Hrly Rate]]+15,"N/A")</f>
        <v>N/A</v>
      </c>
      <c r="Q209" s="8" t="str">
        <f>IF(Table1[[#This Row],[MCDHH Legal Approved]]="YES", Table1[[#This Row],[Deaf-Blind Hrly Rate]]+15,"N/A")</f>
        <v>N/A</v>
      </c>
      <c r="R209" s="7" t="s">
        <v>805</v>
      </c>
      <c r="S209" s="7">
        <f>LEN(Table1[[#This Row],[Partial PRC Doc]])</f>
        <v>7</v>
      </c>
      <c r="T209" s="7">
        <f>COUNTIF(Table1[Partial PRC Doc],R209)</f>
        <v>1</v>
      </c>
    </row>
    <row r="210" spans="1:20" ht="40.35" customHeight="1" x14ac:dyDescent="0.4">
      <c r="A210" s="2" t="s">
        <v>257</v>
      </c>
      <c r="B210" s="2" t="s">
        <v>206</v>
      </c>
      <c r="C210" s="2"/>
      <c r="D210" s="2" t="str">
        <f>SUBSTITUTE(CONCATENATE(Table1[[#This Row],[First Name]]," ",Table1[[#This Row],[Last Name]]," ",Table1[[#This Row],[Company]]),"","")</f>
        <v xml:space="preserve">Kathleen Perry  </v>
      </c>
      <c r="E210" s="2" t="s">
        <v>260</v>
      </c>
      <c r="F210" s="4" t="s">
        <v>161</v>
      </c>
      <c r="G210" s="5">
        <v>44624</v>
      </c>
      <c r="H210" s="4">
        <f ca="1">IF(ISBLANK(Table1[[#This Row],[Certification effective]]),"",DATEDIF((G210),(TODAY()),"Y"))</f>
        <v>3</v>
      </c>
      <c r="I210" s="3">
        <f ca="1">IF(ISBLANK(Table1[[#This Row],[Certification effective]]),"",DATE(YEAR(Table1[[#This Row],[Certification effective]])+ROUNDUP(DATEDIF((G210),(TODAY()),"Y")/5,0)*5, MONTH(Table1[[#This Row],[Certification effective]]), DAY(Table1[[#This Row],[Certification effective]])))</f>
        <v>46450</v>
      </c>
      <c r="J210" s="3">
        <v>45839</v>
      </c>
      <c r="K210" s="39" t="s">
        <v>161</v>
      </c>
      <c r="L210" s="40">
        <v>44</v>
      </c>
      <c r="M210" s="40">
        <f>L210+3</f>
        <v>47</v>
      </c>
      <c r="N210" s="40">
        <f>L210+5</f>
        <v>49</v>
      </c>
      <c r="O210" s="7" t="s">
        <v>163</v>
      </c>
      <c r="P210" s="8" t="str">
        <f>IF(Table1[[#This Row],[MCDHH Legal Approved]]= "YES", Table1[[#This Row],[ASL Hrly Rate]]+15,"N/A")</f>
        <v>N/A</v>
      </c>
      <c r="Q210" s="8" t="str">
        <f>IF(Table1[[#This Row],[MCDHH Legal Approved]]="YES", Table1[[#This Row],[Deaf-Blind Hrly Rate]]+15,"N/A")</f>
        <v>N/A</v>
      </c>
      <c r="R210" s="7" t="s">
        <v>806</v>
      </c>
      <c r="S210" s="7">
        <f>LEN(Table1[[#This Row],[Partial PRC Doc]])</f>
        <v>7</v>
      </c>
      <c r="T210" s="7">
        <f>COUNTIF(Table1[Partial PRC Doc],R210)</f>
        <v>1</v>
      </c>
    </row>
    <row r="211" spans="1:20" ht="40.35" customHeight="1" x14ac:dyDescent="0.4">
      <c r="A211" s="2" t="s">
        <v>373</v>
      </c>
      <c r="B211" s="2" t="s">
        <v>374</v>
      </c>
      <c r="C211" s="2"/>
      <c r="D211" s="2" t="str">
        <f>SUBSTITUTE(CONCATENATE(Table1[[#This Row],[First Name]]," ",Table1[[#This Row],[Last Name]]," ",Table1[[#This Row],[Company]]),"","")</f>
        <v xml:space="preserve">Courtney Petri </v>
      </c>
      <c r="E211" s="2" t="s">
        <v>153</v>
      </c>
      <c r="F211" s="4" t="s">
        <v>161</v>
      </c>
      <c r="G211" s="5">
        <v>40158</v>
      </c>
      <c r="H211" s="4">
        <f ca="1">IF(ISBLANK(Table1[[#This Row],[Certification effective]]),"",DATEDIF((G211),(TODAY()),"Y"))</f>
        <v>16</v>
      </c>
      <c r="I211" s="3">
        <f ca="1">IF(ISBLANK(Table1[[#This Row],[Certification effective]]),"",DATE(YEAR(Table1[[#This Row],[Certification effective]])+ROUNDUP(DATEDIF((G211),(TODAY()),"Y")/5,0)*5, MONTH(Table1[[#This Row],[Certification effective]]), DAY(Table1[[#This Row],[Certification effective]])))</f>
        <v>47463</v>
      </c>
      <c r="J211" s="3">
        <v>45839</v>
      </c>
      <c r="K211" s="39" t="s">
        <v>161</v>
      </c>
      <c r="L211" s="40">
        <v>66</v>
      </c>
      <c r="M211" s="40">
        <f>L211+3</f>
        <v>69</v>
      </c>
      <c r="N211" s="40">
        <f>L211+5</f>
        <v>71</v>
      </c>
      <c r="O211" s="7" t="s">
        <v>163</v>
      </c>
      <c r="P211" s="8" t="str">
        <f>IF(Table1[[#This Row],[MCDHH Legal Approved]]= "YES", Table1[[#This Row],[ASL Hrly Rate]]+15,"N/A")</f>
        <v>N/A</v>
      </c>
      <c r="Q211" s="8" t="str">
        <f>IF(Table1[[#This Row],[MCDHH Legal Approved]]="YES", Table1[[#This Row],[Deaf-Blind Hrly Rate]]+15,"N/A")</f>
        <v>N/A</v>
      </c>
      <c r="R211" s="7" t="s">
        <v>643</v>
      </c>
      <c r="S211" s="7">
        <f>LEN(Table1[[#This Row],[Partial PRC Doc]])</f>
        <v>7</v>
      </c>
      <c r="T211" s="7">
        <f>COUNTIF(Table1[Partial PRC Doc],R211)</f>
        <v>1</v>
      </c>
    </row>
    <row r="212" spans="1:20" ht="40.35" customHeight="1" x14ac:dyDescent="0.4">
      <c r="A212" s="2" t="s">
        <v>305</v>
      </c>
      <c r="B212" s="2" t="s">
        <v>58</v>
      </c>
      <c r="C212" s="2"/>
      <c r="D212" s="2" t="str">
        <f>SUBSTITUTE(CONCATENATE(Table1[[#This Row],[First Name]]," ",Table1[[#This Row],[Last Name]]," ",Table1[[#This Row],[Company]]),"","")</f>
        <v xml:space="preserve">Andrew Pidkament </v>
      </c>
      <c r="E212" s="2" t="s">
        <v>306</v>
      </c>
      <c r="F212" s="4" t="s">
        <v>161</v>
      </c>
      <c r="G212" s="5">
        <v>42795</v>
      </c>
      <c r="H212" s="4">
        <f ca="1">IF(ISBLANK(Table1[[#This Row],[Certification effective]]),"",DATEDIF((G212),(TODAY()),"Y"))</f>
        <v>8</v>
      </c>
      <c r="I212" s="3">
        <f ca="1">IF(ISBLANK(Table1[[#This Row],[Certification effective]]),"",DATE(YEAR(Table1[[#This Row],[Certification effective]])+ROUNDUP(DATEDIF((G212),(TODAY()),"Y")/5,0)*5, MONTH(Table1[[#This Row],[Certification effective]]), DAY(Table1[[#This Row],[Certification effective]])))</f>
        <v>46447</v>
      </c>
      <c r="J212" s="3">
        <v>45839</v>
      </c>
      <c r="K212" s="39" t="s">
        <v>161</v>
      </c>
      <c r="L212" s="40">
        <v>59</v>
      </c>
      <c r="M212" s="40">
        <f>L212+3</f>
        <v>62</v>
      </c>
      <c r="N212" s="40">
        <f>L212+5</f>
        <v>64</v>
      </c>
      <c r="O212" s="7" t="s">
        <v>163</v>
      </c>
      <c r="P212" s="8" t="str">
        <f>IF(Table1[[#This Row],[MCDHH Legal Approved]]= "YES", Table1[[#This Row],[ASL Hrly Rate]]+15,"N/A")</f>
        <v>N/A</v>
      </c>
      <c r="Q212" s="8" t="str">
        <f>IF(Table1[[#This Row],[MCDHH Legal Approved]]="YES", Table1[[#This Row],[Deaf-Blind Hrly Rate]]+15,"N/A")</f>
        <v>N/A</v>
      </c>
      <c r="R212" s="7" t="s">
        <v>807</v>
      </c>
      <c r="S212" s="7">
        <f>LEN(Table1[[#This Row],[Partial PRC Doc]])</f>
        <v>7</v>
      </c>
      <c r="T212" s="7">
        <f>COUNTIF(Table1[Partial PRC Doc],R212)</f>
        <v>1</v>
      </c>
    </row>
    <row r="213" spans="1:20" ht="40.35" customHeight="1" x14ac:dyDescent="0.4">
      <c r="A213" s="2" t="s">
        <v>456</v>
      </c>
      <c r="B213" s="2" t="s">
        <v>90</v>
      </c>
      <c r="C213" s="2"/>
      <c r="D213" s="2" t="str">
        <f>SUBSTITUTE(CONCATENATE(Table1[[#This Row],[First Name]]," ",Table1[[#This Row],[Last Name]]," ",Table1[[#This Row],[Company]]),"","")</f>
        <v xml:space="preserve">Laura Pomeroy </v>
      </c>
      <c r="E213" s="2" t="s">
        <v>153</v>
      </c>
      <c r="F213" s="4" t="s">
        <v>161</v>
      </c>
      <c r="G213" s="5">
        <v>40165</v>
      </c>
      <c r="H213" s="4">
        <f ca="1">IF(ISBLANK(Table1[[#This Row],[Certification effective]]),"",DATEDIF((G213),(TODAY()),"Y"))</f>
        <v>15</v>
      </c>
      <c r="I213" s="3">
        <f ca="1">IF(ISBLANK(Table1[[#This Row],[Certification effective]]),"",DATE(YEAR(Table1[[#This Row],[Certification effective]])+ROUNDUP(DATEDIF((G213),(TODAY()),"Y")/5,0)*5, MONTH(Table1[[#This Row],[Certification effective]]), DAY(Table1[[#This Row],[Certification effective]])))</f>
        <v>45644</v>
      </c>
      <c r="J213" s="3">
        <v>45839</v>
      </c>
      <c r="K213" s="39" t="s">
        <v>161</v>
      </c>
      <c r="L213" s="40">
        <v>66</v>
      </c>
      <c r="M213" s="40">
        <f>L213+3</f>
        <v>69</v>
      </c>
      <c r="N213" s="40">
        <f>L213+5</f>
        <v>71</v>
      </c>
      <c r="O213" s="7" t="s">
        <v>163</v>
      </c>
      <c r="P213" s="8" t="str">
        <f>IF(Table1[[#This Row],[MCDHH Legal Approved]]= "YES", Table1[[#This Row],[ASL Hrly Rate]]+15,"N/A")</f>
        <v>N/A</v>
      </c>
      <c r="Q213" s="8" t="str">
        <f>IF(Table1[[#This Row],[MCDHH Legal Approved]]="YES", Table1[[#This Row],[Deaf-Blind Hrly Rate]]+15,"N/A")</f>
        <v>N/A</v>
      </c>
      <c r="R213" s="7" t="s">
        <v>707</v>
      </c>
      <c r="S213" s="7">
        <f>LEN(Table1[[#This Row],[Partial PRC Doc]])</f>
        <v>7</v>
      </c>
      <c r="T213" s="7">
        <f>COUNTIF(Table1[Partial PRC Doc],R213)</f>
        <v>1</v>
      </c>
    </row>
    <row r="214" spans="1:20" ht="40.35" customHeight="1" x14ac:dyDescent="0.4">
      <c r="A214" s="2" t="s">
        <v>457</v>
      </c>
      <c r="B214" s="2" t="s">
        <v>458</v>
      </c>
      <c r="C214" s="2"/>
      <c r="D214" s="2" t="str">
        <f>SUBSTITUTE(CONCATENATE(Table1[[#This Row],[First Name]]," ",Table1[[#This Row],[Last Name]]," ",Table1[[#This Row],[Company]]),"","")</f>
        <v xml:space="preserve">Jina Porter </v>
      </c>
      <c r="E214" s="2" t="s">
        <v>510</v>
      </c>
      <c r="F214" s="4" t="s">
        <v>161</v>
      </c>
      <c r="G214" s="5">
        <v>37048</v>
      </c>
      <c r="H214" s="4">
        <f ca="1">IF(ISBLANK(Table1[[#This Row],[Certification effective]]),"",DATEDIF((G214),(TODAY()),"Y"))</f>
        <v>24</v>
      </c>
      <c r="I214" s="3">
        <f ca="1">IF(ISBLANK(Table1[[#This Row],[Certification effective]]),"",DATE(YEAR(Table1[[#This Row],[Certification effective]])+ROUNDUP(DATEDIF((G214),(TODAY()),"Y")/5,0)*5, MONTH(Table1[[#This Row],[Certification effective]]), DAY(Table1[[#This Row],[Certification effective]])))</f>
        <v>46179</v>
      </c>
      <c r="J214" s="3">
        <v>45839</v>
      </c>
      <c r="K214" s="39" t="s">
        <v>161</v>
      </c>
      <c r="L214" s="40">
        <v>69</v>
      </c>
      <c r="M214" s="40">
        <f t="shared" ref="M214" si="30">L214+3</f>
        <v>72</v>
      </c>
      <c r="N214" s="40">
        <f t="shared" ref="N214" si="31">L214+5</f>
        <v>74</v>
      </c>
      <c r="O214" s="7" t="s">
        <v>163</v>
      </c>
      <c r="P214" s="8" t="str">
        <f>IF(Table1[[#This Row],[MCDHH Legal Approved]]= "YES", Table1[[#This Row],[ASL Hrly Rate]]+15,"N/A")</f>
        <v>N/A</v>
      </c>
      <c r="Q214" s="8" t="str">
        <f>IF(Table1[[#This Row],[MCDHH Legal Approved]]="YES", Table1[[#This Row],[Deaf-Blind Hrly Rate]]+15,"N/A")</f>
        <v>N/A</v>
      </c>
      <c r="R214" s="7" t="s">
        <v>808</v>
      </c>
      <c r="S214" s="7">
        <f>LEN(Table1[[#This Row],[Partial PRC Doc]])</f>
        <v>7</v>
      </c>
      <c r="T214" s="7">
        <f>COUNTIF(Table1[Partial PRC Doc],R214)</f>
        <v>1</v>
      </c>
    </row>
    <row r="215" spans="1:20" ht="40.35" customHeight="1" x14ac:dyDescent="0.4">
      <c r="A215" s="2" t="s">
        <v>181</v>
      </c>
      <c r="B215" s="2" t="s">
        <v>182</v>
      </c>
      <c r="C215" s="2"/>
      <c r="D215" s="2" t="str">
        <f>SUBSTITUTE(CONCATENATE(Table1[[#This Row],[First Name]]," ",Table1[[#This Row],[Last Name]]," ",Table1[[#This Row],[Company]]),"","")</f>
        <v xml:space="preserve">Anna Purcell </v>
      </c>
      <c r="E215" s="2" t="s">
        <v>141</v>
      </c>
      <c r="F215" s="4" t="s">
        <v>917</v>
      </c>
      <c r="G215" s="5">
        <v>36731</v>
      </c>
      <c r="H215" s="4">
        <f ca="1">IF(ISBLANK(Table1[[#This Row],[Certification effective]]),"",DATEDIF((G215),(TODAY()),"Y"))</f>
        <v>25</v>
      </c>
      <c r="I215" s="3">
        <f ca="1">IF(ISBLANK(Table1[[#This Row],[Certification effective]]),"",DATE(YEAR(Table1[[#This Row],[Certification effective]])+ROUNDUP(DATEDIF((G215),(TODAY()),"Y")/5,0)*5, MONTH(Table1[[#This Row],[Certification effective]]), DAY(Table1[[#This Row],[Certification effective]])))</f>
        <v>45862</v>
      </c>
      <c r="J215" s="3">
        <v>45839</v>
      </c>
      <c r="K215" s="39">
        <v>45862</v>
      </c>
      <c r="L215" s="40">
        <v>73</v>
      </c>
      <c r="M215" s="40">
        <f t="shared" si="14"/>
        <v>76</v>
      </c>
      <c r="N215" s="40">
        <f t="shared" si="15"/>
        <v>78</v>
      </c>
      <c r="O215" s="7" t="s">
        <v>162</v>
      </c>
      <c r="P215" s="8">
        <f>IF(Table1[[#This Row],[MCDHH Legal Approved]]= "YES", Table1[[#This Row],[ASL Hrly Rate]]+15,"N/A")</f>
        <v>88</v>
      </c>
      <c r="Q215" s="8">
        <f>IF(Table1[[#This Row],[MCDHH Legal Approved]]="YES", Table1[[#This Row],[Deaf-Blind Hrly Rate]]+15,"N/A")</f>
        <v>93</v>
      </c>
      <c r="R215" s="7" t="s">
        <v>644</v>
      </c>
      <c r="S215" s="7">
        <f>LEN(Table1[[#This Row],[Partial PRC Doc]])</f>
        <v>7</v>
      </c>
      <c r="T215" s="7">
        <f>COUNTIF(Table1[Partial PRC Doc],R215)</f>
        <v>1</v>
      </c>
    </row>
    <row r="216" spans="1:20" ht="40.35" customHeight="1" x14ac:dyDescent="0.4">
      <c r="A216" s="2" t="s">
        <v>269</v>
      </c>
      <c r="B216" s="2" t="s">
        <v>270</v>
      </c>
      <c r="C216" s="2"/>
      <c r="D216" s="2" t="str">
        <f>SUBSTITUTE(CONCATENATE(Table1[[#This Row],[First Name]]," ",Table1[[#This Row],[Last Name]]," ",Table1[[#This Row],[Company]]),"","")</f>
        <v xml:space="preserve">Karen Putney </v>
      </c>
      <c r="E216" s="2" t="s">
        <v>153</v>
      </c>
      <c r="F216" s="4" t="s">
        <v>161</v>
      </c>
      <c r="G216" s="5">
        <v>39527</v>
      </c>
      <c r="H216" s="4">
        <f ca="1">IF(ISBLANK(Table1[[#This Row],[Certification effective]]),"",DATEDIF((G216),(TODAY()),"Y"))</f>
        <v>17</v>
      </c>
      <c r="I216" s="3">
        <f ca="1">IF(ISBLANK(Table1[[#This Row],[Certification effective]]),"",DATE(YEAR(Table1[[#This Row],[Certification effective]])+ROUNDUP(DATEDIF((G216),(TODAY()),"Y")/5,0)*5, MONTH(Table1[[#This Row],[Certification effective]]), DAY(Table1[[#This Row],[Certification effective]])))</f>
        <v>46832</v>
      </c>
      <c r="J216" s="3">
        <v>45839</v>
      </c>
      <c r="K216" s="39" t="s">
        <v>161</v>
      </c>
      <c r="L216" s="40">
        <v>66</v>
      </c>
      <c r="M216" s="40">
        <f>L216+3</f>
        <v>69</v>
      </c>
      <c r="N216" s="40">
        <f>L216+5</f>
        <v>71</v>
      </c>
      <c r="O216" s="7" t="s">
        <v>163</v>
      </c>
      <c r="P216" s="8" t="str">
        <f>IF(Table1[[#This Row],[MCDHH Legal Approved]]= "YES", Table1[[#This Row],[ASL Hrly Rate]]+15,"N/A")</f>
        <v>N/A</v>
      </c>
      <c r="Q216" s="8" t="str">
        <f>IF(Table1[[#This Row],[MCDHH Legal Approved]]="YES", Table1[[#This Row],[Deaf-Blind Hrly Rate]]+15,"N/A")</f>
        <v>N/A</v>
      </c>
      <c r="R216" s="7" t="s">
        <v>645</v>
      </c>
      <c r="S216" s="7">
        <f>LEN(Table1[[#This Row],[Partial PRC Doc]])</f>
        <v>7</v>
      </c>
      <c r="T216" s="7">
        <f>COUNTIF(Table1[Partial PRC Doc],R216)</f>
        <v>1</v>
      </c>
    </row>
    <row r="217" spans="1:20" ht="40.35" customHeight="1" x14ac:dyDescent="0.4">
      <c r="A217" s="2" t="s">
        <v>459</v>
      </c>
      <c r="B217" s="2" t="s">
        <v>460</v>
      </c>
      <c r="C217" s="2"/>
      <c r="D217" s="2" t="str">
        <f>SUBSTITUTE(CONCATENATE(Table1[[#This Row],[First Name]]," ",Table1[[#This Row],[Last Name]]," ",Table1[[#This Row],[Company]]),"","")</f>
        <v xml:space="preserve">Nancy Ramer </v>
      </c>
      <c r="E217" s="2" t="s">
        <v>148</v>
      </c>
      <c r="F217" s="4" t="s">
        <v>161</v>
      </c>
      <c r="G217" s="5">
        <v>39738</v>
      </c>
      <c r="H217" s="4">
        <f ca="1">IF(ISBLANK(Table1[[#This Row],[Certification effective]]),"",DATEDIF((G217),(TODAY()),"Y"))</f>
        <v>17</v>
      </c>
      <c r="I217" s="3">
        <f ca="1">IF(ISBLANK(Table1[[#This Row],[Certification effective]]),"",DATE(YEAR(Table1[[#This Row],[Certification effective]])+ROUNDUP(DATEDIF((G217),(TODAY()),"Y")/5,0)*5, MONTH(Table1[[#This Row],[Certification effective]]), DAY(Table1[[#This Row],[Certification effective]])))</f>
        <v>47043</v>
      </c>
      <c r="J217" s="3">
        <v>45839</v>
      </c>
      <c r="K217" s="39" t="s">
        <v>161</v>
      </c>
      <c r="L217" s="40">
        <v>66</v>
      </c>
      <c r="M217" s="40">
        <f>L217+3</f>
        <v>69</v>
      </c>
      <c r="N217" s="40">
        <f>L217+5</f>
        <v>71</v>
      </c>
      <c r="O217" s="7" t="s">
        <v>163</v>
      </c>
      <c r="P217" s="8" t="str">
        <f>IF(Table1[[#This Row],[MCDHH Legal Approved]]= "YES", Table1[[#This Row],[ASL Hrly Rate]]+15,"N/A")</f>
        <v>N/A</v>
      </c>
      <c r="Q217" s="8" t="str">
        <f>IF(Table1[[#This Row],[MCDHH Legal Approved]]="YES", Table1[[#This Row],[Deaf-Blind Hrly Rate]]+15,"N/A")</f>
        <v>N/A</v>
      </c>
      <c r="R217" s="7" t="s">
        <v>708</v>
      </c>
      <c r="S217" s="7">
        <f>LEN(Table1[[#This Row],[Partial PRC Doc]])</f>
        <v>7</v>
      </c>
      <c r="T217" s="7">
        <f>COUNTIF(Table1[Partial PRC Doc],R217)</f>
        <v>1</v>
      </c>
    </row>
    <row r="218" spans="1:20" ht="40.35" customHeight="1" x14ac:dyDescent="0.4">
      <c r="A218" s="2" t="s">
        <v>953</v>
      </c>
      <c r="B218" s="2" t="s">
        <v>168</v>
      </c>
      <c r="C218" s="2"/>
      <c r="D218" s="2" t="str">
        <f>SUBSTITUTE(CONCATENATE(Table1[[#This Row],[First Name]]," ",Table1[[#This Row],[Last Name]]," ",Table1[[#This Row],[Company]]),"","")</f>
        <v xml:space="preserve">Jennifer Rogers </v>
      </c>
      <c r="E218" s="2" t="s">
        <v>235</v>
      </c>
      <c r="F218" s="4" t="s">
        <v>161</v>
      </c>
      <c r="G218" s="5">
        <v>44332</v>
      </c>
      <c r="H218" s="4">
        <f ca="1">IF(ISBLANK(Table1[[#This Row],[Certification effective]]),"",DATEDIF((G218),(TODAY()),"Y"))</f>
        <v>4</v>
      </c>
      <c r="I218" s="3">
        <f ca="1">IF(ISBLANK(Table1[[#This Row],[Certification effective]]),"",DATE(YEAR(Table1[[#This Row],[Certification effective]])+ROUNDUP(DATEDIF((G218),(TODAY()),"Y")/5,0)*5, MONTH(Table1[[#This Row],[Certification effective]]), DAY(Table1[[#This Row],[Certification effective]])))</f>
        <v>46158</v>
      </c>
      <c r="J218" s="3">
        <v>45966</v>
      </c>
      <c r="K218" s="39" t="s">
        <v>161</v>
      </c>
      <c r="L218" s="40">
        <v>40</v>
      </c>
      <c r="M218" s="40">
        <f>L218+3</f>
        <v>43</v>
      </c>
      <c r="N218" s="40">
        <f>L218+5</f>
        <v>45</v>
      </c>
      <c r="O218" s="7" t="s">
        <v>163</v>
      </c>
      <c r="P218" s="8" t="str">
        <f>IF(Table1[[#This Row],[MCDHH Legal Approved]]= "YES", Table1[[#This Row],[ASL Hrly Rate]]+15,"N/A")</f>
        <v>N/A</v>
      </c>
      <c r="Q218" s="8" t="str">
        <f>IF(Table1[[#This Row],[MCDHH Legal Approved]]="YES", Table1[[#This Row],[Deaf-Blind Hrly Rate]]+15,"N/A")</f>
        <v>N/A</v>
      </c>
      <c r="R218" s="7" t="s">
        <v>958</v>
      </c>
      <c r="S218" s="7">
        <f>LEN(Table1[[#This Row],[Partial PRC Doc]])</f>
        <v>7</v>
      </c>
      <c r="T218" s="7">
        <f>COUNTIF(Table1[Partial PRC Doc],R218)</f>
        <v>1</v>
      </c>
    </row>
    <row r="219" spans="1:20" ht="40.35" customHeight="1" x14ac:dyDescent="0.4">
      <c r="A219" s="2" t="s">
        <v>519</v>
      </c>
      <c r="B219" s="2" t="s">
        <v>390</v>
      </c>
      <c r="C219" s="2"/>
      <c r="D219" s="2" t="str">
        <f>SUBSTITUTE(CONCATENATE(Table1[[#This Row],[First Name]]," ",Table1[[#This Row],[Last Name]]," ",Table1[[#This Row],[Company]]),"","")</f>
        <v xml:space="preserve">Cynthia Ramos </v>
      </c>
      <c r="E219" s="2" t="s">
        <v>141</v>
      </c>
      <c r="F219" s="4" t="s">
        <v>918</v>
      </c>
      <c r="G219" s="5">
        <v>37538</v>
      </c>
      <c r="H219" s="4">
        <f ca="1">IF(ISBLANK(Table1[[#This Row],[Certification effective]]),"",DATEDIF((G219),(TODAY()),"Y"))</f>
        <v>23</v>
      </c>
      <c r="I219" s="3">
        <f ca="1">IF(ISBLANK(Table1[[#This Row],[Certification effective]]),"",DATE(YEAR(Table1[[#This Row],[Certification effective]])+ROUNDUP(DATEDIF((G219),(TODAY()),"Y")/5,0)*5, MONTH(Table1[[#This Row],[Certification effective]]), DAY(Table1[[#This Row],[Certification effective]])))</f>
        <v>46669</v>
      </c>
      <c r="J219" s="3">
        <v>45848</v>
      </c>
      <c r="K219" s="39" t="s">
        <v>161</v>
      </c>
      <c r="L219" s="40">
        <v>69</v>
      </c>
      <c r="M219" s="40">
        <f>L219+3</f>
        <v>72</v>
      </c>
      <c r="N219" s="40">
        <f>L219+5</f>
        <v>74</v>
      </c>
      <c r="O219" s="7" t="s">
        <v>162</v>
      </c>
      <c r="P219" s="8">
        <f>IF(Table1[[#This Row],[MCDHH Legal Approved]]= "YES", Table1[[#This Row],[ASL Hrly Rate]]+15,"N/A")</f>
        <v>84</v>
      </c>
      <c r="Q219" s="8">
        <f>IF(Table1[[#This Row],[MCDHH Legal Approved]]="YES", Table1[[#This Row],[Deaf-Blind Hrly Rate]]+15,"N/A")</f>
        <v>89</v>
      </c>
      <c r="R219" s="7" t="s">
        <v>709</v>
      </c>
      <c r="S219" s="7">
        <f>LEN(Table1[[#This Row],[Partial PRC Doc]])</f>
        <v>7</v>
      </c>
      <c r="T219" s="7">
        <f>COUNTIF(Table1[Partial PRC Doc],R219)</f>
        <v>1</v>
      </c>
    </row>
    <row r="220" spans="1:20" ht="40.35" customHeight="1" x14ac:dyDescent="0.4">
      <c r="A220" s="2" t="s">
        <v>113</v>
      </c>
      <c r="B220" s="2" t="s">
        <v>114</v>
      </c>
      <c r="C220" s="2"/>
      <c r="D220" s="2" t="str">
        <f>SUBSTITUTE(CONCATENATE(Table1[[#This Row],[First Name]]," ",Table1[[#This Row],[Last Name]]," ",Table1[[#This Row],[Company]]),"","")</f>
        <v xml:space="preserve">Sarah Rauber </v>
      </c>
      <c r="E220" s="2" t="s">
        <v>141</v>
      </c>
      <c r="F220" s="4" t="s">
        <v>161</v>
      </c>
      <c r="G220" s="5">
        <v>33395</v>
      </c>
      <c r="H220" s="4">
        <f ca="1">IF(ISBLANK(Table1[[#This Row],[Certification effective]]),"",DATEDIF((G220),(TODAY()),"Y"))</f>
        <v>34</v>
      </c>
      <c r="I220" s="3">
        <f ca="1">IF(ISBLANK(Table1[[#This Row],[Certification effective]]),"",DATE(YEAR(Table1[[#This Row],[Certification effective]])+ROUNDUP(DATEDIF((G220),(TODAY()),"Y")/5,0)*5, MONTH(Table1[[#This Row],[Certification effective]]), DAY(Table1[[#This Row],[Certification effective]])))</f>
        <v>46179</v>
      </c>
      <c r="J220" s="3">
        <v>45839</v>
      </c>
      <c r="K220" s="39" t="s">
        <v>161</v>
      </c>
      <c r="L220" s="40">
        <v>76</v>
      </c>
      <c r="M220" s="40">
        <f t="shared" si="14"/>
        <v>79</v>
      </c>
      <c r="N220" s="40">
        <f t="shared" si="15"/>
        <v>81</v>
      </c>
      <c r="O220" s="7" t="s">
        <v>163</v>
      </c>
      <c r="P220" s="8" t="str">
        <f>IF(Table1[[#This Row],[MCDHH Legal Approved]]= "YES", Table1[[#This Row],[ASL Hrly Rate]]+15,"N/A")</f>
        <v>N/A</v>
      </c>
      <c r="Q220" s="8" t="str">
        <f>IF(Table1[[#This Row],[MCDHH Legal Approved]]="YES", Table1[[#This Row],[Deaf-Blind Hrly Rate]]+15,"N/A")</f>
        <v>N/A</v>
      </c>
      <c r="R220" s="7" t="s">
        <v>646</v>
      </c>
      <c r="S220" s="7">
        <f>LEN(Table1[[#This Row],[Partial PRC Doc]])</f>
        <v>7</v>
      </c>
      <c r="T220" s="7">
        <f>COUNTIF(Table1[Partial PRC Doc],R220)</f>
        <v>1</v>
      </c>
    </row>
    <row r="221" spans="1:20" ht="40.35" customHeight="1" x14ac:dyDescent="0.4">
      <c r="A221" s="2" t="s">
        <v>461</v>
      </c>
      <c r="B221" s="2" t="s">
        <v>462</v>
      </c>
      <c r="C221" s="2"/>
      <c r="D221" s="2" t="str">
        <f>SUBSTITUTE(CONCATENATE(Table1[[#This Row],[First Name]]," ",Table1[[#This Row],[Last Name]]," ",Table1[[#This Row],[Company]]),"","")</f>
        <v xml:space="preserve">Melissa Reardon  </v>
      </c>
      <c r="E221" s="2" t="s">
        <v>499</v>
      </c>
      <c r="F221" s="4" t="s">
        <v>161</v>
      </c>
      <c r="G221" s="5">
        <v>45261</v>
      </c>
      <c r="H221" s="4">
        <f ca="1">IF(ISBLANK(Table1[[#This Row],[Certification effective]]),"",DATEDIF((G221),(TODAY()),"Y"))</f>
        <v>2</v>
      </c>
      <c r="I221" s="3">
        <f ca="1">IF(ISBLANK(Table1[[#This Row],[Certification effective]]),"",DATE(YEAR(Table1[[#This Row],[Certification effective]])+ROUNDUP(DATEDIF((G221),(TODAY()),"Y")/5,0)*5, MONTH(Table1[[#This Row],[Certification effective]]), DAY(Table1[[#This Row],[Certification effective]])))</f>
        <v>47088</v>
      </c>
      <c r="J221" s="3">
        <v>45839</v>
      </c>
      <c r="K221" s="39" t="s">
        <v>161</v>
      </c>
      <c r="L221" s="40">
        <v>40</v>
      </c>
      <c r="M221" s="40">
        <f>L221+3</f>
        <v>43</v>
      </c>
      <c r="N221" s="40">
        <f>L221+5</f>
        <v>45</v>
      </c>
      <c r="O221" s="7" t="s">
        <v>163</v>
      </c>
      <c r="P221" s="8" t="str">
        <f>IF(Table1[[#This Row],[MCDHH Legal Approved]]= "YES", Table1[[#This Row],[ASL Hrly Rate]]+15,"N/A")</f>
        <v>N/A</v>
      </c>
      <c r="Q221" s="8" t="str">
        <f>IF(Table1[[#This Row],[MCDHH Legal Approved]]="YES", Table1[[#This Row],[Deaf-Blind Hrly Rate]]+15,"N/A")</f>
        <v>N/A</v>
      </c>
      <c r="R221" s="7" t="s">
        <v>809</v>
      </c>
      <c r="S221" s="7">
        <f>LEN(Table1[[#This Row],[Partial PRC Doc]])</f>
        <v>7</v>
      </c>
      <c r="T221" s="7">
        <f>COUNTIF(Table1[Partial PRC Doc],R221)</f>
        <v>1</v>
      </c>
    </row>
    <row r="222" spans="1:20" ht="40.35" customHeight="1" x14ac:dyDescent="0.4">
      <c r="A222" s="2" t="s">
        <v>265</v>
      </c>
      <c r="B222" s="2" t="s">
        <v>266</v>
      </c>
      <c r="C222" s="2"/>
      <c r="D222" s="2" t="str">
        <f>SUBSTITUTE(CONCATENATE(Table1[[#This Row],[First Name]]," ",Table1[[#This Row],[Last Name]]," ",Table1[[#This Row],[Company]]),"","")</f>
        <v xml:space="preserve">Robert Remigio </v>
      </c>
      <c r="E222" s="2" t="s">
        <v>271</v>
      </c>
      <c r="F222" s="4" t="s">
        <v>161</v>
      </c>
      <c r="G222" s="5">
        <v>39940</v>
      </c>
      <c r="H222" s="4">
        <f ca="1">IF(ISBLANK(Table1[[#This Row],[Certification effective]]),"",DATEDIF((G222),(TODAY()),"Y"))</f>
        <v>16</v>
      </c>
      <c r="I222" s="3">
        <f ca="1">IF(ISBLANK(Table1[[#This Row],[Certification effective]]),"",DATE(YEAR(Table1[[#This Row],[Certification effective]])+ROUNDUP(DATEDIF((G222),(TODAY()),"Y")/5,0)*5, MONTH(Table1[[#This Row],[Certification effective]]), DAY(Table1[[#This Row],[Certification effective]])))</f>
        <v>47245</v>
      </c>
      <c r="J222" s="3">
        <v>45839</v>
      </c>
      <c r="K222" s="39" t="s">
        <v>161</v>
      </c>
      <c r="L222" s="40">
        <v>66</v>
      </c>
      <c r="M222" s="40">
        <f>L222+3</f>
        <v>69</v>
      </c>
      <c r="N222" s="40">
        <f>L222+5</f>
        <v>71</v>
      </c>
      <c r="O222" s="7" t="s">
        <v>163</v>
      </c>
      <c r="P222" s="8" t="str">
        <f>IF(Table1[[#This Row],[MCDHH Legal Approved]]= "YES", Table1[[#This Row],[ASL Hrly Rate]]+15,"N/A")</f>
        <v>N/A</v>
      </c>
      <c r="Q222" s="8" t="str">
        <f>IF(Table1[[#This Row],[MCDHH Legal Approved]]="YES", Table1[[#This Row],[Deaf-Blind Hrly Rate]]+15,"N/A")</f>
        <v>N/A</v>
      </c>
      <c r="R222" s="7" t="s">
        <v>810</v>
      </c>
      <c r="S222" s="7">
        <f>LEN(Table1[[#This Row],[Partial PRC Doc]])</f>
        <v>7</v>
      </c>
      <c r="T222" s="7">
        <f>COUNTIF(Table1[Partial PRC Doc],R222)</f>
        <v>1</v>
      </c>
    </row>
    <row r="223" spans="1:20" ht="40.35" customHeight="1" x14ac:dyDescent="0.4">
      <c r="A223" s="2" t="s">
        <v>336</v>
      </c>
      <c r="B223" s="2" t="s">
        <v>337</v>
      </c>
      <c r="C223" s="2"/>
      <c r="D223" s="2" t="str">
        <f>SUBSTITUTE(CONCATENATE(Table1[[#This Row],[First Name]]," ",Table1[[#This Row],[Last Name]]," ",Table1[[#This Row],[Company]]),"","")</f>
        <v xml:space="preserve">Dena Riccio-Enis </v>
      </c>
      <c r="E223" s="2" t="s">
        <v>141</v>
      </c>
      <c r="F223" s="4" t="s">
        <v>161</v>
      </c>
      <c r="G223" s="5">
        <v>36783</v>
      </c>
      <c r="H223" s="4">
        <f ca="1">IF(ISBLANK(Table1[[#This Row],[Certification effective]]),"",DATEDIF((G223),(TODAY()),"Y"))</f>
        <v>25</v>
      </c>
      <c r="I223" s="3">
        <f ca="1">IF(ISBLANK(Table1[[#This Row],[Certification effective]]),"",DATE(YEAR(Table1[[#This Row],[Certification effective]])+ROUNDUP(DATEDIF((G223),(TODAY()),"Y")/5,0)*5, MONTH(Table1[[#This Row],[Certification effective]]), DAY(Table1[[#This Row],[Certification effective]])))</f>
        <v>45914</v>
      </c>
      <c r="J223" s="3">
        <v>45839</v>
      </c>
      <c r="K223" s="39">
        <v>45914</v>
      </c>
      <c r="L223" s="40">
        <v>73</v>
      </c>
      <c r="M223" s="40">
        <f>L223+3</f>
        <v>76</v>
      </c>
      <c r="N223" s="40">
        <f>L223+5</f>
        <v>78</v>
      </c>
      <c r="O223" s="7" t="s">
        <v>163</v>
      </c>
      <c r="P223" s="8" t="str">
        <f>IF(Table1[[#This Row],[MCDHH Legal Approved]]= "YES", Table1[[#This Row],[ASL Hrly Rate]]+15,"N/A")</f>
        <v>N/A</v>
      </c>
      <c r="Q223" s="8" t="str">
        <f>IF(Table1[[#This Row],[MCDHH Legal Approved]]="YES", Table1[[#This Row],[Deaf-Blind Hrly Rate]]+15,"N/A")</f>
        <v>N/A</v>
      </c>
      <c r="R223" s="7" t="s">
        <v>647</v>
      </c>
      <c r="S223" s="7">
        <f>LEN(Table1[[#This Row],[Partial PRC Doc]])</f>
        <v>7</v>
      </c>
      <c r="T223" s="7">
        <f>COUNTIF(Table1[Partial PRC Doc],R223)</f>
        <v>1</v>
      </c>
    </row>
    <row r="224" spans="1:20" ht="40.35" customHeight="1" x14ac:dyDescent="0.4">
      <c r="A224" s="2" t="s">
        <v>463</v>
      </c>
      <c r="B224" s="2" t="s">
        <v>464</v>
      </c>
      <c r="C224" s="2"/>
      <c r="D224" s="2" t="str">
        <f>SUBSTITUTE(CONCATENATE(Table1[[#This Row],[First Name]]," ",Table1[[#This Row],[Last Name]]," ",Table1[[#This Row],[Company]]),"","")</f>
        <v xml:space="preserve">Frank Rich  </v>
      </c>
      <c r="E224" s="2" t="s">
        <v>156</v>
      </c>
      <c r="F224" s="4" t="s">
        <v>161</v>
      </c>
      <c r="G224" s="5">
        <v>45098</v>
      </c>
      <c r="H224" s="4">
        <f ca="1">IF(ISBLANK(Table1[[#This Row],[Certification effective]]),"",DATEDIF((G224),(TODAY()),"Y"))</f>
        <v>2</v>
      </c>
      <c r="I224" s="3">
        <f ca="1">IF(ISBLANK(Table1[[#This Row],[Certification effective]]),"",DATE(YEAR(Table1[[#This Row],[Certification effective]])+ROUNDUP(DATEDIF((G224),(TODAY()),"Y")/5,0)*5, MONTH(Table1[[#This Row],[Certification effective]]), DAY(Table1[[#This Row],[Certification effective]])))</f>
        <v>46925</v>
      </c>
      <c r="J224" s="3">
        <v>45839</v>
      </c>
      <c r="K224" s="39" t="s">
        <v>161</v>
      </c>
      <c r="L224" s="40">
        <v>55</v>
      </c>
      <c r="M224" s="40">
        <f>L224+3</f>
        <v>58</v>
      </c>
      <c r="N224" s="40">
        <f>L224+5</f>
        <v>60</v>
      </c>
      <c r="O224" s="7" t="s">
        <v>163</v>
      </c>
      <c r="P224" s="8" t="str">
        <f>IF(Table1[[#This Row],[MCDHH Legal Approved]]= "YES", Table1[[#This Row],[ASL Hrly Rate]]+15,"N/A")</f>
        <v>N/A</v>
      </c>
      <c r="Q224" s="8" t="str">
        <f>IF(Table1[[#This Row],[MCDHH Legal Approved]]="YES", Table1[[#This Row],[Deaf-Blind Hrly Rate]]+15,"N/A")</f>
        <v>N/A</v>
      </c>
      <c r="R224" s="7" t="s">
        <v>811</v>
      </c>
      <c r="S224" s="7">
        <f>LEN(Table1[[#This Row],[Partial PRC Doc]])</f>
        <v>7</v>
      </c>
      <c r="T224" s="7">
        <f>COUNTIF(Table1[Partial PRC Doc],R224)</f>
        <v>1</v>
      </c>
    </row>
    <row r="225" spans="1:20" ht="40.35" customHeight="1" x14ac:dyDescent="0.4">
      <c r="A225" s="2" t="s">
        <v>296</v>
      </c>
      <c r="B225" s="2" t="s">
        <v>297</v>
      </c>
      <c r="C225" s="2"/>
      <c r="D225" s="2" t="str">
        <f>SUBSTITUTE(CONCATENATE(Table1[[#This Row],[First Name]]," ",Table1[[#This Row],[Last Name]]," ",Table1[[#This Row],[Company]]),"","")</f>
        <v xml:space="preserve">Amanda Richter </v>
      </c>
      <c r="E225" s="2" t="s">
        <v>153</v>
      </c>
      <c r="F225" s="4" t="s">
        <v>161</v>
      </c>
      <c r="G225" s="5">
        <v>40647</v>
      </c>
      <c r="H225" s="4">
        <f ca="1">IF(ISBLANK(Table1[[#This Row],[Certification effective]]),"",DATEDIF((G225),(TODAY()),"Y"))</f>
        <v>14</v>
      </c>
      <c r="I225" s="3">
        <f ca="1">IF(ISBLANK(Table1[[#This Row],[Certification effective]]),"",DATE(YEAR(Table1[[#This Row],[Certification effective]])+ROUNDUP(DATEDIF((G225),(TODAY()),"Y")/5,0)*5, MONTH(Table1[[#This Row],[Certification effective]]), DAY(Table1[[#This Row],[Certification effective]])))</f>
        <v>46126</v>
      </c>
      <c r="J225" s="3">
        <v>45839</v>
      </c>
      <c r="K225" s="39" t="s">
        <v>161</v>
      </c>
      <c r="L225" s="40">
        <v>62</v>
      </c>
      <c r="M225" s="40">
        <f>L225+3</f>
        <v>65</v>
      </c>
      <c r="N225" s="40">
        <f>L225+5</f>
        <v>67</v>
      </c>
      <c r="O225" s="7" t="s">
        <v>163</v>
      </c>
      <c r="P225" s="8" t="str">
        <f>IF(Table1[[#This Row],[MCDHH Legal Approved]]= "YES", Table1[[#This Row],[ASL Hrly Rate]]+15,"N/A")</f>
        <v>N/A</v>
      </c>
      <c r="Q225" s="8" t="str">
        <f>IF(Table1[[#This Row],[MCDHH Legal Approved]]="YES", Table1[[#This Row],[Deaf-Blind Hrly Rate]]+15,"N/A")</f>
        <v>N/A</v>
      </c>
      <c r="R225" s="7" t="s">
        <v>648</v>
      </c>
      <c r="S225" s="7">
        <f>LEN(Table1[[#This Row],[Partial PRC Doc]])</f>
        <v>7</v>
      </c>
      <c r="T225" s="7">
        <f>COUNTIF(Table1[Partial PRC Doc],R225)</f>
        <v>1</v>
      </c>
    </row>
    <row r="226" spans="1:20" ht="40.35" customHeight="1" x14ac:dyDescent="0.4">
      <c r="A226" s="2" t="s">
        <v>109</v>
      </c>
      <c r="B226" s="2" t="s">
        <v>110</v>
      </c>
      <c r="C226" s="2"/>
      <c r="D226" s="2" t="str">
        <f>SUBSTITUTE(CONCATENATE(Table1[[#This Row],[First Name]]," ",Table1[[#This Row],[Last Name]]," ",Table1[[#This Row],[Company]]),"","")</f>
        <v xml:space="preserve">Raymond Rodgers </v>
      </c>
      <c r="E226" s="2" t="s">
        <v>158</v>
      </c>
      <c r="F226" s="4" t="s">
        <v>918</v>
      </c>
      <c r="G226" s="5">
        <v>42297</v>
      </c>
      <c r="H226" s="4">
        <f ca="1">IF(ISBLANK(Table1[[#This Row],[Certification effective]]),"",DATEDIF((G226),(TODAY()),"Y"))</f>
        <v>10</v>
      </c>
      <c r="I226" s="3">
        <f ca="1">IF(ISBLANK(Table1[[#This Row],[Certification effective]]),"",DATE(YEAR(Table1[[#This Row],[Certification effective]])+ROUNDUP(DATEDIF((G226),(TODAY()),"Y")/5,0)*5, MONTH(Table1[[#This Row],[Certification effective]]), DAY(Table1[[#This Row],[Certification effective]])))</f>
        <v>45950</v>
      </c>
      <c r="J226" s="3">
        <v>45839</v>
      </c>
      <c r="K226" s="39">
        <v>45950</v>
      </c>
      <c r="L226" s="40">
        <v>62</v>
      </c>
      <c r="M226" s="40">
        <f t="shared" si="14"/>
        <v>65</v>
      </c>
      <c r="N226" s="40">
        <f t="shared" si="15"/>
        <v>67</v>
      </c>
      <c r="O226" s="7" t="s">
        <v>162</v>
      </c>
      <c r="P226" s="8">
        <f>IF(Table1[[#This Row],[MCDHH Legal Approved]]= "YES", Table1[[#This Row],[ASL Hrly Rate]]+15,"N/A")</f>
        <v>77</v>
      </c>
      <c r="Q226" s="8">
        <f>IF(Table1[[#This Row],[MCDHH Legal Approved]]="YES", Table1[[#This Row],[Deaf-Blind Hrly Rate]]+15,"N/A")</f>
        <v>82</v>
      </c>
      <c r="R226" s="7" t="s">
        <v>649</v>
      </c>
      <c r="S226" s="7">
        <f>LEN(Table1[[#This Row],[Partial PRC Doc]])</f>
        <v>7</v>
      </c>
      <c r="T226" s="7">
        <f>COUNTIF(Table1[Partial PRC Doc],R226)</f>
        <v>1</v>
      </c>
    </row>
    <row r="227" spans="1:20" ht="40.35" customHeight="1" x14ac:dyDescent="0.4">
      <c r="A227" s="2" t="s">
        <v>465</v>
      </c>
      <c r="B227" s="2" t="s">
        <v>466</v>
      </c>
      <c r="C227" s="2"/>
      <c r="D227" s="2" t="str">
        <f>SUBSTITUTE(CONCATENATE(Table1[[#This Row],[First Name]]," ",Table1[[#This Row],[Last Name]]," ",Table1[[#This Row],[Company]]),"","")</f>
        <v xml:space="preserve">Russell Ross </v>
      </c>
      <c r="E227" s="2" t="s">
        <v>511</v>
      </c>
      <c r="F227" s="4" t="s">
        <v>916</v>
      </c>
      <c r="G227" s="5">
        <v>35956</v>
      </c>
      <c r="H227" s="4">
        <f ca="1">IF(ISBLANK(Table1[[#This Row],[Certification effective]]),"",DATEDIF((G227),(TODAY()),"Y"))</f>
        <v>27</v>
      </c>
      <c r="I227" s="3">
        <f ca="1">IF(ISBLANK(Table1[[#This Row],[Certification effective]]),"",DATE(YEAR(Table1[[#This Row],[Certification effective]])+ROUNDUP(DATEDIF((G227),(TODAY()),"Y")/5,0)*5, MONTH(Table1[[#This Row],[Certification effective]]), DAY(Table1[[#This Row],[Certification effective]])))</f>
        <v>46914</v>
      </c>
      <c r="J227" s="3">
        <v>45855</v>
      </c>
      <c r="K227" s="39" t="s">
        <v>161</v>
      </c>
      <c r="L227" s="40">
        <v>73</v>
      </c>
      <c r="M227" s="40">
        <f>L227+3</f>
        <v>76</v>
      </c>
      <c r="N227" s="40">
        <f>L227+5</f>
        <v>78</v>
      </c>
      <c r="O227" s="7" t="s">
        <v>162</v>
      </c>
      <c r="P227" s="8">
        <f>IF(Table1[[#This Row],[MCDHH Legal Approved]]= "YES", Table1[[#This Row],[ASL Hrly Rate]]+15,"N/A")</f>
        <v>88</v>
      </c>
      <c r="Q227" s="8">
        <f>IF(Table1[[#This Row],[MCDHH Legal Approved]]="YES", Table1[[#This Row],[Deaf-Blind Hrly Rate]]+15,"N/A")</f>
        <v>93</v>
      </c>
      <c r="R227" s="7" t="s">
        <v>710</v>
      </c>
      <c r="S227" s="7">
        <f>LEN(Table1[[#This Row],[Partial PRC Doc]])</f>
        <v>7</v>
      </c>
      <c r="T227" s="7">
        <f>COUNTIF(Table1[Partial PRC Doc],R227)</f>
        <v>1</v>
      </c>
    </row>
    <row r="228" spans="1:20" ht="40.35" customHeight="1" x14ac:dyDescent="0.4">
      <c r="A228" s="2" t="s">
        <v>233</v>
      </c>
      <c r="B228" s="2" t="s">
        <v>234</v>
      </c>
      <c r="C228" s="2"/>
      <c r="D228" s="2" t="str">
        <f>SUBSTITUTE(CONCATENATE(Table1[[#This Row],[First Name]]," ",Table1[[#This Row],[Last Name]]," ",Table1[[#This Row],[Company]]),"","")</f>
        <v xml:space="preserve">Elizabeth (Beth) Rubin </v>
      </c>
      <c r="E228" s="2" t="s">
        <v>141</v>
      </c>
      <c r="F228" s="4" t="s">
        <v>161</v>
      </c>
      <c r="G228" s="5">
        <v>35996</v>
      </c>
      <c r="H228" s="4">
        <f ca="1">IF(ISBLANK(Table1[[#This Row],[Certification effective]]),"",DATEDIF((G228),(TODAY()),"Y"))</f>
        <v>27</v>
      </c>
      <c r="I228" s="3">
        <f ca="1">IF(ISBLANK(Table1[[#This Row],[Certification effective]]),"",DATE(YEAR(Table1[[#This Row],[Certification effective]])+ROUNDUP(DATEDIF((G228),(TODAY()),"Y")/5,0)*5, MONTH(Table1[[#This Row],[Certification effective]]), DAY(Table1[[#This Row],[Certification effective]])))</f>
        <v>46954</v>
      </c>
      <c r="J228" s="3">
        <v>45839</v>
      </c>
      <c r="K228" s="39" t="s">
        <v>161</v>
      </c>
      <c r="L228" s="40">
        <v>73</v>
      </c>
      <c r="M228" s="40">
        <f>L228+3</f>
        <v>76</v>
      </c>
      <c r="N228" s="40">
        <f>L228+5</f>
        <v>78</v>
      </c>
      <c r="O228" s="7" t="s">
        <v>163</v>
      </c>
      <c r="P228" s="8" t="str">
        <f>IF(Table1[[#This Row],[MCDHH Legal Approved]]= "YES", Table1[[#This Row],[ASL Hrly Rate]]+15,"N/A")</f>
        <v>N/A</v>
      </c>
      <c r="Q228" s="8" t="str">
        <f>IF(Table1[[#This Row],[MCDHH Legal Approved]]="YES", Table1[[#This Row],[Deaf-Blind Hrly Rate]]+15,"N/A")</f>
        <v>N/A</v>
      </c>
      <c r="R228" s="7" t="s">
        <v>812</v>
      </c>
      <c r="S228" s="7">
        <f>LEN(Table1[[#This Row],[Partial PRC Doc]])</f>
        <v>7</v>
      </c>
      <c r="T228" s="7">
        <f>COUNTIF(Table1[Partial PRC Doc],R228)</f>
        <v>1</v>
      </c>
    </row>
    <row r="229" spans="1:20" ht="40.35" customHeight="1" x14ac:dyDescent="0.4">
      <c r="A229" s="2" t="s">
        <v>467</v>
      </c>
      <c r="B229" s="2" t="s">
        <v>468</v>
      </c>
      <c r="C229" s="2"/>
      <c r="D229" s="2" t="str">
        <f>SUBSTITUTE(CONCATENATE(Table1[[#This Row],[First Name]]," ",Table1[[#This Row],[Last Name]]," ",Table1[[#This Row],[Company]]),"","")</f>
        <v xml:space="preserve">Gail Sallop </v>
      </c>
      <c r="E229" s="2" t="s">
        <v>512</v>
      </c>
      <c r="F229" s="4" t="s">
        <v>918</v>
      </c>
      <c r="G229" s="5">
        <v>27760</v>
      </c>
      <c r="H229" s="4">
        <f ca="1">IF(ISBLANK(Table1[[#This Row],[Certification effective]]),"",DATEDIF((G229),(TODAY()),"Y"))</f>
        <v>49</v>
      </c>
      <c r="I229" s="3">
        <f ca="1">IF(ISBLANK(Table1[[#This Row],[Certification effective]]),"",DATE(YEAR(Table1[[#This Row],[Certification effective]])+ROUNDUP(DATEDIF((G229),(TODAY()),"Y")/5,0)*5, MONTH(Table1[[#This Row],[Certification effective]]), DAY(Table1[[#This Row],[Certification effective]])))</f>
        <v>46023</v>
      </c>
      <c r="J229" s="3">
        <v>45839</v>
      </c>
      <c r="K229" s="39" t="s">
        <v>161</v>
      </c>
      <c r="L229" s="40">
        <v>83</v>
      </c>
      <c r="M229" s="40">
        <f>L229+3</f>
        <v>86</v>
      </c>
      <c r="N229" s="40">
        <f>L229+5</f>
        <v>88</v>
      </c>
      <c r="O229" s="7" t="s">
        <v>162</v>
      </c>
      <c r="P229" s="8">
        <f>IF(Table1[[#This Row],[MCDHH Legal Approved]]= "YES", Table1[[#This Row],[ASL Hrly Rate]]+15,"N/A")</f>
        <v>98</v>
      </c>
      <c r="Q229" s="8">
        <f>IF(Table1[[#This Row],[MCDHH Legal Approved]]="YES", Table1[[#This Row],[Deaf-Blind Hrly Rate]]+15,"N/A")</f>
        <v>103</v>
      </c>
      <c r="R229" s="7" t="s">
        <v>813</v>
      </c>
      <c r="S229" s="7">
        <f>LEN(Table1[[#This Row],[Partial PRC Doc]])</f>
        <v>7</v>
      </c>
      <c r="T229" s="7">
        <f>COUNTIF(Table1[Partial PRC Doc],R229)</f>
        <v>1</v>
      </c>
    </row>
    <row r="230" spans="1:20" ht="40.35" customHeight="1" x14ac:dyDescent="0.4">
      <c r="A230" s="2" t="s">
        <v>878</v>
      </c>
      <c r="B230" s="2" t="s">
        <v>879</v>
      </c>
      <c r="C230" s="2"/>
      <c r="D230" s="2" t="str">
        <f>SUBSTITUTE(CONCATENATE(Table1[[#This Row],[First Name]]," ",Table1[[#This Row],[Last Name]]," ",Table1[[#This Row],[Company]]),"","")</f>
        <v xml:space="preserve">Kim Sampson </v>
      </c>
      <c r="E230" s="2" t="s">
        <v>880</v>
      </c>
      <c r="F230" s="4" t="s">
        <v>161</v>
      </c>
      <c r="G230" s="5"/>
      <c r="H230" s="4" t="str">
        <f ca="1">IF(ISBLANK(Table1[[#This Row],[Certification effective]]),"",DATEDIF((G230),(TODAY()),"Y"))</f>
        <v/>
      </c>
      <c r="I230" s="3" t="str">
        <f ca="1">IF(ISBLANK(Table1[[#This Row],[Certification effective]]),"",DATE(YEAR(Table1[[#This Row],[Certification effective]])+ROUNDUP(DATEDIF((G230),(TODAY()),"Y")/5,0)*5, MONTH(Table1[[#This Row],[Certification effective]]), DAY(Table1[[#This Row],[Certification effective]])))</f>
        <v/>
      </c>
      <c r="J230" s="3">
        <v>45874</v>
      </c>
      <c r="K230" s="39" t="s">
        <v>161</v>
      </c>
      <c r="L230" s="40">
        <v>44</v>
      </c>
      <c r="M230" s="40">
        <f>L230+3</f>
        <v>47</v>
      </c>
      <c r="N230" s="40">
        <f>L230+5</f>
        <v>49</v>
      </c>
      <c r="O230" s="7" t="s">
        <v>163</v>
      </c>
      <c r="P230" s="8" t="str">
        <f>IF(Table1[[#This Row],[MCDHH Legal Approved]]= "YES", Table1[[#This Row],[ASL Hrly Rate]]+15,"N/A")</f>
        <v>N/A</v>
      </c>
      <c r="Q230" s="8" t="str">
        <f>IF(Table1[[#This Row],[MCDHH Legal Approved]]="YES", Table1[[#This Row],[Deaf-Blind Hrly Rate]]+15,"N/A")</f>
        <v>N/A</v>
      </c>
      <c r="R230" s="7" t="s">
        <v>887</v>
      </c>
      <c r="S230" s="7">
        <f>LEN(Table1[[#This Row],[Partial PRC Doc]])</f>
        <v>7</v>
      </c>
      <c r="T230" s="7">
        <f>COUNTIF(Table1[Partial PRC Doc],R230)</f>
        <v>1</v>
      </c>
    </row>
    <row r="231" spans="1:20" ht="40.35" customHeight="1" x14ac:dyDescent="0.4">
      <c r="A231" s="2" t="s">
        <v>469</v>
      </c>
      <c r="B231" s="2" t="s">
        <v>473</v>
      </c>
      <c r="C231" s="2"/>
      <c r="D231" s="2" t="str">
        <f>SUBSTITUTE(CONCATENATE(Table1[[#This Row],[First Name]]," ",Table1[[#This Row],[Last Name]]," ",Table1[[#This Row],[Company]]),"","")</f>
        <v xml:space="preserve">Nicole Sasson </v>
      </c>
      <c r="E231" s="2" t="s">
        <v>513</v>
      </c>
      <c r="F231" s="4" t="s">
        <v>161</v>
      </c>
      <c r="G231" s="5">
        <v>38867</v>
      </c>
      <c r="H231" s="4">
        <f ca="1">IF(ISBLANK(Table1[[#This Row],[Certification effective]]),"",DATEDIF((G231),(TODAY()),"Y"))</f>
        <v>19</v>
      </c>
      <c r="I231" s="3">
        <f ca="1">IF(ISBLANK(Table1[[#This Row],[Certification effective]]),"",DATE(YEAR(Table1[[#This Row],[Certification effective]])+ROUNDUP(DATEDIF((G231),(TODAY()),"Y")/5,0)*5, MONTH(Table1[[#This Row],[Certification effective]]), DAY(Table1[[#This Row],[Certification effective]])))</f>
        <v>46172</v>
      </c>
      <c r="J231" s="3">
        <v>45839</v>
      </c>
      <c r="K231" s="39" t="s">
        <v>161</v>
      </c>
      <c r="L231" s="40">
        <v>66</v>
      </c>
      <c r="M231" s="40">
        <f t="shared" ref="M231:M233" si="32">L231+3</f>
        <v>69</v>
      </c>
      <c r="N231" s="40">
        <f t="shared" ref="N231:N233" si="33">L231+5</f>
        <v>71</v>
      </c>
      <c r="O231" s="7" t="s">
        <v>163</v>
      </c>
      <c r="P231" s="8" t="str">
        <f>IF(Table1[[#This Row],[MCDHH Legal Approved]]= "YES", Table1[[#This Row],[ASL Hrly Rate]]+15,"N/A")</f>
        <v>N/A</v>
      </c>
      <c r="Q231" s="8" t="str">
        <f>IF(Table1[[#This Row],[MCDHH Legal Approved]]="YES", Table1[[#This Row],[Deaf-Blind Hrly Rate]]+15,"N/A")</f>
        <v>N/A</v>
      </c>
      <c r="R231" s="7" t="s">
        <v>711</v>
      </c>
      <c r="S231" s="7">
        <f>LEN(Table1[[#This Row],[Partial PRC Doc]])</f>
        <v>7</v>
      </c>
      <c r="T231" s="7">
        <f>COUNTIF(Table1[Partial PRC Doc],R231)</f>
        <v>1</v>
      </c>
    </row>
    <row r="232" spans="1:20" ht="40.35" customHeight="1" x14ac:dyDescent="0.4">
      <c r="A232" s="2" t="s">
        <v>470</v>
      </c>
      <c r="B232" s="2" t="s">
        <v>471</v>
      </c>
      <c r="C232" s="2"/>
      <c r="D232" s="2" t="str">
        <f>SUBSTITUTE(CONCATENATE(Table1[[#This Row],[First Name]]," ",Table1[[#This Row],[Last Name]]," ",Table1[[#This Row],[Company]]),"","")</f>
        <v xml:space="preserve">Melanie Schlang </v>
      </c>
      <c r="E232" s="2" t="s">
        <v>141</v>
      </c>
      <c r="F232" s="4" t="s">
        <v>918</v>
      </c>
      <c r="G232" s="5">
        <v>36983</v>
      </c>
      <c r="H232" s="4">
        <f ca="1">IF(ISBLANK(Table1[[#This Row],[Certification effective]]),"",DATEDIF((G232),(TODAY()),"Y"))</f>
        <v>24</v>
      </c>
      <c r="I232" s="3">
        <f ca="1">IF(ISBLANK(Table1[[#This Row],[Certification effective]]),"",DATE(YEAR(Table1[[#This Row],[Certification effective]])+ROUNDUP(DATEDIF((G232),(TODAY()),"Y")/5,0)*5, MONTH(Table1[[#This Row],[Certification effective]]), DAY(Table1[[#This Row],[Certification effective]])))</f>
        <v>46114</v>
      </c>
      <c r="J232" s="3">
        <v>45839</v>
      </c>
      <c r="K232" s="39" t="s">
        <v>161</v>
      </c>
      <c r="L232" s="40">
        <v>69</v>
      </c>
      <c r="M232" s="40">
        <f t="shared" si="32"/>
        <v>72</v>
      </c>
      <c r="N232" s="40">
        <f t="shared" si="33"/>
        <v>74</v>
      </c>
      <c r="O232" s="7" t="s">
        <v>162</v>
      </c>
      <c r="P232" s="8">
        <f>IF(Table1[[#This Row],[MCDHH Legal Approved]]= "YES", Table1[[#This Row],[ASL Hrly Rate]]+15,"N/A")</f>
        <v>84</v>
      </c>
      <c r="Q232" s="8">
        <f>IF(Table1[[#This Row],[MCDHH Legal Approved]]="YES", Table1[[#This Row],[Deaf-Blind Hrly Rate]]+15,"N/A")</f>
        <v>89</v>
      </c>
      <c r="R232" s="7" t="s">
        <v>712</v>
      </c>
      <c r="S232" s="7">
        <f>LEN(Table1[[#This Row],[Partial PRC Doc]])</f>
        <v>7</v>
      </c>
      <c r="T232" s="7">
        <f>COUNTIF(Table1[Partial PRC Doc],R232)</f>
        <v>1</v>
      </c>
    </row>
    <row r="233" spans="1:20" ht="40.35" customHeight="1" x14ac:dyDescent="0.4">
      <c r="A233" s="2" t="s">
        <v>472</v>
      </c>
      <c r="B233" s="2" t="s">
        <v>406</v>
      </c>
      <c r="C233" s="2"/>
      <c r="D233" s="2" t="str">
        <f>SUBSTITUTE(CONCATENATE(Table1[[#This Row],[First Name]]," ",Table1[[#This Row],[Last Name]]," ",Table1[[#This Row],[Company]]),"","")</f>
        <v xml:space="preserve">Heather Schmerman </v>
      </c>
      <c r="E233" s="2" t="s">
        <v>151</v>
      </c>
      <c r="F233" s="4" t="s">
        <v>916</v>
      </c>
      <c r="G233" s="5">
        <v>42436</v>
      </c>
      <c r="H233" s="4">
        <f ca="1">IF(ISBLANK(Table1[[#This Row],[Certification effective]]),"",DATEDIF((G233),(TODAY()),"Y"))</f>
        <v>9</v>
      </c>
      <c r="I233" s="3">
        <f ca="1">IF(ISBLANK(Table1[[#This Row],[Certification effective]]),"",DATE(YEAR(Table1[[#This Row],[Certification effective]])+ROUNDUP(DATEDIF((G233),(TODAY()),"Y")/5,0)*5, MONTH(Table1[[#This Row],[Certification effective]]), DAY(Table1[[#This Row],[Certification effective]])))</f>
        <v>46088</v>
      </c>
      <c r="J233" s="3">
        <v>45839</v>
      </c>
      <c r="K233" s="39" t="s">
        <v>161</v>
      </c>
      <c r="L233" s="40">
        <v>59</v>
      </c>
      <c r="M233" s="40">
        <f t="shared" si="32"/>
        <v>62</v>
      </c>
      <c r="N233" s="40">
        <f t="shared" si="33"/>
        <v>64</v>
      </c>
      <c r="O233" s="7" t="s">
        <v>162</v>
      </c>
      <c r="P233" s="8">
        <f>IF(Table1[[#This Row],[MCDHH Legal Approved]]= "YES", Table1[[#This Row],[ASL Hrly Rate]]+15,"N/A")</f>
        <v>74</v>
      </c>
      <c r="Q233" s="8">
        <f>IF(Table1[[#This Row],[MCDHH Legal Approved]]="YES", Table1[[#This Row],[Deaf-Blind Hrly Rate]]+15,"N/A")</f>
        <v>79</v>
      </c>
      <c r="R233" s="7" t="s">
        <v>713</v>
      </c>
      <c r="S233" s="7">
        <f>LEN(Table1[[#This Row],[Partial PRC Doc]])</f>
        <v>7</v>
      </c>
      <c r="T233" s="7">
        <f>COUNTIF(Table1[Partial PRC Doc],R233)</f>
        <v>1</v>
      </c>
    </row>
    <row r="234" spans="1:20" ht="40.35" customHeight="1" x14ac:dyDescent="0.4">
      <c r="A234" s="2" t="s">
        <v>211</v>
      </c>
      <c r="B234" s="2" t="s">
        <v>212</v>
      </c>
      <c r="C234" s="2"/>
      <c r="D234" s="2" t="str">
        <f>SUBSTITUTE(CONCATENATE(Table1[[#This Row],[First Name]]," ",Table1[[#This Row],[Last Name]]," ",Table1[[#This Row],[Company]]),"","")</f>
        <v xml:space="preserve">Cara Schwartz </v>
      </c>
      <c r="E234" s="2" t="s">
        <v>148</v>
      </c>
      <c r="F234" s="4" t="s">
        <v>161</v>
      </c>
      <c r="G234" s="5">
        <v>39972</v>
      </c>
      <c r="H234" s="4">
        <f ca="1">IF(ISBLANK(Table1[[#This Row],[Certification effective]]),"",DATEDIF((G234),(TODAY()),"Y"))</f>
        <v>16</v>
      </c>
      <c r="I234" s="3">
        <f ca="1">IF(ISBLANK(Table1[[#This Row],[Certification effective]]),"",DATE(YEAR(Table1[[#This Row],[Certification effective]])+ROUNDUP(DATEDIF((G234),(TODAY()),"Y")/5,0)*5, MONTH(Table1[[#This Row],[Certification effective]]), DAY(Table1[[#This Row],[Certification effective]])))</f>
        <v>47277</v>
      </c>
      <c r="J234" s="3">
        <v>45839</v>
      </c>
      <c r="K234" s="39" t="s">
        <v>161</v>
      </c>
      <c r="L234" s="40">
        <v>66</v>
      </c>
      <c r="M234" s="40">
        <f t="shared" ref="M234:M240" si="34">L234+3</f>
        <v>69</v>
      </c>
      <c r="N234" s="40">
        <f t="shared" ref="N234:N240" si="35">L234+5</f>
        <v>71</v>
      </c>
      <c r="O234" s="7" t="s">
        <v>163</v>
      </c>
      <c r="P234" s="8" t="str">
        <f>IF(Table1[[#This Row],[MCDHH Legal Approved]]= "YES", Table1[[#This Row],[ASL Hrly Rate]]+15,"N/A")</f>
        <v>N/A</v>
      </c>
      <c r="Q234" s="8" t="str">
        <f>IF(Table1[[#This Row],[MCDHH Legal Approved]]="YES", Table1[[#This Row],[Deaf-Blind Hrly Rate]]+15,"N/A")</f>
        <v>N/A</v>
      </c>
      <c r="R234" s="7" t="s">
        <v>650</v>
      </c>
      <c r="S234" s="7">
        <f>LEN(Table1[[#This Row],[Partial PRC Doc]])</f>
        <v>7</v>
      </c>
      <c r="T234" s="7">
        <f>COUNTIF(Table1[Partial PRC Doc],R234)</f>
        <v>1</v>
      </c>
    </row>
    <row r="235" spans="1:20" ht="40.35" customHeight="1" x14ac:dyDescent="0.4">
      <c r="A235" s="2" t="s">
        <v>211</v>
      </c>
      <c r="B235" s="2" t="s">
        <v>474</v>
      </c>
      <c r="C235" s="2"/>
      <c r="D235" s="2" t="str">
        <f>SUBSTITUTE(CONCATENATE(Table1[[#This Row],[First Name]]," ",Table1[[#This Row],[Last Name]]," ",Table1[[#This Row],[Company]]),"","")</f>
        <v xml:space="preserve">Jason Eli Schwartz </v>
      </c>
      <c r="E235" s="2" t="s">
        <v>148</v>
      </c>
      <c r="F235" s="4" t="s">
        <v>161</v>
      </c>
      <c r="G235" s="5">
        <v>44449</v>
      </c>
      <c r="H235" s="4">
        <f ca="1">IF(ISBLANK(Table1[[#This Row],[Certification effective]]),"",DATEDIF((G235),(TODAY()),"Y"))</f>
        <v>4</v>
      </c>
      <c r="I235" s="3">
        <f ca="1">IF(ISBLANK(Table1[[#This Row],[Certification effective]]),"",DATE(YEAR(Table1[[#This Row],[Certification effective]])+ROUNDUP(DATEDIF((G235),(TODAY()),"Y")/5,0)*5, MONTH(Table1[[#This Row],[Certification effective]]), DAY(Table1[[#This Row],[Certification effective]])))</f>
        <v>46275</v>
      </c>
      <c r="J235" s="3">
        <v>45854</v>
      </c>
      <c r="K235" s="39" t="s">
        <v>161</v>
      </c>
      <c r="L235" s="40">
        <v>55</v>
      </c>
      <c r="M235" s="40">
        <f t="shared" si="34"/>
        <v>58</v>
      </c>
      <c r="N235" s="40">
        <f t="shared" si="35"/>
        <v>60</v>
      </c>
      <c r="O235" s="7" t="s">
        <v>163</v>
      </c>
      <c r="P235" s="8" t="str">
        <f>IF(Table1[[#This Row],[MCDHH Legal Approved]]= "YES", Table1[[#This Row],[ASL Hrly Rate]]+15,"N/A")</f>
        <v>N/A</v>
      </c>
      <c r="Q235" s="8" t="str">
        <f>IF(Table1[[#This Row],[MCDHH Legal Approved]]="YES", Table1[[#This Row],[Deaf-Blind Hrly Rate]]+15,"N/A")</f>
        <v>N/A</v>
      </c>
      <c r="R235" s="7" t="s">
        <v>814</v>
      </c>
      <c r="S235" s="7">
        <f>LEN(Table1[[#This Row],[Partial PRC Doc]])</f>
        <v>7</v>
      </c>
      <c r="T235" s="7">
        <f>COUNTIF(Table1[Partial PRC Doc],R235)</f>
        <v>1</v>
      </c>
    </row>
    <row r="236" spans="1:20" ht="40.35" customHeight="1" x14ac:dyDescent="0.4">
      <c r="A236" s="2" t="s">
        <v>914</v>
      </c>
      <c r="B236" s="2" t="s">
        <v>915</v>
      </c>
      <c r="C236" s="2"/>
      <c r="D236" s="2" t="str">
        <f>SUBSTITUTE(CONCATENATE(Table1[[#This Row],[First Name]]," ",Table1[[#This Row],[Last Name]]," ",Table1[[#This Row],[Company]]),"","")</f>
        <v xml:space="preserve">Mary Jo Schwie Loughran </v>
      </c>
      <c r="E236" s="2" t="s">
        <v>148</v>
      </c>
      <c r="F236" s="4" t="s">
        <v>161</v>
      </c>
      <c r="G236" s="5">
        <v>40231</v>
      </c>
      <c r="H236" s="4">
        <f ca="1">IF(ISBLANK(Table1[[#This Row],[Certification effective]]),"",DATEDIF((G236),(TODAY()),"Y"))</f>
        <v>15</v>
      </c>
      <c r="I236" s="3">
        <f ca="1">IF(ISBLANK(Table1[[#This Row],[Certification effective]]),"",DATE(YEAR(Table1[[#This Row],[Certification effective]])+ROUNDUP(DATEDIF((G236),(TODAY()),"Y")/5,0)*5, MONTH(Table1[[#This Row],[Certification effective]]), DAY(Table1[[#This Row],[Certification effective]])))</f>
        <v>45710</v>
      </c>
      <c r="J236" s="3">
        <v>45964</v>
      </c>
      <c r="K236" s="39" t="s">
        <v>161</v>
      </c>
      <c r="L236" s="40">
        <v>66</v>
      </c>
      <c r="M236" s="40">
        <f>L236+3</f>
        <v>69</v>
      </c>
      <c r="N236" s="40">
        <f>L236+5</f>
        <v>71</v>
      </c>
      <c r="O236" s="7" t="s">
        <v>163</v>
      </c>
      <c r="P236" s="8" t="str">
        <f>IF(Table1[[#This Row],[MCDHH Legal Approved]]= "YES", Table1[[#This Row],[ASL Hrly Rate]]+15,"N/A")</f>
        <v>N/A</v>
      </c>
      <c r="Q236" s="8" t="str">
        <f>IF(Table1[[#This Row],[MCDHH Legal Approved]]="YES", Table1[[#This Row],[Deaf-Blind Hrly Rate]]+15,"N/A")</f>
        <v>N/A</v>
      </c>
      <c r="R236" s="7" t="s">
        <v>949</v>
      </c>
      <c r="S236" s="7">
        <f>LEN(Table1[[#This Row],[Partial PRC Doc]])</f>
        <v>7</v>
      </c>
      <c r="T236" s="7">
        <f>COUNTIF(Table1[Partial PRC Doc],R236)</f>
        <v>1</v>
      </c>
    </row>
    <row r="237" spans="1:20" ht="40.35" customHeight="1" x14ac:dyDescent="0.4">
      <c r="A237" s="2" t="s">
        <v>359</v>
      </c>
      <c r="B237" s="2" t="s">
        <v>360</v>
      </c>
      <c r="C237" s="2"/>
      <c r="D237" s="2" t="str">
        <f>SUBSTITUTE(CONCATENATE(Table1[[#This Row],[First Name]]," ",Table1[[#This Row],[Last Name]]," ",Table1[[#This Row],[Company]]),"","")</f>
        <v xml:space="preserve">Jennifer C.  Scott </v>
      </c>
      <c r="E237" s="2" t="s">
        <v>152</v>
      </c>
      <c r="F237" s="4" t="s">
        <v>161</v>
      </c>
      <c r="G237" s="5">
        <v>45078</v>
      </c>
      <c r="H237" s="4">
        <f ca="1">IF(ISBLANK(Table1[[#This Row],[Certification effective]]),"",DATEDIF((G237),(TODAY()),"Y"))</f>
        <v>2</v>
      </c>
      <c r="I237" s="3">
        <f ca="1">IF(ISBLANK(Table1[[#This Row],[Certification effective]]),"",DATE(YEAR(Table1[[#This Row],[Certification effective]])+ROUNDUP(DATEDIF((G237),(TODAY()),"Y")/5,0)*5, MONTH(Table1[[#This Row],[Certification effective]]), DAY(Table1[[#This Row],[Certification effective]])))</f>
        <v>46905</v>
      </c>
      <c r="J237" s="3">
        <v>45839</v>
      </c>
      <c r="K237" s="39" t="s">
        <v>161</v>
      </c>
      <c r="L237" s="40">
        <v>40</v>
      </c>
      <c r="M237" s="40">
        <f t="shared" si="34"/>
        <v>43</v>
      </c>
      <c r="N237" s="40">
        <f t="shared" si="35"/>
        <v>45</v>
      </c>
      <c r="O237" s="7" t="s">
        <v>163</v>
      </c>
      <c r="P237" s="8" t="str">
        <f>IF(Table1[[#This Row],[MCDHH Legal Approved]]= "YES", Table1[[#This Row],[ASL Hrly Rate]]+15,"N/A")</f>
        <v>N/A</v>
      </c>
      <c r="Q237" s="8" t="str">
        <f>IF(Table1[[#This Row],[MCDHH Legal Approved]]="YES", Table1[[#This Row],[Deaf-Blind Hrly Rate]]+15,"N/A")</f>
        <v>N/A</v>
      </c>
      <c r="R237" s="7" t="s">
        <v>815</v>
      </c>
      <c r="S237" s="7">
        <f>LEN(Table1[[#This Row],[Partial PRC Doc]])</f>
        <v>7</v>
      </c>
      <c r="T237" s="7">
        <f>COUNTIF(Table1[Partial PRC Doc],R237)</f>
        <v>1</v>
      </c>
    </row>
    <row r="238" spans="1:20" ht="40.35" customHeight="1" x14ac:dyDescent="0.4">
      <c r="A238" s="2" t="s">
        <v>338</v>
      </c>
      <c r="B238" s="2" t="s">
        <v>339</v>
      </c>
      <c r="C238" s="2"/>
      <c r="D238" s="2" t="str">
        <f>SUBSTITUTE(CONCATENATE(Table1[[#This Row],[First Name]]," ",Table1[[#This Row],[Last Name]]," ",Table1[[#This Row],[Company]]),"","")</f>
        <v xml:space="preserve">Sabrina Seeger </v>
      </c>
      <c r="E238" s="2" t="s">
        <v>153</v>
      </c>
      <c r="F238" s="4" t="s">
        <v>918</v>
      </c>
      <c r="G238" s="5">
        <v>39913</v>
      </c>
      <c r="H238" s="4">
        <f ca="1">IF(ISBLANK(Table1[[#This Row],[Certification effective]]),"",DATEDIF((G238),(TODAY()),"Y"))</f>
        <v>16</v>
      </c>
      <c r="I238" s="3">
        <f ca="1">IF(ISBLANK(Table1[[#This Row],[Certification effective]]),"",DATE(YEAR(Table1[[#This Row],[Certification effective]])+ROUNDUP(DATEDIF((G238),(TODAY()),"Y")/5,0)*5, MONTH(Table1[[#This Row],[Certification effective]]), DAY(Table1[[#This Row],[Certification effective]])))</f>
        <v>47218</v>
      </c>
      <c r="J238" s="3">
        <v>45839</v>
      </c>
      <c r="K238" s="39" t="s">
        <v>161</v>
      </c>
      <c r="L238" s="40">
        <v>66</v>
      </c>
      <c r="M238" s="40">
        <f t="shared" si="34"/>
        <v>69</v>
      </c>
      <c r="N238" s="40">
        <f t="shared" si="35"/>
        <v>71</v>
      </c>
      <c r="O238" s="7" t="s">
        <v>162</v>
      </c>
      <c r="P238" s="8">
        <f>IF(Table1[[#This Row],[MCDHH Legal Approved]]= "YES", Table1[[#This Row],[ASL Hrly Rate]]+15,"N/A")</f>
        <v>81</v>
      </c>
      <c r="Q238" s="8">
        <f>IF(Table1[[#This Row],[MCDHH Legal Approved]]="YES", Table1[[#This Row],[Deaf-Blind Hrly Rate]]+15,"N/A")</f>
        <v>86</v>
      </c>
      <c r="R238" s="7" t="s">
        <v>651</v>
      </c>
      <c r="S238" s="7">
        <f>LEN(Table1[[#This Row],[Partial PRC Doc]])</f>
        <v>7</v>
      </c>
      <c r="T238" s="7">
        <f>COUNTIF(Table1[Partial PRC Doc],R238)</f>
        <v>1</v>
      </c>
    </row>
    <row r="239" spans="1:20" ht="40.35" customHeight="1" x14ac:dyDescent="0.4">
      <c r="A239" s="2" t="s">
        <v>475</v>
      </c>
      <c r="B239" s="2" t="s">
        <v>476</v>
      </c>
      <c r="C239" s="2"/>
      <c r="D239" s="2" t="str">
        <f>SUBSTITUTE(CONCATENATE(Table1[[#This Row],[First Name]]," ",Table1[[#This Row],[Last Name]]," ",Table1[[#This Row],[Company]]),"","")</f>
        <v xml:space="preserve">Carol J.  Seidman </v>
      </c>
      <c r="E239" s="2" t="s">
        <v>155</v>
      </c>
      <c r="F239" s="4" t="s">
        <v>917</v>
      </c>
      <c r="G239" s="5">
        <v>30451</v>
      </c>
      <c r="H239" s="4">
        <f ca="1">IF(ISBLANK(Table1[[#This Row],[Certification effective]]),"",DATEDIF((G239),(TODAY()),"Y"))</f>
        <v>42</v>
      </c>
      <c r="I239" s="3">
        <f ca="1">IF(ISBLANK(Table1[[#This Row],[Certification effective]]),"",DATE(YEAR(Table1[[#This Row],[Certification effective]])+ROUNDUP(DATEDIF((G239),(TODAY()),"Y")/5,0)*5, MONTH(Table1[[#This Row],[Certification effective]]), DAY(Table1[[#This Row],[Certification effective]])))</f>
        <v>46888</v>
      </c>
      <c r="J239" s="3">
        <v>45839</v>
      </c>
      <c r="K239" s="39" t="s">
        <v>161</v>
      </c>
      <c r="L239" s="40">
        <v>83</v>
      </c>
      <c r="M239" s="40">
        <f t="shared" si="34"/>
        <v>86</v>
      </c>
      <c r="N239" s="40">
        <f t="shared" si="35"/>
        <v>88</v>
      </c>
      <c r="O239" s="7" t="s">
        <v>162</v>
      </c>
      <c r="P239" s="8">
        <f>IF(Table1[[#This Row],[MCDHH Legal Approved]]= "YES", Table1[[#This Row],[ASL Hrly Rate]]+15,"N/A")</f>
        <v>98</v>
      </c>
      <c r="Q239" s="8">
        <f>IF(Table1[[#This Row],[MCDHH Legal Approved]]="YES", Table1[[#This Row],[Deaf-Blind Hrly Rate]]+15,"N/A")</f>
        <v>103</v>
      </c>
      <c r="R239" s="7" t="s">
        <v>816</v>
      </c>
      <c r="S239" s="7">
        <f>LEN(Table1[[#This Row],[Partial PRC Doc]])</f>
        <v>7</v>
      </c>
      <c r="T239" s="7">
        <f>COUNTIF(Table1[Partial PRC Doc],R239)</f>
        <v>1</v>
      </c>
    </row>
    <row r="240" spans="1:20" ht="40.35" customHeight="1" x14ac:dyDescent="0.4">
      <c r="A240" s="2" t="s">
        <v>371</v>
      </c>
      <c r="B240" s="2" t="s">
        <v>202</v>
      </c>
      <c r="C240" s="2"/>
      <c r="D240" s="2" t="str">
        <f>SUBSTITUTE(CONCATENATE(Table1[[#This Row],[First Name]]," ",Table1[[#This Row],[Last Name]]," ",Table1[[#This Row],[Company]]),"","")</f>
        <v xml:space="preserve">Lynda Sennott </v>
      </c>
      <c r="E240" s="2" t="s">
        <v>141</v>
      </c>
      <c r="F240" s="4" t="s">
        <v>161</v>
      </c>
      <c r="G240" s="5">
        <v>36102</v>
      </c>
      <c r="H240" s="4">
        <f ca="1">IF(ISBLANK(Table1[[#This Row],[Certification effective]]),"",DATEDIF((G240),(TODAY()),"Y"))</f>
        <v>27</v>
      </c>
      <c r="I240" s="3">
        <f ca="1">IF(ISBLANK(Table1[[#This Row],[Certification effective]]),"",DATE(YEAR(Table1[[#This Row],[Certification effective]])+ROUNDUP(DATEDIF((G240),(TODAY()),"Y")/5,0)*5, MONTH(Table1[[#This Row],[Certification effective]]), DAY(Table1[[#This Row],[Certification effective]])))</f>
        <v>47060</v>
      </c>
      <c r="J240" s="3">
        <v>45839</v>
      </c>
      <c r="K240" s="39" t="s">
        <v>161</v>
      </c>
      <c r="L240" s="40">
        <v>73</v>
      </c>
      <c r="M240" s="40">
        <f t="shared" si="34"/>
        <v>76</v>
      </c>
      <c r="N240" s="40">
        <f t="shared" si="35"/>
        <v>78</v>
      </c>
      <c r="O240" s="7" t="s">
        <v>163</v>
      </c>
      <c r="P240" s="8" t="str">
        <f>IF(Table1[[#This Row],[MCDHH Legal Approved]]= "YES", Table1[[#This Row],[ASL Hrly Rate]]+15,"N/A")</f>
        <v>N/A</v>
      </c>
      <c r="Q240" s="8" t="str">
        <f>IF(Table1[[#This Row],[MCDHH Legal Approved]]="YES", Table1[[#This Row],[Deaf-Blind Hrly Rate]]+15,"N/A")</f>
        <v>N/A</v>
      </c>
      <c r="R240" s="7" t="s">
        <v>652</v>
      </c>
      <c r="S240" s="7">
        <f>LEN(Table1[[#This Row],[Partial PRC Doc]])</f>
        <v>7</v>
      </c>
      <c r="T240" s="7">
        <f>COUNTIF(Table1[Partial PRC Doc],R240)</f>
        <v>1</v>
      </c>
    </row>
    <row r="241" spans="1:20" ht="40.35" customHeight="1" x14ac:dyDescent="0.4">
      <c r="A241" s="2" t="s">
        <v>93</v>
      </c>
      <c r="B241" s="2" t="s">
        <v>94</v>
      </c>
      <c r="C241" s="2"/>
      <c r="D241" s="2" t="str">
        <f>SUBSTITUTE(CONCATENATE(Table1[[#This Row],[First Name]]," ",Table1[[#This Row],[Last Name]]," ",Table1[[#This Row],[Company]]),"","")</f>
        <v xml:space="preserve">Laurie R.  Shaffer </v>
      </c>
      <c r="E241" s="2" t="s">
        <v>159</v>
      </c>
      <c r="F241" s="4" t="s">
        <v>161</v>
      </c>
      <c r="G241" s="5">
        <v>33218</v>
      </c>
      <c r="H241" s="4">
        <f ca="1">IF(ISBLANK(Table1[[#This Row],[Certification effective]]),"",DATEDIF((G241),(TODAY()),"Y"))</f>
        <v>35</v>
      </c>
      <c r="I241" s="3">
        <f ca="1">IF(ISBLANK(Table1[[#This Row],[Certification effective]]),"",DATE(YEAR(Table1[[#This Row],[Certification effective]])+ROUNDUP(DATEDIF((G241),(TODAY()),"Y")/5,0)*5, MONTH(Table1[[#This Row],[Certification effective]]), DAY(Table1[[#This Row],[Certification effective]])))</f>
        <v>46002</v>
      </c>
      <c r="J241" s="3">
        <v>45839</v>
      </c>
      <c r="K241" s="39">
        <v>46002</v>
      </c>
      <c r="L241" s="40">
        <v>79</v>
      </c>
      <c r="M241" s="40">
        <f t="shared" si="14"/>
        <v>82</v>
      </c>
      <c r="N241" s="40">
        <f t="shared" si="15"/>
        <v>84</v>
      </c>
      <c r="O241" s="7" t="s">
        <v>163</v>
      </c>
      <c r="P241" s="8" t="str">
        <f>IF(Table1[[#This Row],[MCDHH Legal Approved]]= "YES", Table1[[#This Row],[ASL Hrly Rate]]+15,"N/A")</f>
        <v>N/A</v>
      </c>
      <c r="Q241" s="8" t="str">
        <f>IF(Table1[[#This Row],[MCDHH Legal Approved]]="YES", Table1[[#This Row],[Deaf-Blind Hrly Rate]]+15,"N/A")</f>
        <v>N/A</v>
      </c>
      <c r="R241" s="7" t="s">
        <v>817</v>
      </c>
      <c r="S241" s="7">
        <f>LEN(Table1[[#This Row],[Partial PRC Doc]])</f>
        <v>7</v>
      </c>
      <c r="T241" s="7">
        <f>COUNTIF(Table1[Partial PRC Doc],R241)</f>
        <v>1</v>
      </c>
    </row>
    <row r="242" spans="1:20" ht="40.35" customHeight="1" x14ac:dyDescent="0.4">
      <c r="A242" s="2" t="s">
        <v>477</v>
      </c>
      <c r="B242" s="2" t="s">
        <v>175</v>
      </c>
      <c r="C242" s="2"/>
      <c r="D242" s="2" t="str">
        <f>SUBSTITUTE(CONCATENATE(Table1[[#This Row],[First Name]]," ",Table1[[#This Row],[Last Name]]," ",Table1[[#This Row],[Company]]),"","")</f>
        <v xml:space="preserve">Megan Shaffer (MacDonald) </v>
      </c>
      <c r="E242" s="2" t="s">
        <v>148</v>
      </c>
      <c r="F242" s="4" t="s">
        <v>161</v>
      </c>
      <c r="G242" s="5">
        <v>43336</v>
      </c>
      <c r="H242" s="4">
        <f ca="1">IF(ISBLANK(Table1[[#This Row],[Certification effective]]),"",DATEDIF((G242),(TODAY()),"Y"))</f>
        <v>7</v>
      </c>
      <c r="I242" s="3">
        <f ca="1">IF(ISBLANK(Table1[[#This Row],[Certification effective]]),"",DATE(YEAR(Table1[[#This Row],[Certification effective]])+ROUNDUP(DATEDIF((G242),(TODAY()),"Y")/5,0)*5, MONTH(Table1[[#This Row],[Certification effective]]), DAY(Table1[[#This Row],[Certification effective]])))</f>
        <v>46989</v>
      </c>
      <c r="J242" s="3">
        <v>45839</v>
      </c>
      <c r="K242" s="39" t="s">
        <v>161</v>
      </c>
      <c r="L242" s="40">
        <v>59</v>
      </c>
      <c r="M242" s="40">
        <f t="shared" si="14"/>
        <v>62</v>
      </c>
      <c r="N242" s="40">
        <f t="shared" si="15"/>
        <v>64</v>
      </c>
      <c r="O242" s="7" t="s">
        <v>163</v>
      </c>
      <c r="P242" s="8" t="str">
        <f>IF(Table1[[#This Row],[MCDHH Legal Approved]]= "YES", Table1[[#This Row],[ASL Hrly Rate]]+15,"N/A")</f>
        <v>N/A</v>
      </c>
      <c r="Q242" s="8" t="str">
        <f>IF(Table1[[#This Row],[MCDHH Legal Approved]]="YES", Table1[[#This Row],[Deaf-Blind Hrly Rate]]+15,"N/A")</f>
        <v>N/A</v>
      </c>
      <c r="R242" s="7" t="s">
        <v>896</v>
      </c>
      <c r="S242" s="7">
        <f>LEN(Table1[[#This Row],[Partial PRC Doc]])</f>
        <v>7</v>
      </c>
      <c r="T242" s="7">
        <f>COUNTIF(Table1[Partial PRC Doc],R242)</f>
        <v>1</v>
      </c>
    </row>
    <row r="243" spans="1:20" ht="40.35" customHeight="1" x14ac:dyDescent="0.4">
      <c r="A243" s="2" t="s">
        <v>478</v>
      </c>
      <c r="B243" s="2" t="s">
        <v>479</v>
      </c>
      <c r="C243" s="2"/>
      <c r="D243" s="2" t="str">
        <f>SUBSTITUTE(CONCATENATE(Table1[[#This Row],[First Name]]," ",Table1[[#This Row],[Last Name]]," ",Table1[[#This Row],[Company]]),"","")</f>
        <v xml:space="preserve">Kevin Shaw </v>
      </c>
      <c r="E243" s="2" t="s">
        <v>514</v>
      </c>
      <c r="F243" s="4" t="s">
        <v>161</v>
      </c>
      <c r="G243" s="5">
        <v>36841</v>
      </c>
      <c r="H243" s="4">
        <f ca="1">IF(ISBLANK(Table1[[#This Row],[Certification effective]]),"",DATEDIF((G243),(TODAY()),"Y"))</f>
        <v>25</v>
      </c>
      <c r="I243" s="3">
        <f ca="1">IF(ISBLANK(Table1[[#This Row],[Certification effective]]),"",DATE(YEAR(Table1[[#This Row],[Certification effective]])+ROUNDUP(DATEDIF((G243),(TODAY()),"Y")/5,0)*5, MONTH(Table1[[#This Row],[Certification effective]]), DAY(Table1[[#This Row],[Certification effective]])))</f>
        <v>45972</v>
      </c>
      <c r="J243" s="3">
        <v>45839</v>
      </c>
      <c r="K243" s="39" t="s">
        <v>161</v>
      </c>
      <c r="L243" s="40">
        <v>69</v>
      </c>
      <c r="M243" s="40">
        <f t="shared" ref="M243:M248" si="36">L243+3</f>
        <v>72</v>
      </c>
      <c r="N243" s="40">
        <f t="shared" ref="N243:N248" si="37">L243+5</f>
        <v>74</v>
      </c>
      <c r="O243" s="7" t="s">
        <v>163</v>
      </c>
      <c r="P243" s="8" t="str">
        <f>IF(Table1[[#This Row],[MCDHH Legal Approved]]= "YES", Table1[[#This Row],[ASL Hrly Rate]]+15,"N/A")</f>
        <v>N/A</v>
      </c>
      <c r="Q243" s="8" t="str">
        <f>IF(Table1[[#This Row],[MCDHH Legal Approved]]="YES", Table1[[#This Row],[Deaf-Blind Hrly Rate]]+15,"N/A")</f>
        <v>N/A</v>
      </c>
      <c r="R243" s="7" t="s">
        <v>714</v>
      </c>
      <c r="S243" s="7">
        <f>LEN(Table1[[#This Row],[Partial PRC Doc]])</f>
        <v>7</v>
      </c>
      <c r="T243" s="7">
        <f>COUNTIF(Table1[Partial PRC Doc],R243)</f>
        <v>1</v>
      </c>
    </row>
    <row r="244" spans="1:20" ht="40.35" customHeight="1" x14ac:dyDescent="0.4">
      <c r="A244" s="2" t="s">
        <v>956</v>
      </c>
      <c r="B244" s="2" t="s">
        <v>245</v>
      </c>
      <c r="C244" s="2"/>
      <c r="D244" s="2" t="str">
        <f>SUBSTITUTE(CONCATENATE(Table1[[#This Row],[First Name]]," ",Table1[[#This Row],[Last Name]]," ",Table1[[#This Row],[Company]]),"","")</f>
        <v xml:space="preserve">Judy Shapard-Kegl </v>
      </c>
      <c r="E244" s="2" t="s">
        <v>957</v>
      </c>
      <c r="F244" s="4" t="s">
        <v>916</v>
      </c>
      <c r="G244" s="5">
        <v>29306</v>
      </c>
      <c r="H244" s="4">
        <f ca="1">IF(ISBLANK(Table1[[#This Row],[Certification effective]]),"",DATEDIF((G244),(TODAY()),"Y"))</f>
        <v>45</v>
      </c>
      <c r="I244" s="3">
        <f ca="1">IF(ISBLANK(Table1[[#This Row],[Certification effective]]),"",DATE(YEAR(Table1[[#This Row],[Certification effective]])+ROUNDUP(DATEDIF((G244),(TODAY()),"Y")/5,0)*5, MONTH(Table1[[#This Row],[Certification effective]]), DAY(Table1[[#This Row],[Certification effective]])))</f>
        <v>45742</v>
      </c>
      <c r="J244" s="3">
        <v>46001</v>
      </c>
      <c r="K244" s="39" t="s">
        <v>161</v>
      </c>
      <c r="L244" s="40">
        <v>83</v>
      </c>
      <c r="M244" s="40">
        <f t="shared" si="36"/>
        <v>86</v>
      </c>
      <c r="N244" s="40">
        <f t="shared" si="37"/>
        <v>88</v>
      </c>
      <c r="O244" s="7" t="s">
        <v>162</v>
      </c>
      <c r="P244" s="8">
        <f>IF(Table1[[#This Row],[MCDHH Legal Approved]]= "YES", Table1[[#This Row],[ASL Hrly Rate]]+15,"N/A")</f>
        <v>98</v>
      </c>
      <c r="Q244" s="8">
        <f>IF(Table1[[#This Row],[MCDHH Legal Approved]]="YES", Table1[[#This Row],[Deaf-Blind Hrly Rate]]+15,"N/A")</f>
        <v>103</v>
      </c>
      <c r="R244" s="7" t="s">
        <v>959</v>
      </c>
      <c r="S244" s="7">
        <f>LEN(Table1[[#This Row],[Partial PRC Doc]])</f>
        <v>7</v>
      </c>
      <c r="T244" s="7">
        <f>COUNTIF(Table1[Partial PRC Doc],R244)</f>
        <v>1</v>
      </c>
    </row>
    <row r="245" spans="1:20" ht="40.35" customHeight="1" x14ac:dyDescent="0.4">
      <c r="A245" s="2" t="s">
        <v>961</v>
      </c>
      <c r="B245" s="2" t="s">
        <v>962</v>
      </c>
      <c r="C245" s="2"/>
      <c r="D245" s="2" t="str">
        <f>SUBSTITUTE(CONCATENATE(Table1[[#This Row],[First Name]]," ",Table1[[#This Row],[Last Name]]," ",Table1[[#This Row],[Company]]),"","")</f>
        <v xml:space="preserve">Carla Shird </v>
      </c>
      <c r="E245" s="2" t="s">
        <v>151</v>
      </c>
      <c r="F245" s="4" t="s">
        <v>161</v>
      </c>
      <c r="G245" s="5">
        <v>41739</v>
      </c>
      <c r="H245" s="4">
        <f ca="1">IF(ISBLANK(Table1[[#This Row],[Certification effective]]),"",DATEDIF((G245),(TODAY()),"Y"))</f>
        <v>11</v>
      </c>
      <c r="I245" s="3">
        <f ca="1">IF(ISBLANK(Table1[[#This Row],[Certification effective]]),"",DATE(YEAR(Table1[[#This Row],[Certification effective]])+ROUNDUP(DATEDIF((G245),(TODAY()),"Y")/5,0)*5, MONTH(Table1[[#This Row],[Certification effective]]), DAY(Table1[[#This Row],[Certification effective]])))</f>
        <v>47218</v>
      </c>
      <c r="J245" s="3">
        <v>45966</v>
      </c>
      <c r="K245" s="39" t="s">
        <v>161</v>
      </c>
      <c r="L245" s="40">
        <v>62</v>
      </c>
      <c r="M245" s="40">
        <f t="shared" si="36"/>
        <v>65</v>
      </c>
      <c r="N245" s="40">
        <f t="shared" si="37"/>
        <v>67</v>
      </c>
      <c r="O245" s="7" t="s">
        <v>163</v>
      </c>
      <c r="P245" s="8" t="str">
        <f>IF(Table1[[#This Row],[MCDHH Legal Approved]]= "YES", Table1[[#This Row],[ASL Hrly Rate]]+15,"N/A")</f>
        <v>N/A</v>
      </c>
      <c r="Q245" s="8" t="str">
        <f>IF(Table1[[#This Row],[MCDHH Legal Approved]]="YES", Table1[[#This Row],[Deaf-Blind Hrly Rate]]+15,"N/A")</f>
        <v>N/A</v>
      </c>
      <c r="R245" s="7"/>
      <c r="S245" s="7">
        <f>LEN(Table1[[#This Row],[Partial PRC Doc]])</f>
        <v>0</v>
      </c>
      <c r="T245" s="7">
        <f>COUNTIF(Table1[Partial PRC Doc],R245)</f>
        <v>0</v>
      </c>
    </row>
    <row r="246" spans="1:20" ht="40.35" customHeight="1" x14ac:dyDescent="0.4">
      <c r="A246" s="2" t="s">
        <v>480</v>
      </c>
      <c r="B246" s="2" t="s">
        <v>481</v>
      </c>
      <c r="C246" s="2"/>
      <c r="D246" s="2" t="str">
        <f>SUBSTITUTE(CONCATENATE(Table1[[#This Row],[First Name]]," ",Table1[[#This Row],[Last Name]]," ",Table1[[#This Row],[Company]]),"","")</f>
        <v xml:space="preserve">Natasha Shokouhi-Vafa </v>
      </c>
      <c r="E246" s="2" t="s">
        <v>148</v>
      </c>
      <c r="F246" s="4" t="s">
        <v>161</v>
      </c>
      <c r="G246" s="5">
        <v>45617</v>
      </c>
      <c r="H246" s="4">
        <f ca="1">IF(ISBLANK(Table1[[#This Row],[Certification effective]]),"",DATEDIF((G246),(TODAY()),"Y"))</f>
        <v>1</v>
      </c>
      <c r="I246" s="3">
        <f ca="1">IF(ISBLANK(Table1[[#This Row],[Certification effective]]),"",DATE(YEAR(Table1[[#This Row],[Certification effective]])+ROUNDUP(DATEDIF((G246),(TODAY()),"Y")/5,0)*5, MONTH(Table1[[#This Row],[Certification effective]]), DAY(Table1[[#This Row],[Certification effective]])))</f>
        <v>47443</v>
      </c>
      <c r="J246" s="3">
        <v>45909</v>
      </c>
      <c r="K246" s="39" t="s">
        <v>161</v>
      </c>
      <c r="L246" s="40">
        <v>55</v>
      </c>
      <c r="M246" s="40">
        <f t="shared" si="36"/>
        <v>58</v>
      </c>
      <c r="N246" s="40">
        <f t="shared" si="37"/>
        <v>60</v>
      </c>
      <c r="O246" s="7" t="s">
        <v>163</v>
      </c>
      <c r="P246" s="8" t="str">
        <f>IF(Table1[[#This Row],[MCDHH Legal Approved]]= "YES", Table1[[#This Row],[ASL Hrly Rate]]+15,"N/A")</f>
        <v>N/A</v>
      </c>
      <c r="Q246" s="8" t="str">
        <f>IF(Table1[[#This Row],[MCDHH Legal Approved]]="YES", Table1[[#This Row],[Deaf-Blind Hrly Rate]]+15,"N/A")</f>
        <v>N/A</v>
      </c>
      <c r="R246" s="7" t="s">
        <v>818</v>
      </c>
      <c r="S246" s="7">
        <f>LEN(Table1[[#This Row],[Partial PRC Doc]])</f>
        <v>7</v>
      </c>
      <c r="T246" s="7">
        <f>COUNTIF(Table1[Partial PRC Doc],R246)</f>
        <v>1</v>
      </c>
    </row>
    <row r="247" spans="1:20" ht="40.35" customHeight="1" x14ac:dyDescent="0.4">
      <c r="A247" s="2" t="s">
        <v>258</v>
      </c>
      <c r="B247" s="2" t="s">
        <v>259</v>
      </c>
      <c r="C247" s="2"/>
      <c r="D247" s="2" t="str">
        <f>SUBSTITUTE(CONCATENATE(Table1[[#This Row],[First Name]]," ",Table1[[#This Row],[Last Name]]," ",Table1[[#This Row],[Company]]),"","")</f>
        <v xml:space="preserve">Tracy Shorter </v>
      </c>
      <c r="E247" s="2" t="s">
        <v>261</v>
      </c>
      <c r="F247" s="4" t="s">
        <v>161</v>
      </c>
      <c r="G247" s="5">
        <v>37068</v>
      </c>
      <c r="H247" s="4">
        <f ca="1">IF(ISBLANK(Table1[[#This Row],[Certification effective]]),"",DATEDIF((G247),(TODAY()),"Y"))</f>
        <v>24</v>
      </c>
      <c r="I247" s="3">
        <f ca="1">IF(ISBLANK(Table1[[#This Row],[Certification effective]]),"",DATE(YEAR(Table1[[#This Row],[Certification effective]])+ROUNDUP(DATEDIF((G247),(TODAY()),"Y")/5,0)*5, MONTH(Table1[[#This Row],[Certification effective]]), DAY(Table1[[#This Row],[Certification effective]])))</f>
        <v>46199</v>
      </c>
      <c r="J247" s="3">
        <v>45839</v>
      </c>
      <c r="K247" s="39" t="s">
        <v>161</v>
      </c>
      <c r="L247" s="40">
        <v>69</v>
      </c>
      <c r="M247" s="40">
        <f t="shared" si="36"/>
        <v>72</v>
      </c>
      <c r="N247" s="40">
        <f t="shared" si="37"/>
        <v>74</v>
      </c>
      <c r="O247" s="7" t="s">
        <v>163</v>
      </c>
      <c r="P247" s="8" t="str">
        <f>IF(Table1[[#This Row],[MCDHH Legal Approved]]= "YES", Table1[[#This Row],[ASL Hrly Rate]]+15,"N/A")</f>
        <v>N/A</v>
      </c>
      <c r="Q247" s="8" t="str">
        <f>IF(Table1[[#This Row],[MCDHH Legal Approved]]="YES", Table1[[#This Row],[Deaf-Blind Hrly Rate]]+15,"N/A")</f>
        <v>N/A</v>
      </c>
      <c r="R247" s="7" t="s">
        <v>653</v>
      </c>
      <c r="S247" s="7">
        <f>LEN(Table1[[#This Row],[Partial PRC Doc]])</f>
        <v>7</v>
      </c>
      <c r="T247" s="7">
        <f>COUNTIF(Table1[Partial PRC Doc],R247)</f>
        <v>1</v>
      </c>
    </row>
    <row r="248" spans="1:20" ht="40.35" customHeight="1" x14ac:dyDescent="0.4">
      <c r="A248" s="2" t="s">
        <v>482</v>
      </c>
      <c r="B248" s="2" t="s">
        <v>483</v>
      </c>
      <c r="C248" s="2"/>
      <c r="D248" s="2" t="str">
        <f>SUBSTITUTE(CONCATENATE(Table1[[#This Row],[First Name]]," ",Table1[[#This Row],[Last Name]]," ",Table1[[#This Row],[Company]]),"","")</f>
        <v xml:space="preserve">Fatima Silvestre </v>
      </c>
      <c r="E248" s="2" t="s">
        <v>151</v>
      </c>
      <c r="F248" s="4" t="s">
        <v>916</v>
      </c>
      <c r="G248" s="5">
        <v>40169</v>
      </c>
      <c r="H248" s="4">
        <f ca="1">IF(ISBLANK(Table1[[#This Row],[Certification effective]]),"",DATEDIF((G248),(TODAY()),"Y"))</f>
        <v>15</v>
      </c>
      <c r="I248" s="3">
        <f ca="1">IF(ISBLANK(Table1[[#This Row],[Certification effective]]),"",DATE(YEAR(Table1[[#This Row],[Certification effective]])+ROUNDUP(DATEDIF((G248),(TODAY()),"Y")/5,0)*5, MONTH(Table1[[#This Row],[Certification effective]]), DAY(Table1[[#This Row],[Certification effective]])))</f>
        <v>45648</v>
      </c>
      <c r="J248" s="3">
        <v>45839</v>
      </c>
      <c r="K248" s="39" t="s">
        <v>161</v>
      </c>
      <c r="L248" s="40">
        <v>66</v>
      </c>
      <c r="M248" s="40">
        <f t="shared" si="36"/>
        <v>69</v>
      </c>
      <c r="N248" s="40">
        <f t="shared" si="37"/>
        <v>71</v>
      </c>
      <c r="O248" s="7" t="s">
        <v>162</v>
      </c>
      <c r="P248" s="8">
        <f>IF(Table1[[#This Row],[MCDHH Legal Approved]]= "YES", Table1[[#This Row],[ASL Hrly Rate]]+15,"N/A")</f>
        <v>81</v>
      </c>
      <c r="Q248" s="8">
        <f>IF(Table1[[#This Row],[MCDHH Legal Approved]]="YES", Table1[[#This Row],[Deaf-Blind Hrly Rate]]+15,"N/A")</f>
        <v>86</v>
      </c>
      <c r="R248" s="7" t="s">
        <v>715</v>
      </c>
      <c r="S248" s="7">
        <f>LEN(Table1[[#This Row],[Partial PRC Doc]])</f>
        <v>7</v>
      </c>
      <c r="T248" s="7">
        <f>COUNTIF(Table1[Partial PRC Doc],R248)</f>
        <v>1</v>
      </c>
    </row>
    <row r="249" spans="1:20" ht="40.35" customHeight="1" x14ac:dyDescent="0.4">
      <c r="A249" s="2" t="s">
        <v>484</v>
      </c>
      <c r="B249" s="2" t="s">
        <v>485</v>
      </c>
      <c r="C249" s="2"/>
      <c r="D249" s="2" t="str">
        <f>SUBSTITUTE(CONCATENATE(Table1[[#This Row],[First Name]]," ",Table1[[#This Row],[Last Name]]," ",Table1[[#This Row],[Company]]),"","")</f>
        <v xml:space="preserve">Janine Sirignano </v>
      </c>
      <c r="E249" s="2" t="s">
        <v>141</v>
      </c>
      <c r="F249" s="4" t="s">
        <v>916</v>
      </c>
      <c r="G249" s="5">
        <v>37125</v>
      </c>
      <c r="H249" s="4">
        <f ca="1">IF(ISBLANK(Table1[[#This Row],[Certification effective]]),"",DATEDIF((G249),(TODAY()),"Y"))</f>
        <v>24</v>
      </c>
      <c r="I249" s="3">
        <f ca="1">IF(ISBLANK(Table1[[#This Row],[Certification effective]]),"",DATE(YEAR(Table1[[#This Row],[Certification effective]])+ROUNDUP(DATEDIF((G249),(TODAY()),"Y")/5,0)*5, MONTH(Table1[[#This Row],[Certification effective]]), DAY(Table1[[#This Row],[Certification effective]])))</f>
        <v>46256</v>
      </c>
      <c r="J249" s="3">
        <v>45839</v>
      </c>
      <c r="K249" s="39" t="s">
        <v>161</v>
      </c>
      <c r="L249" s="40">
        <v>69</v>
      </c>
      <c r="M249" s="40">
        <f t="shared" ref="M249:M250" si="38">L249+3</f>
        <v>72</v>
      </c>
      <c r="N249" s="40">
        <f t="shared" ref="N249:N250" si="39">L249+5</f>
        <v>74</v>
      </c>
      <c r="O249" s="7" t="s">
        <v>162</v>
      </c>
      <c r="P249" s="8">
        <f>IF(Table1[[#This Row],[MCDHH Legal Approved]]= "YES", Table1[[#This Row],[ASL Hrly Rate]]+15,"N/A")</f>
        <v>84</v>
      </c>
      <c r="Q249" s="8">
        <f>IF(Table1[[#This Row],[MCDHH Legal Approved]]="YES", Table1[[#This Row],[Deaf-Blind Hrly Rate]]+15,"N/A")</f>
        <v>89</v>
      </c>
      <c r="R249" s="7" t="s">
        <v>716</v>
      </c>
      <c r="S249" s="7">
        <f>LEN(Table1[[#This Row],[Partial PRC Doc]])</f>
        <v>7</v>
      </c>
      <c r="T249" s="7">
        <f>COUNTIF(Table1[Partial PRC Doc],R249)</f>
        <v>1</v>
      </c>
    </row>
    <row r="250" spans="1:20" ht="40.35" customHeight="1" x14ac:dyDescent="0.4">
      <c r="A250" s="2" t="s">
        <v>486</v>
      </c>
      <c r="B250" s="2" t="s">
        <v>171</v>
      </c>
      <c r="C250" s="2"/>
      <c r="D250" s="2" t="str">
        <f>SUBSTITUTE(CONCATENATE(Table1[[#This Row],[First Name]]," ",Table1[[#This Row],[Last Name]]," ",Table1[[#This Row],[Company]]),"","")</f>
        <v xml:space="preserve">Kellie Small </v>
      </c>
      <c r="E250" s="2" t="s">
        <v>499</v>
      </c>
      <c r="F250" s="4" t="s">
        <v>161</v>
      </c>
      <c r="G250" s="5">
        <v>44960</v>
      </c>
      <c r="H250" s="4">
        <f ca="1">IF(ISBLANK(Table1[[#This Row],[Certification effective]]),"",DATEDIF((G250),(TODAY()),"Y"))</f>
        <v>2</v>
      </c>
      <c r="I250" s="3">
        <f ca="1">IF(ISBLANK(Table1[[#This Row],[Certification effective]]),"",DATE(YEAR(Table1[[#This Row],[Certification effective]])+ROUNDUP(DATEDIF((G250),(TODAY()),"Y")/5,0)*5, MONTH(Table1[[#This Row],[Certification effective]]), DAY(Table1[[#This Row],[Certification effective]])))</f>
        <v>46786</v>
      </c>
      <c r="J250" s="3">
        <v>45839</v>
      </c>
      <c r="K250" s="39" t="s">
        <v>161</v>
      </c>
      <c r="L250" s="40">
        <v>40</v>
      </c>
      <c r="M250" s="40">
        <f t="shared" si="38"/>
        <v>43</v>
      </c>
      <c r="N250" s="40">
        <f t="shared" si="39"/>
        <v>45</v>
      </c>
      <c r="O250" s="7" t="s">
        <v>163</v>
      </c>
      <c r="P250" s="8" t="str">
        <f>IF(Table1[[#This Row],[MCDHH Legal Approved]]= "YES", Table1[[#This Row],[ASL Hrly Rate]]+15,"N/A")</f>
        <v>N/A</v>
      </c>
      <c r="Q250" s="8" t="str">
        <f>IF(Table1[[#This Row],[MCDHH Legal Approved]]="YES", Table1[[#This Row],[Deaf-Blind Hrly Rate]]+15,"N/A")</f>
        <v>N/A</v>
      </c>
      <c r="R250" s="7" t="s">
        <v>819</v>
      </c>
      <c r="S250" s="7">
        <f>LEN(Table1[[#This Row],[Partial PRC Doc]])</f>
        <v>7</v>
      </c>
      <c r="T250" s="7">
        <f>COUNTIF(Table1[Partial PRC Doc],R250)</f>
        <v>1</v>
      </c>
    </row>
    <row r="251" spans="1:20" ht="40.35" customHeight="1" x14ac:dyDescent="0.4">
      <c r="A251" s="2" t="s">
        <v>179</v>
      </c>
      <c r="B251" s="2" t="s">
        <v>180</v>
      </c>
      <c r="C251" s="2"/>
      <c r="D251" s="2" t="str">
        <f>SUBSTITUTE(CONCATENATE(Table1[[#This Row],[First Name]]," ",Table1[[#This Row],[Last Name]]," ",Table1[[#This Row],[Company]]),"","")</f>
        <v xml:space="preserve">Lisa Smyle </v>
      </c>
      <c r="E251" s="2" t="s">
        <v>141</v>
      </c>
      <c r="F251" s="4" t="s">
        <v>917</v>
      </c>
      <c r="G251" s="5">
        <v>36115</v>
      </c>
      <c r="H251" s="4">
        <f ca="1">IF(ISBLANK(Table1[[#This Row],[Certification effective]]),"",DATEDIF((G251),(TODAY()),"Y"))</f>
        <v>27</v>
      </c>
      <c r="I251" s="3">
        <f ca="1">IF(ISBLANK(Table1[[#This Row],[Certification effective]]),"",DATE(YEAR(Table1[[#This Row],[Certification effective]])+ROUNDUP(DATEDIF((G251),(TODAY()),"Y")/5,0)*5, MONTH(Table1[[#This Row],[Certification effective]]), DAY(Table1[[#This Row],[Certification effective]])))</f>
        <v>47073</v>
      </c>
      <c r="J251" s="3">
        <v>45839</v>
      </c>
      <c r="K251" s="39" t="s">
        <v>161</v>
      </c>
      <c r="L251" s="40">
        <v>73</v>
      </c>
      <c r="M251" s="40">
        <f t="shared" si="14"/>
        <v>76</v>
      </c>
      <c r="N251" s="40">
        <f t="shared" si="15"/>
        <v>78</v>
      </c>
      <c r="O251" s="7" t="s">
        <v>162</v>
      </c>
      <c r="P251" s="8">
        <f>IF(Table1[[#This Row],[MCDHH Legal Approved]]= "YES", Table1[[#This Row],[ASL Hrly Rate]]+15,"N/A")</f>
        <v>88</v>
      </c>
      <c r="Q251" s="8">
        <f>IF(Table1[[#This Row],[MCDHH Legal Approved]]="YES", Table1[[#This Row],[Deaf-Blind Hrly Rate]]+15,"N/A")</f>
        <v>93</v>
      </c>
      <c r="R251" s="7" t="s">
        <v>820</v>
      </c>
      <c r="S251" s="7">
        <f>LEN(Table1[[#This Row],[Partial PRC Doc]])</f>
        <v>7</v>
      </c>
      <c r="T251" s="7">
        <f>COUNTIF(Table1[Partial PRC Doc],R251)</f>
        <v>1</v>
      </c>
    </row>
    <row r="252" spans="1:20" ht="40.35" customHeight="1" x14ac:dyDescent="0.4">
      <c r="A252" s="2" t="s">
        <v>487</v>
      </c>
      <c r="B252" s="2" t="s">
        <v>56</v>
      </c>
      <c r="C252" s="2"/>
      <c r="D252" s="2" t="str">
        <f>SUBSTITUTE(CONCATENATE(Table1[[#This Row],[First Name]]," ",Table1[[#This Row],[Last Name]]," ",Table1[[#This Row],[Company]]),"","")</f>
        <v xml:space="preserve">Amy Sobel  </v>
      </c>
      <c r="E252" s="2" t="s">
        <v>515</v>
      </c>
      <c r="F252" s="4" t="s">
        <v>161</v>
      </c>
      <c r="G252" s="5">
        <v>36905</v>
      </c>
      <c r="H252" s="4">
        <f ca="1">IF(ISBLANK(Table1[[#This Row],[Certification effective]]),"",DATEDIF((G252),(TODAY()),"Y"))</f>
        <v>24</v>
      </c>
      <c r="I252" s="3">
        <f ca="1">IF(ISBLANK(Table1[[#This Row],[Certification effective]]),"",DATE(YEAR(Table1[[#This Row],[Certification effective]])+ROUNDUP(DATEDIF((G252),(TODAY()),"Y")/5,0)*5, MONTH(Table1[[#This Row],[Certification effective]]), DAY(Table1[[#This Row],[Certification effective]])))</f>
        <v>46036</v>
      </c>
      <c r="J252" s="3">
        <v>45839</v>
      </c>
      <c r="K252" s="39" t="s">
        <v>161</v>
      </c>
      <c r="L252" s="40">
        <v>69</v>
      </c>
      <c r="M252" s="40">
        <f>L252+3</f>
        <v>72</v>
      </c>
      <c r="N252" s="40">
        <f>L252+5</f>
        <v>74</v>
      </c>
      <c r="O252" s="7" t="s">
        <v>163</v>
      </c>
      <c r="P252" s="8" t="str">
        <f>IF(Table1[[#This Row],[MCDHH Legal Approved]]= "YES", Table1[[#This Row],[ASL Hrly Rate]]+15,"N/A")</f>
        <v>N/A</v>
      </c>
      <c r="Q252" s="8" t="str">
        <f>IF(Table1[[#This Row],[MCDHH Legal Approved]]="YES", Table1[[#This Row],[Deaf-Blind Hrly Rate]]+15,"N/A")</f>
        <v>N/A</v>
      </c>
      <c r="R252" s="7" t="s">
        <v>821</v>
      </c>
      <c r="S252" s="7">
        <f>LEN(Table1[[#This Row],[Partial PRC Doc]])</f>
        <v>7</v>
      </c>
      <c r="T252" s="7">
        <f>COUNTIF(Table1[Partial PRC Doc],R252)</f>
        <v>1</v>
      </c>
    </row>
    <row r="253" spans="1:20" ht="40.35" customHeight="1" x14ac:dyDescent="0.4">
      <c r="A253" s="2" t="s">
        <v>284</v>
      </c>
      <c r="B253" s="2" t="s">
        <v>82</v>
      </c>
      <c r="C253" s="2"/>
      <c r="D253" s="2" t="str">
        <f>SUBSTITUTE(CONCATENATE(Table1[[#This Row],[First Name]]," ",Table1[[#This Row],[Last Name]]," ",Table1[[#This Row],[Company]]),"","")</f>
        <v xml:space="preserve">Kelly Sosebee </v>
      </c>
      <c r="E253" s="2" t="s">
        <v>148</v>
      </c>
      <c r="F253" s="4" t="s">
        <v>918</v>
      </c>
      <c r="G253" s="5">
        <v>42360</v>
      </c>
      <c r="H253" s="4">
        <f ca="1">IF(ISBLANK(Table1[[#This Row],[Certification effective]]),"",DATEDIF((G253),(TODAY()),"Y"))</f>
        <v>9</v>
      </c>
      <c r="I253" s="3">
        <f ca="1">IF(ISBLANK(Table1[[#This Row],[Certification effective]]),"",DATE(YEAR(Table1[[#This Row],[Certification effective]])+ROUNDUP(DATEDIF((G253),(TODAY()),"Y")/5,0)*5, MONTH(Table1[[#This Row],[Certification effective]]), DAY(Table1[[#This Row],[Certification effective]])))</f>
        <v>46013</v>
      </c>
      <c r="J253" s="3">
        <v>45839</v>
      </c>
      <c r="K253" s="39" t="s">
        <v>161</v>
      </c>
      <c r="L253" s="40">
        <v>59</v>
      </c>
      <c r="M253" s="40">
        <f>L253+3</f>
        <v>62</v>
      </c>
      <c r="N253" s="40">
        <f>L253+5</f>
        <v>64</v>
      </c>
      <c r="O253" s="7" t="s">
        <v>162</v>
      </c>
      <c r="P253" s="8">
        <f>IF(Table1[[#This Row],[MCDHH Legal Approved]]= "YES", Table1[[#This Row],[ASL Hrly Rate]]+15,"N/A")</f>
        <v>74</v>
      </c>
      <c r="Q253" s="8">
        <f>IF(Table1[[#This Row],[MCDHH Legal Approved]]="YES", Table1[[#This Row],[Deaf-Blind Hrly Rate]]+15,"N/A")</f>
        <v>79</v>
      </c>
      <c r="R253" s="7" t="s">
        <v>822</v>
      </c>
      <c r="S253" s="7">
        <f>LEN(Table1[[#This Row],[Partial PRC Doc]])</f>
        <v>7</v>
      </c>
      <c r="T253" s="7">
        <f>COUNTIF(Table1[Partial PRC Doc],R253)</f>
        <v>1</v>
      </c>
    </row>
    <row r="254" spans="1:20" ht="40.35" customHeight="1" x14ac:dyDescent="0.4">
      <c r="A254" s="2" t="s">
        <v>288</v>
      </c>
      <c r="B254" s="2" t="s">
        <v>289</v>
      </c>
      <c r="C254" s="2"/>
      <c r="D254" s="2" t="str">
        <f>SUBSTITUTE(CONCATENATE(Table1[[#This Row],[First Name]]," ",Table1[[#This Row],[Last Name]]," ",Table1[[#This Row],[Company]]),"","")</f>
        <v xml:space="preserve">Charlotte Spinkston </v>
      </c>
      <c r="E254" s="2" t="s">
        <v>929</v>
      </c>
      <c r="F254" s="4" t="s">
        <v>918</v>
      </c>
      <c r="G254" s="5">
        <v>44288</v>
      </c>
      <c r="H254" s="4">
        <f ca="1">IF(ISBLANK(Table1[[#This Row],[Certification effective]]),"",DATEDIF((G254),(TODAY()),"Y"))</f>
        <v>4</v>
      </c>
      <c r="I254" s="3">
        <f ca="1">IF(ISBLANK(Table1[[#This Row],[Certification effective]]),"",DATE(YEAR(Table1[[#This Row],[Certification effective]])+ROUNDUP(DATEDIF((G254),(TODAY()),"Y")/5,0)*5, MONTH(Table1[[#This Row],[Certification effective]]), DAY(Table1[[#This Row],[Certification effective]])))</f>
        <v>46114</v>
      </c>
      <c r="J254" s="3">
        <v>45839</v>
      </c>
      <c r="K254" s="39" t="s">
        <v>161</v>
      </c>
      <c r="L254" s="40">
        <v>44</v>
      </c>
      <c r="M254" s="40">
        <f>L254+3</f>
        <v>47</v>
      </c>
      <c r="N254" s="40">
        <f>L254+5</f>
        <v>49</v>
      </c>
      <c r="O254" s="7" t="s">
        <v>162</v>
      </c>
      <c r="P254" s="8">
        <f>IF(Table1[[#This Row],[MCDHH Legal Approved]]= "YES", Table1[[#This Row],[ASL Hrly Rate]]+15,"N/A")</f>
        <v>59</v>
      </c>
      <c r="Q254" s="8">
        <f>IF(Table1[[#This Row],[MCDHH Legal Approved]]="YES", Table1[[#This Row],[Deaf-Blind Hrly Rate]]+15,"N/A")</f>
        <v>64</v>
      </c>
      <c r="R254" s="7" t="s">
        <v>654</v>
      </c>
      <c r="S254" s="7">
        <f>LEN(Table1[[#This Row],[Partial PRC Doc]])</f>
        <v>7</v>
      </c>
      <c r="T254" s="7">
        <f>COUNTIF(Table1[Partial PRC Doc],R254)</f>
        <v>1</v>
      </c>
    </row>
    <row r="255" spans="1:20" ht="40.35" customHeight="1" x14ac:dyDescent="0.4">
      <c r="A255" s="2" t="s">
        <v>349</v>
      </c>
      <c r="B255" s="2" t="s">
        <v>350</v>
      </c>
      <c r="C255" s="2"/>
      <c r="D255" s="2" t="str">
        <f>SUBSTITUTE(CONCATENATE(Table1[[#This Row],[First Name]]," ",Table1[[#This Row],[Last Name]]," ",Table1[[#This Row],[Company]]),"","")</f>
        <v xml:space="preserve">Marcus Springer </v>
      </c>
      <c r="E255" s="2" t="s">
        <v>148</v>
      </c>
      <c r="F255" s="4" t="s">
        <v>161</v>
      </c>
      <c r="G255" s="5">
        <v>43889</v>
      </c>
      <c r="H255" s="4">
        <f ca="1">IF(ISBLANK(Table1[[#This Row],[Certification effective]]),"",DATEDIF((G255),(TODAY()),"Y"))</f>
        <v>5</v>
      </c>
      <c r="I255" s="3">
        <f ca="1">IF(ISBLANK(Table1[[#This Row],[Certification effective]]),"",DATE(YEAR(Table1[[#This Row],[Certification effective]])+ROUNDUP(DATEDIF((G255),(TODAY()),"Y")/5,0)*5, MONTH(Table1[[#This Row],[Certification effective]]), DAY(Table1[[#This Row],[Certification effective]])))</f>
        <v>45716</v>
      </c>
      <c r="J255" s="3">
        <v>45839</v>
      </c>
      <c r="K255" s="39" t="s">
        <v>161</v>
      </c>
      <c r="L255" s="40">
        <v>59</v>
      </c>
      <c r="M255" s="40">
        <f>L255+3</f>
        <v>62</v>
      </c>
      <c r="N255" s="40">
        <f>L255+5</f>
        <v>64</v>
      </c>
      <c r="O255" s="7" t="s">
        <v>163</v>
      </c>
      <c r="P255" s="8" t="str">
        <f>IF(Table1[[#This Row],[MCDHH Legal Approved]]= "YES", Table1[[#This Row],[ASL Hrly Rate]]+15,"N/A")</f>
        <v>N/A</v>
      </c>
      <c r="Q255" s="8" t="str">
        <f>IF(Table1[[#This Row],[MCDHH Legal Approved]]="YES", Table1[[#This Row],[Deaf-Blind Hrly Rate]]+15,"N/A")</f>
        <v>N/A</v>
      </c>
      <c r="R255" s="7" t="s">
        <v>655</v>
      </c>
      <c r="S255" s="7">
        <f>LEN(Table1[[#This Row],[Partial PRC Doc]])</f>
        <v>7</v>
      </c>
      <c r="T255" s="7">
        <f>COUNTIF(Table1[Partial PRC Doc],R255)</f>
        <v>1</v>
      </c>
    </row>
    <row r="256" spans="1:20" ht="40.35" customHeight="1" x14ac:dyDescent="0.4">
      <c r="A256" s="2" t="s">
        <v>954</v>
      </c>
      <c r="B256" s="2" t="s">
        <v>955</v>
      </c>
      <c r="C256" s="2"/>
      <c r="D256" s="2" t="str">
        <f>SUBSTITUTE(CONCATENATE(Table1[[#This Row],[First Name]]," ",Table1[[#This Row],[Last Name]]," ",Table1[[#This Row],[Company]]),"","")</f>
        <v xml:space="preserve">Melinda Stamp </v>
      </c>
      <c r="E256" s="2" t="s">
        <v>235</v>
      </c>
      <c r="F256" s="4" t="s">
        <v>161</v>
      </c>
      <c r="G256" s="5">
        <v>45904</v>
      </c>
      <c r="H256" s="4">
        <f ca="1">IF(ISBLANK(Table1[[#This Row],[Certification effective]]),"",DATEDIF((G256),(TODAY()),"Y"))</f>
        <v>0</v>
      </c>
      <c r="I256" s="3">
        <f ca="1">IF(ISBLANK(Table1[[#This Row],[Certification effective]]),"",DATE(YEAR(Table1[[#This Row],[Certification effective]])+ROUNDUP(DATEDIF((G256),(TODAY()),"Y")/5,0)*5, MONTH(Table1[[#This Row],[Certification effective]]), DAY(Table1[[#This Row],[Certification effective]])))</f>
        <v>45904</v>
      </c>
      <c r="J256" s="3">
        <v>46014</v>
      </c>
      <c r="K256" s="39" t="s">
        <v>161</v>
      </c>
      <c r="L256" s="40">
        <v>40</v>
      </c>
      <c r="M256" s="40">
        <f>L256+3</f>
        <v>43</v>
      </c>
      <c r="N256" s="40">
        <f>L256+5</f>
        <v>45</v>
      </c>
      <c r="O256" s="7" t="s">
        <v>163</v>
      </c>
      <c r="P256" s="8" t="str">
        <f>IF(Table1[[#This Row],[MCDHH Legal Approved]]= "YES", Table1[[#This Row],[ASL Hrly Rate]]+15,"N/A")</f>
        <v>N/A</v>
      </c>
      <c r="Q256" s="8" t="str">
        <f>IF(Table1[[#This Row],[MCDHH Legal Approved]]="YES", Table1[[#This Row],[Deaf-Blind Hrly Rate]]+15,"N/A")</f>
        <v>N/A</v>
      </c>
      <c r="R256" s="7" t="s">
        <v>960</v>
      </c>
      <c r="S256" s="7">
        <f>LEN(Table1[[#This Row],[Partial PRC Doc]])</f>
        <v>7</v>
      </c>
      <c r="T256" s="7">
        <f>COUNTIF(Table1[Partial PRC Doc],R256)</f>
        <v>1</v>
      </c>
    </row>
    <row r="257" spans="1:20" ht="40.35" customHeight="1" x14ac:dyDescent="0.4">
      <c r="A257" s="2" t="s">
        <v>205</v>
      </c>
      <c r="B257" s="2" t="s">
        <v>206</v>
      </c>
      <c r="C257" s="2"/>
      <c r="D257" s="2" t="str">
        <f>SUBSTITUTE(CONCATENATE(Table1[[#This Row],[First Name]]," ",Table1[[#This Row],[Last Name]]," ",Table1[[#This Row],[Company]]),"","")</f>
        <v xml:space="preserve">Kathleen Staples </v>
      </c>
      <c r="E257" s="2" t="s">
        <v>207</v>
      </c>
      <c r="F257" s="4" t="s">
        <v>161</v>
      </c>
      <c r="G257" s="5">
        <v>29619</v>
      </c>
      <c r="H257" s="4">
        <f ca="1">IF(ISBLANK(Table1[[#This Row],[Certification effective]]),"",DATEDIF((G257),(TODAY()),"Y"))</f>
        <v>44</v>
      </c>
      <c r="I257" s="3">
        <f ca="1">IF(ISBLANK(Table1[[#This Row],[Certification effective]]),"",DATE(YEAR(Table1[[#This Row],[Certification effective]])+ROUNDUP(DATEDIF((G257),(TODAY()),"Y")/5,0)*5, MONTH(Table1[[#This Row],[Certification effective]]), DAY(Table1[[#This Row],[Certification effective]])))</f>
        <v>46055</v>
      </c>
      <c r="J257" s="3">
        <v>45839</v>
      </c>
      <c r="K257" s="39" t="s">
        <v>161</v>
      </c>
      <c r="L257" s="40">
        <v>83</v>
      </c>
      <c r="M257" s="40">
        <f t="shared" si="14"/>
        <v>86</v>
      </c>
      <c r="N257" s="40">
        <f t="shared" si="15"/>
        <v>88</v>
      </c>
      <c r="O257" s="7" t="s">
        <v>163</v>
      </c>
      <c r="P257" s="8" t="str">
        <f>IF(Table1[[#This Row],[MCDHH Legal Approved]]= "YES", Table1[[#This Row],[ASL Hrly Rate]]+15,"N/A")</f>
        <v>N/A</v>
      </c>
      <c r="Q257" s="8" t="str">
        <f>IF(Table1[[#This Row],[MCDHH Legal Approved]]="YES", Table1[[#This Row],[Deaf-Blind Hrly Rate]]+15,"N/A")</f>
        <v>N/A</v>
      </c>
      <c r="R257" s="7" t="s">
        <v>656</v>
      </c>
      <c r="S257" s="7">
        <f>LEN(Table1[[#This Row],[Partial PRC Doc]])</f>
        <v>7</v>
      </c>
      <c r="T257" s="7">
        <f>COUNTIF(Table1[Partial PRC Doc],R257)</f>
        <v>1</v>
      </c>
    </row>
    <row r="258" spans="1:20" ht="40.35" customHeight="1" x14ac:dyDescent="0.4">
      <c r="A258" s="2" t="s">
        <v>522</v>
      </c>
      <c r="B258" s="2" t="s">
        <v>523</v>
      </c>
      <c r="C258" s="2"/>
      <c r="D258" s="2" t="str">
        <f>SUBSTITUTE(CONCATENATE(Table1[[#This Row],[First Name]]," ",Table1[[#This Row],[Last Name]]," ",Table1[[#This Row],[Company]]),"","")</f>
        <v xml:space="preserve">Jody Steiner </v>
      </c>
      <c r="E258" s="2" t="s">
        <v>930</v>
      </c>
      <c r="F258" s="4" t="s">
        <v>917</v>
      </c>
      <c r="G258" s="5">
        <v>31675</v>
      </c>
      <c r="H258" s="4">
        <f ca="1">IF(ISBLANK(Table1[[#This Row],[Certification effective]]),"",DATEDIF((G258),(TODAY()),"Y"))</f>
        <v>39</v>
      </c>
      <c r="I258" s="3">
        <f ca="1">IF(ISBLANK(Table1[[#This Row],[Certification effective]]),"",DATE(YEAR(Table1[[#This Row],[Certification effective]])+ROUNDUP(DATEDIF((G258),(TODAY()),"Y")/5,0)*5, MONTH(Table1[[#This Row],[Certification effective]]), DAY(Table1[[#This Row],[Certification effective]])))</f>
        <v>46285</v>
      </c>
      <c r="J258" s="3">
        <v>45856</v>
      </c>
      <c r="K258" s="39" t="s">
        <v>161</v>
      </c>
      <c r="L258" s="40">
        <v>79</v>
      </c>
      <c r="M258" s="40">
        <f>L258+3</f>
        <v>82</v>
      </c>
      <c r="N258" s="40">
        <f>L258+5</f>
        <v>84</v>
      </c>
      <c r="O258" s="7" t="s">
        <v>162</v>
      </c>
      <c r="P258" s="8">
        <f>IF(Table1[[#This Row],[MCDHH Legal Approved]]= "YES", Table1[[#This Row],[ASL Hrly Rate]]+15,"N/A")</f>
        <v>94</v>
      </c>
      <c r="Q258" s="8">
        <f>IF(Table1[[#This Row],[MCDHH Legal Approved]]="YES", Table1[[#This Row],[Deaf-Blind Hrly Rate]]+15,"N/A")</f>
        <v>99</v>
      </c>
      <c r="R258" s="7" t="s">
        <v>717</v>
      </c>
      <c r="S258" s="7">
        <f>LEN(Table1[[#This Row],[Partial PRC Doc]])</f>
        <v>7</v>
      </c>
      <c r="T258" s="7">
        <f>COUNTIF(Table1[Partial PRC Doc],R258)</f>
        <v>1</v>
      </c>
    </row>
    <row r="259" spans="1:20" ht="40.35" customHeight="1" x14ac:dyDescent="0.4">
      <c r="A259" s="2" t="s">
        <v>99</v>
      </c>
      <c r="B259" s="2" t="s">
        <v>100</v>
      </c>
      <c r="C259" s="2"/>
      <c r="D259" s="2" t="str">
        <f>SUBSTITUTE(CONCATENATE(Table1[[#This Row],[First Name]]," ",Table1[[#This Row],[Last Name]]," ",Table1[[#This Row],[Company]]),"","")</f>
        <v xml:space="preserve">Mary E. Stys </v>
      </c>
      <c r="E259" s="2" t="s">
        <v>141</v>
      </c>
      <c r="F259" s="4" t="s">
        <v>161</v>
      </c>
      <c r="G259" s="5">
        <v>36823</v>
      </c>
      <c r="H259" s="4">
        <f ca="1">IF(ISBLANK(Table1[[#This Row],[Certification effective]]),"",DATEDIF((G259),(TODAY()),"Y"))</f>
        <v>25</v>
      </c>
      <c r="I259" s="3">
        <f ca="1">IF(ISBLANK(Table1[[#This Row],[Certification effective]]),"",DATE(YEAR(Table1[[#This Row],[Certification effective]])+ROUNDUP(DATEDIF((G259),(TODAY()),"Y")/5,0)*5, MONTH(Table1[[#This Row],[Certification effective]]), DAY(Table1[[#This Row],[Certification effective]])))</f>
        <v>45954</v>
      </c>
      <c r="J259" s="3">
        <v>45839</v>
      </c>
      <c r="K259" s="39">
        <v>45954</v>
      </c>
      <c r="L259" s="40">
        <v>73</v>
      </c>
      <c r="M259" s="40">
        <f t="shared" si="14"/>
        <v>76</v>
      </c>
      <c r="N259" s="40">
        <f t="shared" si="15"/>
        <v>78</v>
      </c>
      <c r="O259" s="7" t="s">
        <v>163</v>
      </c>
      <c r="P259" s="8" t="str">
        <f>IF(Table1[[#This Row],[MCDHH Legal Approved]]= "YES", Table1[[#This Row],[ASL Hrly Rate]]+15,"N/A")</f>
        <v>N/A</v>
      </c>
      <c r="Q259" s="8" t="str">
        <f>IF(Table1[[#This Row],[MCDHH Legal Approved]]="YES", Table1[[#This Row],[Deaf-Blind Hrly Rate]]+15,"N/A")</f>
        <v>N/A</v>
      </c>
      <c r="R259" s="7" t="s">
        <v>823</v>
      </c>
      <c r="S259" s="7">
        <f>LEN(Table1[[#This Row],[Partial PRC Doc]])</f>
        <v>7</v>
      </c>
      <c r="T259" s="7">
        <f>COUNTIF(Table1[Partial PRC Doc],R259)</f>
        <v>1</v>
      </c>
    </row>
    <row r="260" spans="1:20" ht="40.35" customHeight="1" x14ac:dyDescent="0.4">
      <c r="A260" s="2" t="s">
        <v>881</v>
      </c>
      <c r="B260" s="2" t="s">
        <v>102</v>
      </c>
      <c r="C260" s="2"/>
      <c r="D260" s="2" t="str">
        <f>SUBSTITUTE(CONCATENATE(Table1[[#This Row],[First Name]]," ",Table1[[#This Row],[Last Name]]," ",Table1[[#This Row],[Company]]),"","")</f>
        <v xml:space="preserve">Michael Sullivan </v>
      </c>
      <c r="E260" s="2" t="s">
        <v>141</v>
      </c>
      <c r="F260" s="4" t="s">
        <v>916</v>
      </c>
      <c r="G260" s="5">
        <v>37734</v>
      </c>
      <c r="H260" s="4">
        <f ca="1">IF(ISBLANK(Table1[[#This Row],[Certification effective]]),"",DATEDIF((G260),(TODAY()),"Y"))</f>
        <v>22</v>
      </c>
      <c r="I260" s="3">
        <f ca="1">IF(ISBLANK(Table1[[#This Row],[Certification effective]]),"",DATE(YEAR(Table1[[#This Row],[Certification effective]])+ROUNDUP(DATEDIF((G260),(TODAY()),"Y")/5,0)*5, MONTH(Table1[[#This Row],[Certification effective]]), DAY(Table1[[#This Row],[Certification effective]])))</f>
        <v>46866</v>
      </c>
      <c r="J260" s="3">
        <v>45873</v>
      </c>
      <c r="K260" s="39" t="s">
        <v>161</v>
      </c>
      <c r="L260" s="40">
        <v>69</v>
      </c>
      <c r="M260" s="40">
        <f>L260+3</f>
        <v>72</v>
      </c>
      <c r="N260" s="40">
        <f>L260+5</f>
        <v>74</v>
      </c>
      <c r="O260" s="7" t="s">
        <v>162</v>
      </c>
      <c r="P260" s="8">
        <f>IF(Table1[[#This Row],[MCDHH Legal Approved]]= "YES", Table1[[#This Row],[ASL Hrly Rate]]+15,"N/A")</f>
        <v>84</v>
      </c>
      <c r="Q260" s="8">
        <f>IF(Table1[[#This Row],[MCDHH Legal Approved]]="YES", Table1[[#This Row],[Deaf-Blind Hrly Rate]]+15,"N/A")</f>
        <v>89</v>
      </c>
      <c r="R260" s="7" t="s">
        <v>888</v>
      </c>
      <c r="S260" s="7">
        <f>LEN(Table1[[#This Row],[Partial PRC Doc]])</f>
        <v>7</v>
      </c>
      <c r="T260" s="7">
        <f>COUNTIF(Table1[Partial PRC Doc],R260)</f>
        <v>1</v>
      </c>
    </row>
    <row r="261" spans="1:20" ht="40.35" customHeight="1" x14ac:dyDescent="0.4">
      <c r="A261" s="2" t="s">
        <v>107</v>
      </c>
      <c r="B261" s="2" t="s">
        <v>108</v>
      </c>
      <c r="C261" s="2"/>
      <c r="D261" s="2" t="str">
        <f>SUBSTITUTE(CONCATENATE(Table1[[#This Row],[First Name]]," ",Table1[[#This Row],[Last Name]]," ",Table1[[#This Row],[Company]]),"","")</f>
        <v xml:space="preserve">Rachel Sulmonte </v>
      </c>
      <c r="E261" s="2" t="s">
        <v>148</v>
      </c>
      <c r="F261" s="4" t="s">
        <v>161</v>
      </c>
      <c r="G261" s="5">
        <v>43908</v>
      </c>
      <c r="H261" s="4">
        <f ca="1">IF(ISBLANK(Table1[[#This Row],[Certification effective]]),"",DATEDIF((G261),(TODAY()),"Y"))</f>
        <v>5</v>
      </c>
      <c r="I261" s="3">
        <f ca="1">IF(ISBLANK(Table1[[#This Row],[Certification effective]]),"",DATE(YEAR(Table1[[#This Row],[Certification effective]])+ROUNDUP(DATEDIF((G261),(TODAY()),"Y")/5,0)*5, MONTH(Table1[[#This Row],[Certification effective]]), DAY(Table1[[#This Row],[Certification effective]])))</f>
        <v>45734</v>
      </c>
      <c r="J261" s="3">
        <v>45839</v>
      </c>
      <c r="K261" s="39" t="s">
        <v>161</v>
      </c>
      <c r="L261" s="40">
        <v>59</v>
      </c>
      <c r="M261" s="40">
        <f t="shared" ref="M261:M288" si="40">L261+3</f>
        <v>62</v>
      </c>
      <c r="N261" s="40">
        <f t="shared" ref="N261:N288" si="41">L261+5</f>
        <v>64</v>
      </c>
      <c r="O261" s="7" t="s">
        <v>163</v>
      </c>
      <c r="P261" s="8" t="str">
        <f>IF(Table1[[#This Row],[MCDHH Legal Approved]]= "YES", Table1[[#This Row],[ASL Hrly Rate]]+15,"N/A")</f>
        <v>N/A</v>
      </c>
      <c r="Q261" s="8" t="str">
        <f>IF(Table1[[#This Row],[MCDHH Legal Approved]]="YES", Table1[[#This Row],[Deaf-Blind Hrly Rate]]+15,"N/A")</f>
        <v>N/A</v>
      </c>
      <c r="R261" s="7" t="s">
        <v>657</v>
      </c>
      <c r="S261" s="7">
        <f>LEN(Table1[[#This Row],[Partial PRC Doc]])</f>
        <v>7</v>
      </c>
      <c r="T261" s="7">
        <f>COUNTIF(Table1[Partial PRC Doc],R261)</f>
        <v>1</v>
      </c>
    </row>
    <row r="262" spans="1:20" ht="40.35" customHeight="1" x14ac:dyDescent="0.4">
      <c r="A262" s="2" t="s">
        <v>231</v>
      </c>
      <c r="B262" s="2" t="s">
        <v>232</v>
      </c>
      <c r="C262" s="2"/>
      <c r="D262" s="2" t="str">
        <f>SUBSTITUTE(CONCATENATE(Table1[[#This Row],[First Name]]," ",Table1[[#This Row],[Last Name]]," ",Table1[[#This Row],[Company]]),"","")</f>
        <v xml:space="preserve">Roxanna Sylvia </v>
      </c>
      <c r="E262" s="2" t="s">
        <v>931</v>
      </c>
      <c r="F262" s="4" t="s">
        <v>916</v>
      </c>
      <c r="G262" s="5">
        <v>36636</v>
      </c>
      <c r="H262" s="4">
        <f ca="1">IF(ISBLANK(Table1[[#This Row],[Certification effective]]),"",DATEDIF((G262),(TODAY()),"Y"))</f>
        <v>25</v>
      </c>
      <c r="I262" s="3">
        <f ca="1">IF(ISBLANK(Table1[[#This Row],[Certification effective]]),"",DATE(YEAR(Table1[[#This Row],[Certification effective]])+ROUNDUP(DATEDIF((G262),(TODAY()),"Y")/5,0)*5, MONTH(Table1[[#This Row],[Certification effective]]), DAY(Table1[[#This Row],[Certification effective]])))</f>
        <v>45767</v>
      </c>
      <c r="J262" s="3">
        <v>45839</v>
      </c>
      <c r="K262" s="39" t="s">
        <v>161</v>
      </c>
      <c r="L262" s="40">
        <v>73</v>
      </c>
      <c r="M262" s="40">
        <f t="shared" ref="M262:M271" si="42">L262+3</f>
        <v>76</v>
      </c>
      <c r="N262" s="40">
        <f t="shared" ref="N262:N271" si="43">L262+5</f>
        <v>78</v>
      </c>
      <c r="O262" s="7" t="s">
        <v>162</v>
      </c>
      <c r="P262" s="8">
        <f>IF(Table1[[#This Row],[MCDHH Legal Approved]]= "YES", Table1[[#This Row],[ASL Hrly Rate]]+15,"N/A")</f>
        <v>88</v>
      </c>
      <c r="Q262" s="8">
        <f>IF(Table1[[#This Row],[MCDHH Legal Approved]]="YES", Table1[[#This Row],[Deaf-Blind Hrly Rate]]+15,"N/A")</f>
        <v>93</v>
      </c>
      <c r="R262" s="7" t="s">
        <v>658</v>
      </c>
      <c r="S262" s="7">
        <f>LEN(Table1[[#This Row],[Partial PRC Doc]])</f>
        <v>7</v>
      </c>
      <c r="T262" s="7">
        <f>COUNTIF(Table1[Partial PRC Doc],R262)</f>
        <v>1</v>
      </c>
    </row>
    <row r="263" spans="1:20" ht="39.9" customHeight="1" x14ac:dyDescent="0.4">
      <c r="A263" s="2" t="s">
        <v>348</v>
      </c>
      <c r="B263" s="2" t="s">
        <v>304</v>
      </c>
      <c r="C263" s="2"/>
      <c r="D263" s="2" t="str">
        <f>SUBSTITUTE(CONCATENATE(Table1[[#This Row],[First Name]]," ",Table1[[#This Row],[Last Name]]," ",Table1[[#This Row],[Company]]),"","")</f>
        <v xml:space="preserve">Rebecca Szynkowski </v>
      </c>
      <c r="E263" s="2" t="s">
        <v>152</v>
      </c>
      <c r="F263" s="4" t="s">
        <v>161</v>
      </c>
      <c r="G263" s="5">
        <v>45667</v>
      </c>
      <c r="H263" s="4">
        <f ca="1">IF(ISBLANK(Table1[[#This Row],[Certification effective]]),"",DATEDIF((G263),(TODAY()),"Y"))</f>
        <v>0</v>
      </c>
      <c r="I263" s="3">
        <f ca="1">IF(ISBLANK(Table1[[#This Row],[Certification effective]]),"",DATE(YEAR(Table1[[#This Row],[Certification effective]])+ROUNDUP(DATEDIF((G263),(TODAY()),"Y")/5,0)*5, MONTH(Table1[[#This Row],[Certification effective]]), DAY(Table1[[#This Row],[Certification effective]])))</f>
        <v>45667</v>
      </c>
      <c r="J263" s="3">
        <v>45839</v>
      </c>
      <c r="K263" s="39" t="s">
        <v>161</v>
      </c>
      <c r="L263" s="40">
        <v>40</v>
      </c>
      <c r="M263" s="40">
        <f>L263+3</f>
        <v>43</v>
      </c>
      <c r="N263" s="40">
        <f>L263+5</f>
        <v>45</v>
      </c>
      <c r="O263" s="7" t="s">
        <v>163</v>
      </c>
      <c r="P263" s="8" t="str">
        <f>IF(Table1[[#This Row],[MCDHH Legal Approved]]= "YES", Table1[[#This Row],[ASL Hrly Rate]]+15,"N/A")</f>
        <v>N/A</v>
      </c>
      <c r="Q263" s="8" t="str">
        <f>IF(Table1[[#This Row],[MCDHH Legal Approved]]="YES", Table1[[#This Row],[Deaf-Blind Hrly Rate]]+15,"N/A")</f>
        <v>N/A</v>
      </c>
      <c r="R263" s="7" t="s">
        <v>659</v>
      </c>
      <c r="S263" s="7">
        <f>LEN(Table1[[#This Row],[Partial PRC Doc]])</f>
        <v>7</v>
      </c>
      <c r="T263" s="7">
        <f>COUNTIF(Table1[Partial PRC Doc],R263)</f>
        <v>1</v>
      </c>
    </row>
    <row r="264" spans="1:20" ht="40.35" customHeight="1" x14ac:dyDescent="0.4">
      <c r="A264" s="2" t="s">
        <v>840</v>
      </c>
      <c r="B264" s="2" t="s">
        <v>841</v>
      </c>
      <c r="C264" s="2" t="s">
        <v>842</v>
      </c>
      <c r="D264" s="2" t="str">
        <f>SUBSTITUTE(CONCATENATE(Table1[[#This Row],[First Name]]," ",Table1[[#This Row],[Last Name]]," ",Table1[[#This Row],[Company]]),"","")</f>
        <v>Christopher Tester With Direction, LLC</v>
      </c>
      <c r="E264" s="2" t="s">
        <v>843</v>
      </c>
      <c r="F264" s="4" t="s">
        <v>916</v>
      </c>
      <c r="G264" s="5">
        <v>39598</v>
      </c>
      <c r="H264" s="4">
        <f ca="1">IF(ISBLANK(Table1[[#This Row],[Certification effective]]),"",DATEDIF((G264),(TODAY()),"Y"))</f>
        <v>17</v>
      </c>
      <c r="I264" s="3">
        <f ca="1">IF(ISBLANK(Table1[[#This Row],[Certification effective]]),"",DATE(YEAR(Table1[[#This Row],[Certification effective]])+ROUNDUP(DATEDIF((G264),(TODAY()),"Y")/5,0)*5, MONTH(Table1[[#This Row],[Certification effective]]), DAY(Table1[[#This Row],[Certification effective]])))</f>
        <v>46903</v>
      </c>
      <c r="J264" s="3">
        <v>45895</v>
      </c>
      <c r="K264" s="39" t="s">
        <v>161</v>
      </c>
      <c r="L264" s="40">
        <v>66</v>
      </c>
      <c r="M264" s="40">
        <f>L264+3</f>
        <v>69</v>
      </c>
      <c r="N264" s="40">
        <f>L264+5</f>
        <v>71</v>
      </c>
      <c r="O264" s="7" t="s">
        <v>162</v>
      </c>
      <c r="P264" s="8">
        <f>IF(Table1[[#This Row],[MCDHH Legal Approved]]= "YES", Table1[[#This Row],[ASL Hrly Rate]]+15,"N/A")</f>
        <v>81</v>
      </c>
      <c r="Q264" s="8">
        <f>IF(Table1[[#This Row],[MCDHH Legal Approved]]="YES", Table1[[#This Row],[Deaf-Blind Hrly Rate]]+15,"N/A")</f>
        <v>86</v>
      </c>
      <c r="R264" s="7" t="s">
        <v>870</v>
      </c>
      <c r="S264" s="7">
        <f>LEN(Table1[[#This Row],[Partial PRC Doc]])</f>
        <v>7</v>
      </c>
      <c r="T264" s="7">
        <f>COUNTIF(Table1[Partial PRC Doc],R264)</f>
        <v>1</v>
      </c>
    </row>
    <row r="265" spans="1:20" ht="40.35" customHeight="1" x14ac:dyDescent="0.4">
      <c r="A265" s="2" t="s">
        <v>225</v>
      </c>
      <c r="B265" s="2" t="s">
        <v>488</v>
      </c>
      <c r="C265" s="2"/>
      <c r="D265" s="2" t="str">
        <f>SUBSTITUTE(CONCATENATE(Table1[[#This Row],[First Name]]," ",Table1[[#This Row],[Last Name]]," ",Table1[[#This Row],[Company]]),"","")</f>
        <v xml:space="preserve">Ronald Skip Thomas </v>
      </c>
      <c r="E265" s="2" t="s">
        <v>151</v>
      </c>
      <c r="F265" s="4" t="s">
        <v>161</v>
      </c>
      <c r="G265" s="5">
        <v>42313</v>
      </c>
      <c r="H265" s="4">
        <f ca="1">IF(ISBLANK(Table1[[#This Row],[Certification effective]]),"",DATEDIF((G265),(TODAY()),"Y"))</f>
        <v>10</v>
      </c>
      <c r="I265" s="3">
        <f ca="1">IF(ISBLANK(Table1[[#This Row],[Certification effective]]),"",DATE(YEAR(Table1[[#This Row],[Certification effective]])+ROUNDUP(DATEDIF((G265),(TODAY()),"Y")/5,0)*5, MONTH(Table1[[#This Row],[Certification effective]]), DAY(Table1[[#This Row],[Certification effective]])))</f>
        <v>45966</v>
      </c>
      <c r="J265" s="3">
        <v>45839</v>
      </c>
      <c r="K265" s="39">
        <v>45966</v>
      </c>
      <c r="L265" s="40">
        <v>62</v>
      </c>
      <c r="M265" s="40">
        <f>L265+3</f>
        <v>65</v>
      </c>
      <c r="N265" s="40">
        <f>L265+5</f>
        <v>67</v>
      </c>
      <c r="O265" s="7" t="s">
        <v>163</v>
      </c>
      <c r="P265" s="8" t="str">
        <f>IF(Table1[[#This Row],[MCDHH Legal Approved]]= "YES", Table1[[#This Row],[ASL Hrly Rate]]+15,"N/A")</f>
        <v>N/A</v>
      </c>
      <c r="Q265" s="8" t="str">
        <f>IF(Table1[[#This Row],[MCDHH Legal Approved]]="YES", Table1[[#This Row],[Deaf-Blind Hrly Rate]]+15,"N/A")</f>
        <v>N/A</v>
      </c>
      <c r="R265" s="7" t="s">
        <v>824</v>
      </c>
      <c r="S265" s="7">
        <f>LEN(Table1[[#This Row],[Partial PRC Doc]])</f>
        <v>7</v>
      </c>
      <c r="T265" s="7">
        <f>COUNTIF(Table1[Partial PRC Doc],R265)</f>
        <v>1</v>
      </c>
    </row>
    <row r="266" spans="1:20" ht="40.35" customHeight="1" x14ac:dyDescent="0.4">
      <c r="A266" s="2" t="s">
        <v>225</v>
      </c>
      <c r="B266" s="2" t="s">
        <v>489</v>
      </c>
      <c r="C266" s="2"/>
      <c r="D266" s="2" t="str">
        <f>SUBSTITUTE(CONCATENATE(Table1[[#This Row],[First Name]]," ",Table1[[#This Row],[Last Name]]," ",Table1[[#This Row],[Company]]),"","")</f>
        <v xml:space="preserve">Yvonne Thomas </v>
      </c>
      <c r="E266" s="2" t="s">
        <v>141</v>
      </c>
      <c r="F266" s="4" t="s">
        <v>161</v>
      </c>
      <c r="G266" s="5">
        <v>35178</v>
      </c>
      <c r="H266" s="4">
        <f ca="1">IF(ISBLANK(Table1[[#This Row],[Certification effective]]),"",DATEDIF((G266),(TODAY()),"Y"))</f>
        <v>29</v>
      </c>
      <c r="I266" s="3">
        <f ca="1">IF(ISBLANK(Table1[[#This Row],[Certification effective]]),"",DATE(YEAR(Table1[[#This Row],[Certification effective]])+ROUNDUP(DATEDIF((G266),(TODAY()),"Y")/5,0)*5, MONTH(Table1[[#This Row],[Certification effective]]), DAY(Table1[[#This Row],[Certification effective]])))</f>
        <v>46135</v>
      </c>
      <c r="J266" s="3">
        <v>45839</v>
      </c>
      <c r="K266" s="39" t="s">
        <v>161</v>
      </c>
      <c r="L266" s="40">
        <v>73</v>
      </c>
      <c r="M266" s="40">
        <f>L266+3</f>
        <v>76</v>
      </c>
      <c r="N266" s="40">
        <f>L266+5</f>
        <v>78</v>
      </c>
      <c r="O266" s="7" t="s">
        <v>163</v>
      </c>
      <c r="P266" s="8" t="str">
        <f>IF(Table1[[#This Row],[MCDHH Legal Approved]]= "YES", Table1[[#This Row],[ASL Hrly Rate]]+15,"N/A")</f>
        <v>N/A</v>
      </c>
      <c r="Q266" s="8" t="str">
        <f>IF(Table1[[#This Row],[MCDHH Legal Approved]]="YES", Table1[[#This Row],[Deaf-Blind Hrly Rate]]+15,"N/A")</f>
        <v>N/A</v>
      </c>
      <c r="R266" s="7" t="s">
        <v>718</v>
      </c>
      <c r="S266" s="7">
        <f>LEN(Table1[[#This Row],[Partial PRC Doc]])</f>
        <v>7</v>
      </c>
      <c r="T266" s="7">
        <f>COUNTIF(Table1[Partial PRC Doc],R266)</f>
        <v>1</v>
      </c>
    </row>
    <row r="267" spans="1:20" ht="40.35" customHeight="1" x14ac:dyDescent="0.4">
      <c r="A267" s="2" t="s">
        <v>264</v>
      </c>
      <c r="B267" s="2" t="s">
        <v>219</v>
      </c>
      <c r="C267" s="2"/>
      <c r="D267" s="2" t="str">
        <f>SUBSTITUTE(CONCATENATE(Table1[[#This Row],[First Name]]," ",Table1[[#This Row],[Last Name]]," ",Table1[[#This Row],[Company]]),"","")</f>
        <v xml:space="preserve">Kendra Timko-Hochkeppel </v>
      </c>
      <c r="E267" s="2" t="s">
        <v>151</v>
      </c>
      <c r="F267" s="4" t="s">
        <v>916</v>
      </c>
      <c r="G267" s="5">
        <v>44952</v>
      </c>
      <c r="H267" s="4">
        <f ca="1">IF(ISBLANK(Table1[[#This Row],[Certification effective]]),"",DATEDIF((G267),(TODAY()),"Y"))</f>
        <v>2</v>
      </c>
      <c r="I267" s="3">
        <f ca="1">IF(ISBLANK(Table1[[#This Row],[Certification effective]]),"",DATE(YEAR(Table1[[#This Row],[Certification effective]])+ROUNDUP(DATEDIF((G267),(TODAY()),"Y")/5,0)*5, MONTH(Table1[[#This Row],[Certification effective]]), DAY(Table1[[#This Row],[Certification effective]])))</f>
        <v>46778</v>
      </c>
      <c r="J267" s="3">
        <v>45839</v>
      </c>
      <c r="K267" s="39" t="s">
        <v>161</v>
      </c>
      <c r="L267" s="40">
        <v>55</v>
      </c>
      <c r="M267" s="40">
        <f t="shared" si="42"/>
        <v>58</v>
      </c>
      <c r="N267" s="40">
        <f t="shared" si="43"/>
        <v>60</v>
      </c>
      <c r="O267" s="7" t="s">
        <v>162</v>
      </c>
      <c r="P267" s="8">
        <f>IF(Table1[[#This Row],[MCDHH Legal Approved]]= "YES", Table1[[#This Row],[ASL Hrly Rate]]+15,"N/A")</f>
        <v>70</v>
      </c>
      <c r="Q267" s="8">
        <f>IF(Table1[[#This Row],[MCDHH Legal Approved]]="YES", Table1[[#This Row],[Deaf-Blind Hrly Rate]]+15,"N/A")</f>
        <v>75</v>
      </c>
      <c r="R267" s="7" t="s">
        <v>660</v>
      </c>
      <c r="S267" s="7">
        <f>LEN(Table1[[#This Row],[Partial PRC Doc]])</f>
        <v>7</v>
      </c>
      <c r="T267" s="7">
        <f>COUNTIF(Table1[Partial PRC Doc],R267)</f>
        <v>1</v>
      </c>
    </row>
    <row r="268" spans="1:20" ht="40.35" customHeight="1" x14ac:dyDescent="0.4">
      <c r="A268" s="2" t="s">
        <v>318</v>
      </c>
      <c r="B268" s="2" t="s">
        <v>319</v>
      </c>
      <c r="C268" s="2"/>
      <c r="D268" s="2" t="str">
        <f>SUBSTITUTE(CONCATENATE(Table1[[#This Row],[First Name]]," ",Table1[[#This Row],[Last Name]]," ",Table1[[#This Row],[Company]]),"","")</f>
        <v xml:space="preserve">Joe Toledo </v>
      </c>
      <c r="E268" s="2" t="s">
        <v>932</v>
      </c>
      <c r="F268" s="4" t="s">
        <v>916</v>
      </c>
      <c r="G268" s="5">
        <v>45617</v>
      </c>
      <c r="H268" s="4">
        <f ca="1">IF(ISBLANK(Table1[[#This Row],[Certification effective]]),"",DATEDIF((G268),(TODAY()),"Y"))</f>
        <v>1</v>
      </c>
      <c r="I268" s="3">
        <f ca="1">IF(ISBLANK(Table1[[#This Row],[Certification effective]]),"",DATE(YEAR(Table1[[#This Row],[Certification effective]])+ROUNDUP(DATEDIF((G268),(TODAY()),"Y")/5,0)*5, MONTH(Table1[[#This Row],[Certification effective]]), DAY(Table1[[#This Row],[Certification effective]])))</f>
        <v>47443</v>
      </c>
      <c r="J268" s="3">
        <v>45839</v>
      </c>
      <c r="K268" s="39" t="s">
        <v>161</v>
      </c>
      <c r="L268" s="40">
        <v>40</v>
      </c>
      <c r="M268" s="40">
        <f t="shared" si="42"/>
        <v>43</v>
      </c>
      <c r="N268" s="40">
        <f t="shared" si="43"/>
        <v>45</v>
      </c>
      <c r="O268" s="7" t="s">
        <v>162</v>
      </c>
      <c r="P268" s="8">
        <f>IF(Table1[[#This Row],[MCDHH Legal Approved]]= "YES", Table1[[#This Row],[ASL Hrly Rate]]+15,"N/A")</f>
        <v>55</v>
      </c>
      <c r="Q268" s="8">
        <f>IF(Table1[[#This Row],[MCDHH Legal Approved]]="YES", Table1[[#This Row],[Deaf-Blind Hrly Rate]]+15,"N/A")</f>
        <v>60</v>
      </c>
      <c r="R268" s="7" t="s">
        <v>661</v>
      </c>
      <c r="S268" s="7">
        <f>LEN(Table1[[#This Row],[Partial PRC Doc]])</f>
        <v>7</v>
      </c>
      <c r="T268" s="7">
        <f>COUNTIF(Table1[Partial PRC Doc],R268)</f>
        <v>1</v>
      </c>
    </row>
    <row r="269" spans="1:20" ht="40.35" customHeight="1" x14ac:dyDescent="0.4">
      <c r="A269" s="2" t="s">
        <v>259</v>
      </c>
      <c r="B269" s="2" t="s">
        <v>301</v>
      </c>
      <c r="C269" s="2" t="s">
        <v>834</v>
      </c>
      <c r="D269" s="2" t="str">
        <f>SUBSTITUTE(CONCATENATE(Table1[[#This Row],[First Name]]," ",Table1[[#This Row],[Last Name]]," ",Table1[[#This Row],[Company]]),"","")</f>
        <v>Brent Tracy Equal Access Resources</v>
      </c>
      <c r="E269" s="2" t="s">
        <v>148</v>
      </c>
      <c r="F269" s="4" t="s">
        <v>917</v>
      </c>
      <c r="G269" s="5">
        <v>40056</v>
      </c>
      <c r="H269" s="4">
        <f ca="1">IF(ISBLANK(Table1[[#This Row],[Certification effective]]),"",DATEDIF((G269),(TODAY()),"Y"))</f>
        <v>16</v>
      </c>
      <c r="I269" s="3">
        <f ca="1">IF(ISBLANK(Table1[[#This Row],[Certification effective]]),"",DATE(YEAR(Table1[[#This Row],[Certification effective]])+ROUNDUP(DATEDIF((G269),(TODAY()),"Y")/5,0)*5, MONTH(Table1[[#This Row],[Certification effective]]), DAY(Table1[[#This Row],[Certification effective]])))</f>
        <v>47361</v>
      </c>
      <c r="J269" s="3">
        <v>45839</v>
      </c>
      <c r="K269" s="39" t="s">
        <v>161</v>
      </c>
      <c r="L269" s="40">
        <v>66</v>
      </c>
      <c r="M269" s="40">
        <f t="shared" si="42"/>
        <v>69</v>
      </c>
      <c r="N269" s="40">
        <f t="shared" si="43"/>
        <v>71</v>
      </c>
      <c r="O269" s="7" t="s">
        <v>162</v>
      </c>
      <c r="P269" s="8">
        <f>IF(Table1[[#This Row],[MCDHH Legal Approved]]= "YES", Table1[[#This Row],[ASL Hrly Rate]]+15,"N/A")</f>
        <v>81</v>
      </c>
      <c r="Q269" s="8">
        <f>IF(Table1[[#This Row],[MCDHH Legal Approved]]="YES", Table1[[#This Row],[Deaf-Blind Hrly Rate]]+15,"N/A")</f>
        <v>86</v>
      </c>
      <c r="R269" s="7" t="s">
        <v>825</v>
      </c>
      <c r="S269" s="7">
        <f>LEN(Table1[[#This Row],[Partial PRC Doc]])</f>
        <v>7</v>
      </c>
      <c r="T269" s="7">
        <f>COUNTIF(Table1[Partial PRC Doc],R269)</f>
        <v>1</v>
      </c>
    </row>
    <row r="270" spans="1:20" ht="40.35" customHeight="1" x14ac:dyDescent="0.4">
      <c r="A270" s="2" t="s">
        <v>282</v>
      </c>
      <c r="B270" s="2" t="s">
        <v>283</v>
      </c>
      <c r="C270" s="2"/>
      <c r="D270" s="2" t="str">
        <f>SUBSTITUTE(CONCATENATE(Table1[[#This Row],[First Name]]," ",Table1[[#This Row],[Last Name]]," ",Table1[[#This Row],[Company]]),"","")</f>
        <v xml:space="preserve">Lucille Traina </v>
      </c>
      <c r="E270" s="2" t="s">
        <v>141</v>
      </c>
      <c r="F270" s="4" t="s">
        <v>161</v>
      </c>
      <c r="G270" s="5">
        <v>38384</v>
      </c>
      <c r="H270" s="4">
        <f ca="1">IF(ISBLANK(Table1[[#This Row],[Certification effective]]),"",DATEDIF((G270),(TODAY()),"Y"))</f>
        <v>20</v>
      </c>
      <c r="I270" s="3">
        <f ca="1">IF(ISBLANK(Table1[[#This Row],[Certification effective]]),"",DATE(YEAR(Table1[[#This Row],[Certification effective]])+ROUNDUP(DATEDIF((G270),(TODAY()),"Y")/5,0)*5, MONTH(Table1[[#This Row],[Certification effective]]), DAY(Table1[[#This Row],[Certification effective]])))</f>
        <v>45689</v>
      </c>
      <c r="J270" s="3">
        <v>45839</v>
      </c>
      <c r="K270" s="39" t="s">
        <v>161</v>
      </c>
      <c r="L270" s="40">
        <v>69</v>
      </c>
      <c r="M270" s="40">
        <f t="shared" si="42"/>
        <v>72</v>
      </c>
      <c r="N270" s="40">
        <f t="shared" si="43"/>
        <v>74</v>
      </c>
      <c r="O270" s="7" t="s">
        <v>163</v>
      </c>
      <c r="P270" s="8" t="str">
        <f>IF(Table1[[#This Row],[MCDHH Legal Approved]]= "YES", Table1[[#This Row],[ASL Hrly Rate]]+15,"N/A")</f>
        <v>N/A</v>
      </c>
      <c r="Q270" s="8" t="str">
        <f>IF(Table1[[#This Row],[MCDHH Legal Approved]]="YES", Table1[[#This Row],[Deaf-Blind Hrly Rate]]+15,"N/A")</f>
        <v>N/A</v>
      </c>
      <c r="R270" s="7" t="s">
        <v>662</v>
      </c>
      <c r="S270" s="7">
        <f>LEN(Table1[[#This Row],[Partial PRC Doc]])</f>
        <v>7</v>
      </c>
      <c r="T270" s="7">
        <f>COUNTIF(Table1[Partial PRC Doc],R270)</f>
        <v>1</v>
      </c>
    </row>
    <row r="271" spans="1:20" ht="40.35" customHeight="1" x14ac:dyDescent="0.4">
      <c r="A271" s="2" t="s">
        <v>230</v>
      </c>
      <c r="B271" s="2" t="s">
        <v>68</v>
      </c>
      <c r="C271" s="2"/>
      <c r="D271" s="2" t="str">
        <f>SUBSTITUTE(CONCATENATE(Table1[[#This Row],[First Name]]," ",Table1[[#This Row],[Last Name]]," ",Table1[[#This Row],[Company]]),"","")</f>
        <v xml:space="preserve">Claire Troiano </v>
      </c>
      <c r="E271" s="2" t="s">
        <v>238</v>
      </c>
      <c r="F271" s="4" t="s">
        <v>161</v>
      </c>
      <c r="G271" s="5">
        <v>35755</v>
      </c>
      <c r="H271" s="4">
        <f ca="1">IF(ISBLANK(Table1[[#This Row],[Certification effective]]),"",DATEDIF((G271),(TODAY()),"Y"))</f>
        <v>28</v>
      </c>
      <c r="I271" s="3">
        <f ca="1">IF(ISBLANK(Table1[[#This Row],[Certification effective]]),"",DATE(YEAR(Table1[[#This Row],[Certification effective]])+ROUNDUP(DATEDIF((G271),(TODAY()),"Y")/5,0)*5, MONTH(Table1[[#This Row],[Certification effective]]), DAY(Table1[[#This Row],[Certification effective]])))</f>
        <v>46712</v>
      </c>
      <c r="J271" s="3">
        <v>45839</v>
      </c>
      <c r="K271" s="39" t="s">
        <v>161</v>
      </c>
      <c r="L271" s="40">
        <v>73</v>
      </c>
      <c r="M271" s="40">
        <f t="shared" si="42"/>
        <v>76</v>
      </c>
      <c r="N271" s="40">
        <f t="shared" si="43"/>
        <v>78</v>
      </c>
      <c r="O271" s="7" t="s">
        <v>163</v>
      </c>
      <c r="P271" s="8" t="str">
        <f>IF(Table1[[#This Row],[MCDHH Legal Approved]]= "YES", Table1[[#This Row],[ASL Hrly Rate]]+15,"N/A")</f>
        <v>N/A</v>
      </c>
      <c r="Q271" s="8" t="str">
        <f>IF(Table1[[#This Row],[MCDHH Legal Approved]]="YES", Table1[[#This Row],[Deaf-Blind Hrly Rate]]+15,"N/A")</f>
        <v>N/A</v>
      </c>
      <c r="R271" s="7" t="s">
        <v>663</v>
      </c>
      <c r="S271" s="7">
        <f>LEN(Table1[[#This Row],[Partial PRC Doc]])</f>
        <v>7</v>
      </c>
      <c r="T271" s="7">
        <f>COUNTIF(Table1[Partial PRC Doc],R271)</f>
        <v>1</v>
      </c>
    </row>
    <row r="272" spans="1:20" ht="40.35" customHeight="1" x14ac:dyDescent="0.4">
      <c r="A272" s="2" t="s">
        <v>490</v>
      </c>
      <c r="B272" s="2" t="s">
        <v>491</v>
      </c>
      <c r="C272" s="2"/>
      <c r="D272" s="2" t="str">
        <f>SUBSTITUTE(CONCATENATE(Table1[[#This Row],[First Name]]," ",Table1[[#This Row],[Last Name]]," ",Table1[[#This Row],[Company]]),"","")</f>
        <v xml:space="preserve">John F.  Urato </v>
      </c>
      <c r="E272" s="2" t="s">
        <v>153</v>
      </c>
      <c r="F272" s="4" t="s">
        <v>161</v>
      </c>
      <c r="G272" s="5">
        <v>40151</v>
      </c>
      <c r="H272" s="4">
        <f ca="1">IF(ISBLANK(Table1[[#This Row],[Certification effective]]),"",DATEDIF((G272),(TODAY()),"Y"))</f>
        <v>16</v>
      </c>
      <c r="I272" s="3">
        <f ca="1">IF(ISBLANK(Table1[[#This Row],[Certification effective]]),"",DATE(YEAR(Table1[[#This Row],[Certification effective]])+ROUNDUP(DATEDIF((G272),(TODAY()),"Y")/5,0)*5, MONTH(Table1[[#This Row],[Certification effective]]), DAY(Table1[[#This Row],[Certification effective]])))</f>
        <v>47456</v>
      </c>
      <c r="J272" s="3">
        <v>45839</v>
      </c>
      <c r="K272" s="39" t="s">
        <v>161</v>
      </c>
      <c r="L272" s="40">
        <v>66</v>
      </c>
      <c r="M272" s="40">
        <f>L272+3</f>
        <v>69</v>
      </c>
      <c r="N272" s="40">
        <f>L272+5</f>
        <v>71</v>
      </c>
      <c r="O272" s="7" t="s">
        <v>163</v>
      </c>
      <c r="P272" s="8" t="str">
        <f>IF(Table1[[#This Row],[MCDHH Legal Approved]]= "YES", Table1[[#This Row],[ASL Hrly Rate]]+15,"N/A")</f>
        <v>N/A</v>
      </c>
      <c r="Q272" s="8" t="str">
        <f>IF(Table1[[#This Row],[MCDHH Legal Approved]]="YES", Table1[[#This Row],[Deaf-Blind Hrly Rate]]+15,"N/A")</f>
        <v>N/A</v>
      </c>
      <c r="R272" s="7" t="s">
        <v>826</v>
      </c>
      <c r="S272" s="7">
        <f>LEN(Table1[[#This Row],[Partial PRC Doc]])</f>
        <v>7</v>
      </c>
      <c r="T272" s="7">
        <f>COUNTIF(Table1[Partial PRC Doc],R272)</f>
        <v>1</v>
      </c>
    </row>
    <row r="273" spans="1:20" ht="40.35" customHeight="1" x14ac:dyDescent="0.4">
      <c r="A273" s="2" t="s">
        <v>57</v>
      </c>
      <c r="B273" s="2" t="s">
        <v>58</v>
      </c>
      <c r="C273" s="2" t="s">
        <v>160</v>
      </c>
      <c r="D273" s="2" t="str">
        <f>SUBSTITUTE(CONCATENATE(Table1[[#This Row],[First Name]]," ",Table1[[#This Row],[Last Name]]," ",Table1[[#This Row],[Company]]),"","")</f>
        <v>Andrew Veith DeftHands</v>
      </c>
      <c r="E273" s="2" t="s">
        <v>158</v>
      </c>
      <c r="F273" s="4" t="s">
        <v>918</v>
      </c>
      <c r="G273" s="5">
        <v>44936</v>
      </c>
      <c r="H273" s="4">
        <f ca="1">IF(ISBLANK(Table1[[#This Row],[Certification effective]]),"",DATEDIF((G273),(TODAY()),"Y"))</f>
        <v>2</v>
      </c>
      <c r="I273" s="3">
        <f ca="1">IF(ISBLANK(Table1[[#This Row],[Certification effective]]),"",DATE(YEAR(Table1[[#This Row],[Certification effective]])+ROUNDUP(DATEDIF((G273),(TODAY()),"Y")/5,0)*5, MONTH(Table1[[#This Row],[Certification effective]]), DAY(Table1[[#This Row],[Certification effective]])))</f>
        <v>46762</v>
      </c>
      <c r="J273" s="3">
        <v>45839</v>
      </c>
      <c r="K273" s="39" t="s">
        <v>161</v>
      </c>
      <c r="L273" s="40">
        <v>55</v>
      </c>
      <c r="M273" s="40">
        <f t="shared" si="40"/>
        <v>58</v>
      </c>
      <c r="N273" s="40">
        <f t="shared" si="41"/>
        <v>60</v>
      </c>
      <c r="O273" s="7" t="s">
        <v>162</v>
      </c>
      <c r="P273" s="8">
        <f>IF(Table1[[#This Row],[MCDHH Legal Approved]]= "YES", Table1[[#This Row],[ASL Hrly Rate]]+15,"N/A")</f>
        <v>70</v>
      </c>
      <c r="Q273" s="8">
        <f>IF(Table1[[#This Row],[MCDHH Legal Approved]]="YES", Table1[[#This Row],[Deaf-Blind Hrly Rate]]+15,"N/A")</f>
        <v>75</v>
      </c>
      <c r="R273" s="7" t="s">
        <v>664</v>
      </c>
      <c r="S273" s="7">
        <f>LEN(Table1[[#This Row],[Partial PRC Doc]])</f>
        <v>7</v>
      </c>
      <c r="T273" s="7">
        <f>COUNTIF(Table1[Partial PRC Doc],R273)</f>
        <v>1</v>
      </c>
    </row>
    <row r="274" spans="1:20" ht="40.35" customHeight="1" x14ac:dyDescent="0.4">
      <c r="A274" s="2" t="s">
        <v>267</v>
      </c>
      <c r="B274" s="2" t="s">
        <v>268</v>
      </c>
      <c r="C274" s="2"/>
      <c r="D274" s="2" t="str">
        <f>SUBSTITUTE(CONCATENATE(Table1[[#This Row],[First Name]]," ",Table1[[#This Row],[Last Name]]," ",Table1[[#This Row],[Company]]),"","")</f>
        <v xml:space="preserve">Ellen Berger Vershbow </v>
      </c>
      <c r="E274" s="2" t="s">
        <v>272</v>
      </c>
      <c r="F274" s="4" t="s">
        <v>161</v>
      </c>
      <c r="G274" s="5">
        <v>31748</v>
      </c>
      <c r="H274" s="4">
        <f ca="1">IF(ISBLANK(Table1[[#This Row],[Certification effective]]),"",DATEDIF((G274),(TODAY()),"Y"))</f>
        <v>39</v>
      </c>
      <c r="I274" s="3">
        <f ca="1">IF(ISBLANK(Table1[[#This Row],[Certification effective]]),"",DATE(YEAR(Table1[[#This Row],[Certification effective]])+ROUNDUP(DATEDIF((G274),(TODAY()),"Y")/5,0)*5, MONTH(Table1[[#This Row],[Certification effective]]), DAY(Table1[[#This Row],[Certification effective]])))</f>
        <v>46358</v>
      </c>
      <c r="J274" s="3">
        <v>45839</v>
      </c>
      <c r="K274" s="39" t="s">
        <v>161</v>
      </c>
      <c r="L274" s="40">
        <v>79</v>
      </c>
      <c r="M274" s="40">
        <f>L274+3</f>
        <v>82</v>
      </c>
      <c r="N274" s="40">
        <f>L274+5</f>
        <v>84</v>
      </c>
      <c r="O274" s="7" t="s">
        <v>163</v>
      </c>
      <c r="P274" s="8" t="str">
        <f>IF(Table1[[#This Row],[MCDHH Legal Approved]]= "YES", Table1[[#This Row],[ASL Hrly Rate]]+15,"N/A")</f>
        <v>N/A</v>
      </c>
      <c r="Q274" s="8" t="str">
        <f>IF(Table1[[#This Row],[MCDHH Legal Approved]]="YES", Table1[[#This Row],[Deaf-Blind Hrly Rate]]+15,"N/A")</f>
        <v>N/A</v>
      </c>
      <c r="R274" s="7" t="s">
        <v>827</v>
      </c>
      <c r="S274" s="7">
        <f>LEN(Table1[[#This Row],[Partial PRC Doc]])</f>
        <v>7</v>
      </c>
      <c r="T274" s="7">
        <f>COUNTIF(Table1[Partial PRC Doc],R274)</f>
        <v>1</v>
      </c>
    </row>
    <row r="275" spans="1:20" ht="40.35" customHeight="1" x14ac:dyDescent="0.4">
      <c r="A275" s="2" t="s">
        <v>361</v>
      </c>
      <c r="B275" s="2" t="s">
        <v>362</v>
      </c>
      <c r="C275" s="2"/>
      <c r="D275" s="2" t="str">
        <f>SUBSTITUTE(CONCATENATE(Table1[[#This Row],[First Name]]," ",Table1[[#This Row],[Last Name]]," ",Table1[[#This Row],[Company]]),"","")</f>
        <v xml:space="preserve">Norma Villegas </v>
      </c>
      <c r="E275" s="2" t="s">
        <v>363</v>
      </c>
      <c r="F275" s="4" t="s">
        <v>161</v>
      </c>
      <c r="G275" s="5">
        <v>36720</v>
      </c>
      <c r="H275" s="4">
        <f ca="1">IF(ISBLANK(Table1[[#This Row],[Certification effective]]),"",DATEDIF((G275),(TODAY()),"Y"))</f>
        <v>25</v>
      </c>
      <c r="I275" s="3">
        <f ca="1">IF(ISBLANK(Table1[[#This Row],[Certification effective]]),"",DATE(YEAR(Table1[[#This Row],[Certification effective]])+ROUNDUP(DATEDIF((G275),(TODAY()),"Y")/5,0)*5, MONTH(Table1[[#This Row],[Certification effective]]), DAY(Table1[[#This Row],[Certification effective]])))</f>
        <v>45851</v>
      </c>
      <c r="J275" s="3">
        <v>45839</v>
      </c>
      <c r="K275" s="39">
        <v>45851</v>
      </c>
      <c r="L275" s="40">
        <v>73</v>
      </c>
      <c r="M275" s="40">
        <f>L275+3</f>
        <v>76</v>
      </c>
      <c r="N275" s="40">
        <f>L275+5</f>
        <v>78</v>
      </c>
      <c r="O275" s="7" t="s">
        <v>163</v>
      </c>
      <c r="P275" s="8" t="str">
        <f>IF(Table1[[#This Row],[MCDHH Legal Approved]]= "YES", Table1[[#This Row],[ASL Hrly Rate]]+15,"N/A")</f>
        <v>N/A</v>
      </c>
      <c r="Q275" s="8" t="str">
        <f>IF(Table1[[#This Row],[MCDHH Legal Approved]]="YES", Table1[[#This Row],[Deaf-Blind Hrly Rate]]+15,"N/A")</f>
        <v>N/A</v>
      </c>
      <c r="R275" s="7" t="s">
        <v>665</v>
      </c>
      <c r="S275" s="7">
        <f>LEN(Table1[[#This Row],[Partial PRC Doc]])</f>
        <v>7</v>
      </c>
      <c r="T275" s="7">
        <f>COUNTIF(Table1[Partial PRC Doc],R275)</f>
        <v>1</v>
      </c>
    </row>
    <row r="276" spans="1:20" ht="40.35" customHeight="1" x14ac:dyDescent="0.4">
      <c r="A276" s="2" t="s">
        <v>178</v>
      </c>
      <c r="B276" s="2" t="s">
        <v>168</v>
      </c>
      <c r="C276" s="2"/>
      <c r="D276" s="2" t="str">
        <f>SUBSTITUTE(CONCATENATE(Table1[[#This Row],[First Name]]," ",Table1[[#This Row],[Last Name]]," ",Table1[[#This Row],[Company]]),"","")</f>
        <v xml:space="preserve">Jennifer Vorce </v>
      </c>
      <c r="E276" s="2" t="s">
        <v>153</v>
      </c>
      <c r="F276" s="4" t="s">
        <v>161</v>
      </c>
      <c r="G276" s="5">
        <v>40320</v>
      </c>
      <c r="H276" s="4">
        <f ca="1">IF(ISBLANK(Table1[[#This Row],[Certification effective]]),"",DATEDIF((G276),(TODAY()),"Y"))</f>
        <v>15</v>
      </c>
      <c r="I276" s="3">
        <f ca="1">IF(ISBLANK(Table1[[#This Row],[Certification effective]]),"",DATE(YEAR(Table1[[#This Row],[Certification effective]])+ROUNDUP(DATEDIF((G276),(TODAY()),"Y")/5,0)*5, MONTH(Table1[[#This Row],[Certification effective]]), DAY(Table1[[#This Row],[Certification effective]])))</f>
        <v>45799</v>
      </c>
      <c r="J276" s="3">
        <v>45839</v>
      </c>
      <c r="K276" s="39" t="s">
        <v>161</v>
      </c>
      <c r="L276" s="40">
        <v>66</v>
      </c>
      <c r="M276" s="40">
        <f t="shared" si="40"/>
        <v>69</v>
      </c>
      <c r="N276" s="40">
        <f t="shared" si="41"/>
        <v>71</v>
      </c>
      <c r="O276" s="7" t="s">
        <v>163</v>
      </c>
      <c r="P276" s="8" t="str">
        <f>IF(Table1[[#This Row],[MCDHH Legal Approved]]= "YES", Table1[[#This Row],[ASL Hrly Rate]]+15,"N/A")</f>
        <v>N/A</v>
      </c>
      <c r="Q276" s="8" t="str">
        <f>IF(Table1[[#This Row],[MCDHH Legal Approved]]="YES", Table1[[#This Row],[Deaf-Blind Hrly Rate]]+15,"N/A")</f>
        <v>N/A</v>
      </c>
      <c r="R276" s="7" t="s">
        <v>666</v>
      </c>
      <c r="S276" s="7">
        <f>LEN(Table1[[#This Row],[Partial PRC Doc]])</f>
        <v>7</v>
      </c>
      <c r="T276" s="7">
        <f>COUNTIF(Table1[Partial PRC Doc],R276)</f>
        <v>1</v>
      </c>
    </row>
    <row r="277" spans="1:20" ht="40.35" customHeight="1" x14ac:dyDescent="0.4">
      <c r="A277" s="2" t="s">
        <v>492</v>
      </c>
      <c r="B277" s="2" t="s">
        <v>168</v>
      </c>
      <c r="C277" s="2"/>
      <c r="D277" s="2" t="str">
        <f>SUBSTITUTE(CONCATENATE(Table1[[#This Row],[First Name]]," ",Table1[[#This Row],[Last Name]]," ",Table1[[#This Row],[Company]]),"","")</f>
        <v xml:space="preserve">Jennifer Waldron </v>
      </c>
      <c r="E277" s="2" t="s">
        <v>148</v>
      </c>
      <c r="F277" s="4" t="s">
        <v>161</v>
      </c>
      <c r="G277" s="5">
        <v>43284</v>
      </c>
      <c r="H277" s="4">
        <f ca="1">IF(ISBLANK(Table1[[#This Row],[Certification effective]]),"",DATEDIF((G277),(TODAY()),"Y"))</f>
        <v>7</v>
      </c>
      <c r="I277" s="3">
        <f ca="1">IF(ISBLANK(Table1[[#This Row],[Certification effective]]),"",DATE(YEAR(Table1[[#This Row],[Certification effective]])+ROUNDUP(DATEDIF((G277),(TODAY()),"Y")/5,0)*5, MONTH(Table1[[#This Row],[Certification effective]]), DAY(Table1[[#This Row],[Certification effective]])))</f>
        <v>46937</v>
      </c>
      <c r="J277" s="3">
        <v>45839</v>
      </c>
      <c r="K277" s="39" t="s">
        <v>161</v>
      </c>
      <c r="L277" s="40">
        <v>59</v>
      </c>
      <c r="M277" s="40">
        <f t="shared" ref="M277:M282" si="44">L277+3</f>
        <v>62</v>
      </c>
      <c r="N277" s="40">
        <f t="shared" ref="N277:N282" si="45">L277+5</f>
        <v>64</v>
      </c>
      <c r="O277" s="7" t="s">
        <v>163</v>
      </c>
      <c r="P277" s="8" t="str">
        <f>IF(Table1[[#This Row],[MCDHH Legal Approved]]= "YES", Table1[[#This Row],[ASL Hrly Rate]]+15,"N/A")</f>
        <v>N/A</v>
      </c>
      <c r="Q277" s="8" t="str">
        <f>IF(Table1[[#This Row],[MCDHH Legal Approved]]="YES", Table1[[#This Row],[Deaf-Blind Hrly Rate]]+15,"N/A")</f>
        <v>N/A</v>
      </c>
      <c r="R277" s="7" t="s">
        <v>719</v>
      </c>
      <c r="S277" s="7">
        <f>LEN(Table1[[#This Row],[Partial PRC Doc]])</f>
        <v>7</v>
      </c>
      <c r="T277" s="7">
        <f>COUNTIF(Table1[Partial PRC Doc],R277)</f>
        <v>1</v>
      </c>
    </row>
    <row r="278" spans="1:20" ht="40.35" customHeight="1" x14ac:dyDescent="0.4">
      <c r="A278" s="2" t="s">
        <v>294</v>
      </c>
      <c r="B278" s="2" t="s">
        <v>295</v>
      </c>
      <c r="C278" s="2"/>
      <c r="D278" s="2" t="str">
        <f>SUBSTITUTE(CONCATENATE(Table1[[#This Row],[First Name]]," ",Table1[[#This Row],[Last Name]]," ",Table1[[#This Row],[Company]]),"","")</f>
        <v xml:space="preserve">Wendy Watson </v>
      </c>
      <c r="E278" s="2" t="s">
        <v>141</v>
      </c>
      <c r="F278" s="4" t="s">
        <v>161</v>
      </c>
      <c r="G278" s="5">
        <v>35702</v>
      </c>
      <c r="H278" s="4">
        <f ca="1">IF(ISBLANK(Table1[[#This Row],[Certification effective]]),"",DATEDIF((G278),(TODAY()),"Y"))</f>
        <v>28</v>
      </c>
      <c r="I278" s="3">
        <f ca="1">IF(ISBLANK(Table1[[#This Row],[Certification effective]]),"",DATE(YEAR(Table1[[#This Row],[Certification effective]])+ROUNDUP(DATEDIF((G278),(TODAY()),"Y")/5,0)*5, MONTH(Table1[[#This Row],[Certification effective]]), DAY(Table1[[#This Row],[Certification effective]])))</f>
        <v>46659</v>
      </c>
      <c r="J278" s="3">
        <v>45839</v>
      </c>
      <c r="K278" s="39" t="s">
        <v>161</v>
      </c>
      <c r="L278" s="40">
        <v>73</v>
      </c>
      <c r="M278" s="40">
        <f t="shared" si="44"/>
        <v>76</v>
      </c>
      <c r="N278" s="40">
        <f t="shared" si="45"/>
        <v>78</v>
      </c>
      <c r="O278" s="7" t="s">
        <v>163</v>
      </c>
      <c r="P278" s="8" t="str">
        <f>IF(Table1[[#This Row],[MCDHH Legal Approved]]= "YES", Table1[[#This Row],[ASL Hrly Rate]]+15,"N/A")</f>
        <v>N/A</v>
      </c>
      <c r="Q278" s="8" t="str">
        <f>IF(Table1[[#This Row],[MCDHH Legal Approved]]="YES", Table1[[#This Row],[Deaf-Blind Hrly Rate]]+15,"N/A")</f>
        <v>N/A</v>
      </c>
      <c r="R278" s="7" t="s">
        <v>828</v>
      </c>
      <c r="S278" s="7">
        <f>LEN(Table1[[#This Row],[Partial PRC Doc]])</f>
        <v>7</v>
      </c>
      <c r="T278" s="7">
        <f>COUNTIF(Table1[Partial PRC Doc],R278)</f>
        <v>1</v>
      </c>
    </row>
    <row r="279" spans="1:20" ht="40.35" customHeight="1" x14ac:dyDescent="0.4">
      <c r="A279" s="2" t="s">
        <v>493</v>
      </c>
      <c r="B279" s="2" t="s">
        <v>494</v>
      </c>
      <c r="C279" s="2"/>
      <c r="D279" s="2" t="str">
        <f>SUBSTITUTE(CONCATENATE(Table1[[#This Row],[First Name]]," ",Table1[[#This Row],[Last Name]]," ",Table1[[#This Row],[Company]]),"","")</f>
        <v xml:space="preserve">Joan N.  Wattman </v>
      </c>
      <c r="E279" s="2" t="s">
        <v>146</v>
      </c>
      <c r="F279" s="4" t="s">
        <v>916</v>
      </c>
      <c r="G279" s="5">
        <v>28795</v>
      </c>
      <c r="H279" s="4">
        <f ca="1">IF(ISBLANK(Table1[[#This Row],[Certification effective]]),"",DATEDIF((G279),(TODAY()),"Y"))</f>
        <v>47</v>
      </c>
      <c r="I279" s="3">
        <f ca="1">IF(ISBLANK(Table1[[#This Row],[Certification effective]]),"",DATE(YEAR(Table1[[#This Row],[Certification effective]])+ROUNDUP(DATEDIF((G279),(TODAY()),"Y")/5,0)*5, MONTH(Table1[[#This Row],[Certification effective]]), DAY(Table1[[#This Row],[Certification effective]])))</f>
        <v>47058</v>
      </c>
      <c r="J279" s="3">
        <v>45839</v>
      </c>
      <c r="K279" s="39" t="s">
        <v>161</v>
      </c>
      <c r="L279" s="40">
        <v>83</v>
      </c>
      <c r="M279" s="40">
        <f t="shared" si="44"/>
        <v>86</v>
      </c>
      <c r="N279" s="40">
        <f t="shared" si="45"/>
        <v>88</v>
      </c>
      <c r="O279" s="7" t="s">
        <v>162</v>
      </c>
      <c r="P279" s="8">
        <f>IF(Table1[[#This Row],[MCDHH Legal Approved]]= "YES", Table1[[#This Row],[ASL Hrly Rate]]+15,"N/A")</f>
        <v>98</v>
      </c>
      <c r="Q279" s="8">
        <f>IF(Table1[[#This Row],[MCDHH Legal Approved]]="YES", Table1[[#This Row],[Deaf-Blind Hrly Rate]]+15,"N/A")</f>
        <v>103</v>
      </c>
      <c r="R279" s="7" t="s">
        <v>829</v>
      </c>
      <c r="S279" s="7">
        <f>LEN(Table1[[#This Row],[Partial PRC Doc]])</f>
        <v>7</v>
      </c>
      <c r="T279" s="7">
        <f>COUNTIF(Table1[Partial PRC Doc],R279)</f>
        <v>1</v>
      </c>
    </row>
    <row r="280" spans="1:20" ht="40.35" customHeight="1" x14ac:dyDescent="0.4">
      <c r="A280" s="2" t="s">
        <v>495</v>
      </c>
      <c r="B280" s="2" t="s">
        <v>496</v>
      </c>
      <c r="C280" s="2"/>
      <c r="D280" s="2" t="str">
        <f>SUBSTITUTE(CONCATENATE(Table1[[#This Row],[First Name]]," ",Table1[[#This Row],[Last Name]]," ",Table1[[#This Row],[Company]]),"","")</f>
        <v xml:space="preserve">Desiree Weems  </v>
      </c>
      <c r="E280" s="2" t="s">
        <v>148</v>
      </c>
      <c r="F280" s="4" t="s">
        <v>918</v>
      </c>
      <c r="G280" s="5">
        <v>43207</v>
      </c>
      <c r="H280" s="4">
        <f ca="1">IF(ISBLANK(Table1[[#This Row],[Certification effective]]),"",DATEDIF((G280),(TODAY()),"Y"))</f>
        <v>7</v>
      </c>
      <c r="I280" s="3">
        <f ca="1">IF(ISBLANK(Table1[[#This Row],[Certification effective]]),"",DATE(YEAR(Table1[[#This Row],[Certification effective]])+ROUNDUP(DATEDIF((G280),(TODAY()),"Y")/5,0)*5, MONTH(Table1[[#This Row],[Certification effective]]), DAY(Table1[[#This Row],[Certification effective]])))</f>
        <v>46860</v>
      </c>
      <c r="J280" s="3">
        <v>45839</v>
      </c>
      <c r="K280" s="39" t="s">
        <v>161</v>
      </c>
      <c r="L280" s="40">
        <v>59</v>
      </c>
      <c r="M280" s="40">
        <f t="shared" si="44"/>
        <v>62</v>
      </c>
      <c r="N280" s="40">
        <f t="shared" si="45"/>
        <v>64</v>
      </c>
      <c r="O280" s="7" t="s">
        <v>162</v>
      </c>
      <c r="P280" s="8">
        <f>IF(Table1[[#This Row],[MCDHH Legal Approved]]= "YES", Table1[[#This Row],[ASL Hrly Rate]]+15,"N/A")</f>
        <v>74</v>
      </c>
      <c r="Q280" s="8">
        <f>IF(Table1[[#This Row],[MCDHH Legal Approved]]="YES", Table1[[#This Row],[Deaf-Blind Hrly Rate]]+15,"N/A")</f>
        <v>79</v>
      </c>
      <c r="R280" s="7" t="s">
        <v>830</v>
      </c>
      <c r="S280" s="7">
        <f>LEN(Table1[[#This Row],[Partial PRC Doc]])</f>
        <v>7</v>
      </c>
      <c r="T280" s="7">
        <f>COUNTIF(Table1[Partial PRC Doc],R280)</f>
        <v>1</v>
      </c>
    </row>
    <row r="281" spans="1:20" ht="40.35" customHeight="1" x14ac:dyDescent="0.4">
      <c r="A281" s="2" t="s">
        <v>242</v>
      </c>
      <c r="B281" s="2" t="s">
        <v>832</v>
      </c>
      <c r="C281" s="2"/>
      <c r="D281" s="2" t="str">
        <f>SUBSTITUTE(CONCATENATE(Table1[[#This Row],[First Name]]," ",Table1[[#This Row],[Last Name]]," ",Table1[[#This Row],[Company]]),"","")</f>
        <v xml:space="preserve">Elizabeth (Jordan) Whitlow </v>
      </c>
      <c r="E281" s="2" t="s">
        <v>148</v>
      </c>
      <c r="F281" s="4" t="s">
        <v>161</v>
      </c>
      <c r="G281" s="5">
        <v>45394</v>
      </c>
      <c r="H281" s="4">
        <f ca="1">IF(ISBLANK(Table1[[#This Row],[Certification effective]]),"",DATEDIF((G281),(TODAY()),"Y"))</f>
        <v>1</v>
      </c>
      <c r="I281" s="3">
        <f ca="1">IF(ISBLANK(Table1[[#This Row],[Certification effective]]),"",DATE(YEAR(Table1[[#This Row],[Certification effective]])+ROUNDUP(DATEDIF((G281),(TODAY()),"Y")/5,0)*5, MONTH(Table1[[#This Row],[Certification effective]]), DAY(Table1[[#This Row],[Certification effective]])))</f>
        <v>47220</v>
      </c>
      <c r="J281" s="3">
        <v>45839</v>
      </c>
      <c r="K281" s="39" t="s">
        <v>161</v>
      </c>
      <c r="L281" s="40">
        <v>55</v>
      </c>
      <c r="M281" s="40">
        <f t="shared" si="44"/>
        <v>58</v>
      </c>
      <c r="N281" s="40">
        <f t="shared" si="45"/>
        <v>60</v>
      </c>
      <c r="O281" s="7" t="s">
        <v>163</v>
      </c>
      <c r="P281" s="8" t="str">
        <f>IF(Table1[[#This Row],[MCDHH Legal Approved]]= "YES", Table1[[#This Row],[ASL Hrly Rate]]+15,"N/A")</f>
        <v>N/A</v>
      </c>
      <c r="Q281" s="8" t="str">
        <f>IF(Table1[[#This Row],[MCDHH Legal Approved]]="YES", Table1[[#This Row],[Deaf-Blind Hrly Rate]]+15,"N/A")</f>
        <v>N/A</v>
      </c>
      <c r="R281" s="7" t="s">
        <v>831</v>
      </c>
      <c r="S281" s="7">
        <f>LEN(Table1[[#This Row],[Partial PRC Doc]])</f>
        <v>7</v>
      </c>
      <c r="T281" s="7">
        <f>COUNTIF(Table1[Partial PRC Doc],R281)</f>
        <v>1</v>
      </c>
    </row>
    <row r="282" spans="1:20" ht="40.35" customHeight="1" x14ac:dyDescent="0.4">
      <c r="A282" s="2" t="s">
        <v>516</v>
      </c>
      <c r="B282" s="2" t="s">
        <v>517</v>
      </c>
      <c r="C282" s="2" t="s">
        <v>518</v>
      </c>
      <c r="D282" s="2" t="str">
        <f>SUBSTITUTE(CONCATENATE(Table1[[#This Row],[First Name]]," ",Table1[[#This Row],[Last Name]]," ",Table1[[#This Row],[Company]]),"","")</f>
        <v xml:space="preserve">Lori  Whynot  Mindful Interpreting </v>
      </c>
      <c r="E282" s="2" t="s">
        <v>195</v>
      </c>
      <c r="F282" s="4" t="s">
        <v>916</v>
      </c>
      <c r="G282" s="5">
        <v>35068</v>
      </c>
      <c r="H282" s="4">
        <f ca="1">IF(ISBLANK(Table1[[#This Row],[Certification effective]]),"",DATEDIF((G282),(TODAY()),"Y"))</f>
        <v>29</v>
      </c>
      <c r="I282" s="3">
        <f ca="1">IF(ISBLANK(Table1[[#This Row],[Certification effective]]),"",DATE(YEAR(Table1[[#This Row],[Certification effective]])+ROUNDUP(DATEDIF((G282),(TODAY()),"Y")/5,0)*5, MONTH(Table1[[#This Row],[Certification effective]]), DAY(Table1[[#This Row],[Certification effective]])))</f>
        <v>46026</v>
      </c>
      <c r="J282" s="3">
        <v>45856</v>
      </c>
      <c r="K282" s="39" t="s">
        <v>161</v>
      </c>
      <c r="L282" s="40">
        <v>73</v>
      </c>
      <c r="M282" s="40">
        <f t="shared" si="44"/>
        <v>76</v>
      </c>
      <c r="N282" s="40">
        <f t="shared" si="45"/>
        <v>78</v>
      </c>
      <c r="O282" s="7" t="s">
        <v>162</v>
      </c>
      <c r="P282" s="8">
        <f>IF(Table1[[#This Row],[MCDHH Legal Approved]]= "YES", Table1[[#This Row],[ASL Hrly Rate]]+15,"N/A")</f>
        <v>88</v>
      </c>
      <c r="Q282" s="8">
        <f>IF(Table1[[#This Row],[MCDHH Legal Approved]]="YES", Table1[[#This Row],[Deaf-Blind Hrly Rate]]+15,"N/A")</f>
        <v>93</v>
      </c>
      <c r="R282" s="7" t="s">
        <v>833</v>
      </c>
      <c r="S282" s="7">
        <f>LEN(Table1[[#This Row],[Partial PRC Doc]])</f>
        <v>7</v>
      </c>
      <c r="T282" s="7">
        <f>COUNTIF(Table1[Partial PRC Doc],R282)</f>
        <v>1</v>
      </c>
    </row>
    <row r="283" spans="1:20" ht="40.35" customHeight="1" x14ac:dyDescent="0.4">
      <c r="A283" s="2" t="s">
        <v>208</v>
      </c>
      <c r="B283" s="2" t="s">
        <v>209</v>
      </c>
      <c r="C283" s="2"/>
      <c r="D283" s="2" t="str">
        <f>SUBSTITUTE(CONCATENATE(Table1[[#This Row],[First Name]]," ",Table1[[#This Row],[Last Name]]," ",Table1[[#This Row],[Company]]),"","")</f>
        <v xml:space="preserve">James Wiggins </v>
      </c>
      <c r="E283" s="2" t="s">
        <v>141</v>
      </c>
      <c r="F283" s="4" t="s">
        <v>918</v>
      </c>
      <c r="G283" s="5">
        <v>36460</v>
      </c>
      <c r="H283" s="4">
        <f ca="1">IF(ISBLANK(Table1[[#This Row],[Certification effective]]),"",DATEDIF((G283),(TODAY()),"Y"))</f>
        <v>26</v>
      </c>
      <c r="I283" s="3">
        <f ca="1">IF(ISBLANK(Table1[[#This Row],[Certification effective]]),"",DATE(YEAR(Table1[[#This Row],[Certification effective]])+ROUNDUP(DATEDIF((G283),(TODAY()),"Y")/5,0)*5, MONTH(Table1[[#This Row],[Certification effective]]), DAY(Table1[[#This Row],[Certification effective]])))</f>
        <v>47418</v>
      </c>
      <c r="J283" s="3">
        <v>45839</v>
      </c>
      <c r="K283" s="39" t="s">
        <v>161</v>
      </c>
      <c r="L283" s="40">
        <v>73</v>
      </c>
      <c r="M283" s="40">
        <f t="shared" si="40"/>
        <v>76</v>
      </c>
      <c r="N283" s="40">
        <f t="shared" si="41"/>
        <v>78</v>
      </c>
      <c r="O283" s="7" t="s">
        <v>162</v>
      </c>
      <c r="P283" s="8">
        <f>IF(Table1[[#This Row],[MCDHH Legal Approved]]= "YES", Table1[[#This Row],[ASL Hrly Rate]]+15,"N/A")</f>
        <v>88</v>
      </c>
      <c r="Q283" s="8">
        <f>IF(Table1[[#This Row],[MCDHH Legal Approved]]="YES", Table1[[#This Row],[Deaf-Blind Hrly Rate]]+15,"N/A")</f>
        <v>93</v>
      </c>
      <c r="R283" s="7" t="s">
        <v>667</v>
      </c>
      <c r="S283" s="7">
        <f>LEN(Table1[[#This Row],[Partial PRC Doc]])</f>
        <v>7</v>
      </c>
      <c r="T283" s="7">
        <f>COUNTIF(Table1[Partial PRC Doc],R283)</f>
        <v>1</v>
      </c>
    </row>
    <row r="284" spans="1:20" ht="40.35" customHeight="1" x14ac:dyDescent="0.4">
      <c r="A284" s="2" t="s">
        <v>364</v>
      </c>
      <c r="B284" s="2" t="s">
        <v>365</v>
      </c>
      <c r="C284" s="2"/>
      <c r="D284" s="2" t="str">
        <f>SUBSTITUTE(CONCATENATE(Table1[[#This Row],[First Name]]," ",Table1[[#This Row],[Last Name]]," ",Table1[[#This Row],[Company]]),"","")</f>
        <v xml:space="preserve">Laci Jo Wood  </v>
      </c>
      <c r="E284" s="2" t="s">
        <v>366</v>
      </c>
      <c r="F284" s="4" t="s">
        <v>161</v>
      </c>
      <c r="G284" s="5">
        <v>45722</v>
      </c>
      <c r="H284" s="4">
        <f ca="1">IF(ISBLANK(Table1[[#This Row],[Certification effective]]),"",DATEDIF((G284),(TODAY()),"Y"))</f>
        <v>0</v>
      </c>
      <c r="I284" s="3">
        <f ca="1">IF(ISBLANK(Table1[[#This Row],[Certification effective]]),"",DATE(YEAR(Table1[[#This Row],[Certification effective]])+ROUNDUP(DATEDIF((G284),(TODAY()),"Y")/5,0)*5, MONTH(Table1[[#This Row],[Certification effective]]), DAY(Table1[[#This Row],[Certification effective]])))</f>
        <v>45722</v>
      </c>
      <c r="J284" s="3">
        <v>45839</v>
      </c>
      <c r="K284" s="39" t="s">
        <v>161</v>
      </c>
      <c r="L284" s="40">
        <v>44</v>
      </c>
      <c r="M284" s="40">
        <f>L284+3</f>
        <v>47</v>
      </c>
      <c r="N284" s="40">
        <f>L284+5</f>
        <v>49</v>
      </c>
      <c r="O284" s="7" t="s">
        <v>163</v>
      </c>
      <c r="P284" s="8" t="str">
        <f>IF(Table1[[#This Row],[MCDHH Legal Approved]]= "YES", Table1[[#This Row],[ASL Hrly Rate]]+15,"N/A")</f>
        <v>N/A</v>
      </c>
      <c r="Q284" s="8" t="str">
        <f>IF(Table1[[#This Row],[MCDHH Legal Approved]]="YES", Table1[[#This Row],[Deaf-Blind Hrly Rate]]+15,"N/A")</f>
        <v>N/A</v>
      </c>
      <c r="R284" s="7" t="s">
        <v>668</v>
      </c>
      <c r="S284" s="7">
        <f>LEN(Table1[[#This Row],[Partial PRC Doc]])</f>
        <v>7</v>
      </c>
      <c r="T284" s="7">
        <f>COUNTIF(Table1[Partial PRC Doc],R284)</f>
        <v>1</v>
      </c>
    </row>
    <row r="285" spans="1:20" ht="40.35" customHeight="1" x14ac:dyDescent="0.4">
      <c r="A285" s="2" t="s">
        <v>854</v>
      </c>
      <c r="B285" s="2" t="s">
        <v>855</v>
      </c>
      <c r="C285" s="2"/>
      <c r="D285" s="2" t="str">
        <f>SUBSTITUTE(CONCATENATE(Table1[[#This Row],[First Name]]," ",Table1[[#This Row],[Last Name]]," ",Table1[[#This Row],[Company]]),"","")</f>
        <v xml:space="preserve">Eric "James" Workman </v>
      </c>
      <c r="E285" s="2" t="s">
        <v>856</v>
      </c>
      <c r="F285" s="4" t="s">
        <v>916</v>
      </c>
      <c r="G285" s="5">
        <v>38576</v>
      </c>
      <c r="H285" s="4">
        <f ca="1">IF(ISBLANK(Table1[[#This Row],[Certification effective]]),"",DATEDIF((G285),(TODAY()),"Y"))</f>
        <v>20</v>
      </c>
      <c r="I285" s="3">
        <f ca="1">IF(ISBLANK(Table1[[#This Row],[Certification effective]]),"",DATE(YEAR(Table1[[#This Row],[Certification effective]])+ROUNDUP(DATEDIF((G285),(TODAY()),"Y")/5,0)*5, MONTH(Table1[[#This Row],[Certification effective]]), DAY(Table1[[#This Row],[Certification effective]])))</f>
        <v>45881</v>
      </c>
      <c r="J285" s="3">
        <v>45884</v>
      </c>
      <c r="K285" s="39" t="s">
        <v>161</v>
      </c>
      <c r="L285" s="40">
        <v>69</v>
      </c>
      <c r="M285" s="40">
        <f>L285+3</f>
        <v>72</v>
      </c>
      <c r="N285" s="40">
        <f>L285+5</f>
        <v>74</v>
      </c>
      <c r="O285" s="7" t="s">
        <v>162</v>
      </c>
      <c r="P285" s="8">
        <f>IF(Table1[[#This Row],[MCDHH Legal Approved]]= "YES", Table1[[#This Row],[ASL Hrly Rate]]+15,"N/A")</f>
        <v>84</v>
      </c>
      <c r="Q285" s="8">
        <f>IF(Table1[[#This Row],[MCDHH Legal Approved]]="YES", Table1[[#This Row],[Deaf-Blind Hrly Rate]]+15,"N/A")</f>
        <v>89</v>
      </c>
      <c r="R285" s="7" t="s">
        <v>871</v>
      </c>
      <c r="S285" s="7">
        <f>LEN(Table1[[#This Row],[Partial PRC Doc]])</f>
        <v>7</v>
      </c>
      <c r="T285" s="7">
        <f>COUNTIF(Table1[Partial PRC Doc],R285)</f>
        <v>1</v>
      </c>
    </row>
    <row r="286" spans="1:20" ht="40.35" customHeight="1" x14ac:dyDescent="0.4">
      <c r="A286" s="2" t="s">
        <v>327</v>
      </c>
      <c r="B286" s="2" t="s">
        <v>328</v>
      </c>
      <c r="C286" s="2"/>
      <c r="D286" s="2" t="str">
        <f>SUBSTITUTE(CONCATENATE(Table1[[#This Row],[First Name]]," ",Table1[[#This Row],[Last Name]]," ",Table1[[#This Row],[Company]]),"","")</f>
        <v xml:space="preserve">Hannah Yaffe </v>
      </c>
      <c r="E286" s="2" t="s">
        <v>329</v>
      </c>
      <c r="F286" s="4" t="s">
        <v>161</v>
      </c>
      <c r="G286" s="5">
        <v>29691</v>
      </c>
      <c r="H286" s="4">
        <f ca="1">IF(ISBLANK(Table1[[#This Row],[Certification effective]]),"",DATEDIF((G286),(TODAY()),"Y"))</f>
        <v>44</v>
      </c>
      <c r="I286" s="3">
        <f ca="1">IF(ISBLANK(Table1[[#This Row],[Certification effective]]),"",DATE(YEAR(Table1[[#This Row],[Certification effective]])+ROUNDUP(DATEDIF((G286),(TODAY()),"Y")/5,0)*5, MONTH(Table1[[#This Row],[Certification effective]]), DAY(Table1[[#This Row],[Certification effective]])))</f>
        <v>46127</v>
      </c>
      <c r="J286" s="3">
        <v>45839</v>
      </c>
      <c r="K286" s="39" t="s">
        <v>161</v>
      </c>
      <c r="L286" s="40">
        <v>83</v>
      </c>
      <c r="M286" s="40">
        <f>L286+3</f>
        <v>86</v>
      </c>
      <c r="N286" s="40">
        <f>L286+5</f>
        <v>88</v>
      </c>
      <c r="O286" s="7" t="s">
        <v>163</v>
      </c>
      <c r="P286" s="8" t="str">
        <f>IF(Table1[[#This Row],[MCDHH Legal Approved]]= "YES", Table1[[#This Row],[ASL Hrly Rate]]+15,"N/A")</f>
        <v>N/A</v>
      </c>
      <c r="Q286" s="8" t="str">
        <f>IF(Table1[[#This Row],[MCDHH Legal Approved]]="YES", Table1[[#This Row],[Deaf-Blind Hrly Rate]]+15,"N/A")</f>
        <v>N/A</v>
      </c>
      <c r="R286" s="7" t="s">
        <v>669</v>
      </c>
      <c r="S286" s="7">
        <f>LEN(Table1[[#This Row],[Partial PRC Doc]])</f>
        <v>7</v>
      </c>
      <c r="T286" s="7">
        <f>COUNTIF(Table1[Partial PRC Doc],R286)</f>
        <v>1</v>
      </c>
    </row>
    <row r="287" spans="1:20" ht="40.35" customHeight="1" x14ac:dyDescent="0.4">
      <c r="A287" s="2" t="s">
        <v>497</v>
      </c>
      <c r="B287" s="2" t="s">
        <v>498</v>
      </c>
      <c r="C287" s="2"/>
      <c r="D287" s="2" t="str">
        <f>SUBSTITUTE(CONCATENATE(Table1[[#This Row],[First Name]]," ",Table1[[#This Row],[Last Name]]," ",Table1[[#This Row],[Company]]),"","")</f>
        <v xml:space="preserve">Alicia Youngmann </v>
      </c>
      <c r="E287" s="2" t="s">
        <v>148</v>
      </c>
      <c r="F287" s="4" t="s">
        <v>161</v>
      </c>
      <c r="G287" s="5">
        <v>43158</v>
      </c>
      <c r="H287" s="4">
        <f ca="1">IF(ISBLANK(Table1[[#This Row],[Certification effective]]),"",DATEDIF((G287),(TODAY()),"Y"))</f>
        <v>7</v>
      </c>
      <c r="I287" s="3">
        <f ca="1">IF(ISBLANK(Table1[[#This Row],[Certification effective]]),"",DATE(YEAR(Table1[[#This Row],[Certification effective]])+ROUNDUP(DATEDIF((G287),(TODAY()),"Y")/5,0)*5, MONTH(Table1[[#This Row],[Certification effective]]), DAY(Table1[[#This Row],[Certification effective]])))</f>
        <v>46810</v>
      </c>
      <c r="J287" s="3">
        <v>45839</v>
      </c>
      <c r="K287" s="39" t="s">
        <v>161</v>
      </c>
      <c r="L287" s="40">
        <v>59</v>
      </c>
      <c r="M287" s="40">
        <f>L287+3</f>
        <v>62</v>
      </c>
      <c r="N287" s="40">
        <f>L287+5</f>
        <v>64</v>
      </c>
      <c r="O287" s="7" t="s">
        <v>163</v>
      </c>
      <c r="P287" s="8" t="str">
        <f>IF(Table1[[#This Row],[MCDHH Legal Approved]]= "YES", Table1[[#This Row],[ASL Hrly Rate]]+15,"N/A")</f>
        <v>N/A</v>
      </c>
      <c r="Q287" s="8" t="str">
        <f>IF(Table1[[#This Row],[MCDHH Legal Approved]]="YES", Table1[[#This Row],[Deaf-Blind Hrly Rate]]+15,"N/A")</f>
        <v>N/A</v>
      </c>
      <c r="R287" s="7" t="s">
        <v>720</v>
      </c>
      <c r="S287" s="7">
        <f>LEN(Table1[[#This Row],[Partial PRC Doc]])</f>
        <v>7</v>
      </c>
      <c r="T287" s="7">
        <f>COUNTIF(Table1[Partial PRC Doc],R287)</f>
        <v>1</v>
      </c>
    </row>
    <row r="288" spans="1:20" ht="40.35" customHeight="1" x14ac:dyDescent="0.4">
      <c r="A288" s="2" t="s">
        <v>71</v>
      </c>
      <c r="B288" s="2" t="s">
        <v>72</v>
      </c>
      <c r="C288" s="2"/>
      <c r="D288" s="2" t="str">
        <f>SUBSTITUTE(CONCATENATE(Table1[[#This Row],[First Name]]," ",Table1[[#This Row],[Last Name]]," ",Table1[[#This Row],[Company]]),"","")</f>
        <v xml:space="preserve">Elizabeth Zraket </v>
      </c>
      <c r="E288" s="2" t="s">
        <v>141</v>
      </c>
      <c r="F288" s="4" t="s">
        <v>161</v>
      </c>
      <c r="G288" s="5">
        <v>35970</v>
      </c>
      <c r="H288" s="4">
        <f ca="1">IF(ISBLANK(Table1[[#This Row],[Certification effective]]),"",DATEDIF((G288),(TODAY()),"Y"))</f>
        <v>27</v>
      </c>
      <c r="I288" s="3">
        <f ca="1">IF(ISBLANK(Table1[[#This Row],[Certification effective]]),"",DATE(YEAR(Table1[[#This Row],[Certification effective]])+ROUNDUP(DATEDIF((G288),(TODAY()),"Y")/5,0)*5, MONTH(Table1[[#This Row],[Certification effective]]), DAY(Table1[[#This Row],[Certification effective]])))</f>
        <v>46928</v>
      </c>
      <c r="J288" s="3">
        <v>45839</v>
      </c>
      <c r="K288" s="39" t="s">
        <v>161</v>
      </c>
      <c r="L288" s="40">
        <v>73</v>
      </c>
      <c r="M288" s="40">
        <f t="shared" si="40"/>
        <v>76</v>
      </c>
      <c r="N288" s="40">
        <f t="shared" si="41"/>
        <v>78</v>
      </c>
      <c r="O288" s="7" t="s">
        <v>163</v>
      </c>
      <c r="P288" s="8" t="str">
        <f>IF(Table1[[#This Row],[MCDHH Legal Approved]]= "YES", Table1[[#This Row],[ASL Hrly Rate]]+15,"N/A")</f>
        <v>N/A</v>
      </c>
      <c r="Q288" s="8" t="str">
        <f>IF(Table1[[#This Row],[MCDHH Legal Approved]]="YES", Table1[[#This Row],[Deaf-Blind Hrly Rate]]+15,"N/A")</f>
        <v>N/A</v>
      </c>
      <c r="R288" s="7" t="s">
        <v>670</v>
      </c>
      <c r="S288" s="7">
        <f>LEN(Table1[[#This Row],[Partial PRC Doc]])</f>
        <v>7</v>
      </c>
      <c r="T288" s="7">
        <f>COUNTIF(Table1[Partial PRC Doc],R288)</f>
        <v>1</v>
      </c>
    </row>
    <row r="289" spans="1:18" ht="14.85" customHeight="1" x14ac:dyDescent="0.4">
      <c r="A289" s="10"/>
      <c r="B289" s="10"/>
      <c r="C289" s="10"/>
      <c r="D289" s="10"/>
      <c r="E289" s="10"/>
      <c r="F289" s="9"/>
      <c r="G289" s="10"/>
      <c r="H289" s="11"/>
      <c r="I289" s="11"/>
      <c r="J289" s="12"/>
      <c r="K289" s="13"/>
      <c r="L289" s="11"/>
      <c r="M289" s="14"/>
      <c r="N289" s="14"/>
      <c r="O289" s="14"/>
      <c r="P289" s="9"/>
      <c r="Q289" s="15"/>
      <c r="R289" s="15"/>
    </row>
    <row r="290" spans="1:18" x14ac:dyDescent="0.4">
      <c r="A290" s="16"/>
      <c r="B290" s="16"/>
      <c r="C290" s="16"/>
      <c r="D290" s="16"/>
      <c r="E290" s="16"/>
      <c r="F290" s="9"/>
      <c r="G290" s="16"/>
      <c r="H290" s="9"/>
      <c r="I290" s="9"/>
      <c r="J290" s="16"/>
      <c r="K290" s="16"/>
      <c r="L290" s="16"/>
      <c r="M290" s="16"/>
      <c r="N290" s="16"/>
      <c r="O290" s="16"/>
      <c r="P290" s="16"/>
      <c r="Q290" s="16"/>
      <c r="R290" s="16"/>
    </row>
    <row r="292" spans="1:18" ht="25.8" x14ac:dyDescent="0.4">
      <c r="C292" s="45" t="s">
        <v>921</v>
      </c>
    </row>
    <row r="293" spans="1:18" ht="25.8" x14ac:dyDescent="0.4">
      <c r="C293" s="45" t="s">
        <v>922</v>
      </c>
    </row>
    <row r="294" spans="1:18" ht="25.8" x14ac:dyDescent="0.4">
      <c r="C294" s="45" t="s">
        <v>923</v>
      </c>
    </row>
    <row r="295" spans="1:18" ht="25.8" x14ac:dyDescent="0.4">
      <c r="C295" s="45" t="s">
        <v>924</v>
      </c>
    </row>
    <row r="296" spans="1:18" ht="25.8" x14ac:dyDescent="0.4">
      <c r="C296" s="45" t="s">
        <v>925</v>
      </c>
    </row>
  </sheetData>
  <mergeCells count="4">
    <mergeCell ref="A1:K1"/>
    <mergeCell ref="L1:N1"/>
    <mergeCell ref="O1:Q1"/>
    <mergeCell ref="R1:T1"/>
  </mergeCells>
  <phoneticPr fontId="9" type="noConversion"/>
  <dataValidations count="1">
    <dataValidation type="list" allowBlank="1" showInputMessage="1" showErrorMessage="1" sqref="O3:O288" xr:uid="{D565BCD6-1669-41B8-AA6D-17E719949923}">
      <formula1>"YES, NO"</formula1>
    </dataValidation>
  </dataValidations>
  <pageMargins left="0.25" right="0.25" top="0.75" bottom="0.75" header="0.3" footer="0.3"/>
  <pageSetup scale="49" fitToHeight="0" orientation="landscape" r:id="rId1"/>
  <headerFooter>
    <oddHeader xml:space="preserve">&amp;C&amp;"-,Bold"&amp;16Contractor Lists 
&amp;"-,Regular"&amp;11
</oddHeader>
    <oddFooter xml:space="preserve">&amp;C&amp;"-,Bold"To request an interpreter, contact MCDHH's Interpreter Referral Services at 617-740-1600 (voice) or 617-740-1700 (TTY) 
www.mass.gov/mcdhh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C87D-CF8B-465C-858E-5F2F90A37F85}">
  <dimension ref="B1:J19"/>
  <sheetViews>
    <sheetView zoomScaleNormal="100" workbookViewId="0">
      <selection activeCell="B3" sqref="B3"/>
    </sheetView>
  </sheetViews>
  <sheetFormatPr defaultRowHeight="14.4" x14ac:dyDescent="0.3"/>
  <cols>
    <col min="1" max="1" width="1.5546875" customWidth="1"/>
    <col min="2" max="2" width="12.109375" bestFit="1" customWidth="1"/>
    <col min="3" max="3" width="12.109375" customWidth="1"/>
    <col min="4" max="4" width="3.5546875" customWidth="1"/>
    <col min="5" max="5" width="7.5546875" customWidth="1"/>
    <col min="6" max="6" width="9.44140625" customWidth="1"/>
    <col min="7" max="7" width="12.5546875" customWidth="1"/>
    <col min="9" max="9" width="14.109375" hidden="1" customWidth="1"/>
    <col min="10" max="10" width="15" hidden="1" customWidth="1"/>
  </cols>
  <sheetData>
    <row r="1" spans="2:10" x14ac:dyDescent="0.3">
      <c r="B1" s="59" t="s">
        <v>18</v>
      </c>
      <c r="C1" s="59"/>
      <c r="D1" s="59"/>
      <c r="E1" s="59"/>
      <c r="F1" s="59"/>
      <c r="G1" s="59"/>
    </row>
    <row r="2" spans="2:10" x14ac:dyDescent="0.3">
      <c r="B2" s="60" t="s">
        <v>770</v>
      </c>
      <c r="C2" s="60"/>
      <c r="D2" s="60"/>
      <c r="E2" s="60"/>
      <c r="F2" s="60"/>
      <c r="G2" s="60"/>
      <c r="J2" s="20" t="s">
        <v>19</v>
      </c>
    </row>
    <row r="3" spans="2:10" x14ac:dyDescent="0.3">
      <c r="B3" s="43" t="str">
        <f>C14&amp;C15&amp;C16&amp;J10&amp;C17&amp;C18&amp;C19</f>
        <v>26MBY000AMBEILG0808A</v>
      </c>
      <c r="C3" s="43"/>
      <c r="D3" s="43"/>
      <c r="E3" s="43"/>
      <c r="F3" s="43"/>
      <c r="G3" s="43"/>
      <c r="I3" s="22" t="s">
        <v>20</v>
      </c>
      <c r="J3" s="23">
        <f>_xlfn.XLOOKUP($B$2,Table1[Concatenate],Table1[ASL Hrly Rate],"None")</f>
        <v>66</v>
      </c>
    </row>
    <row r="4" spans="2:10" ht="5.0999999999999996" customHeight="1" x14ac:dyDescent="0.3">
      <c r="B4" s="37"/>
      <c r="C4" s="20"/>
      <c r="D4" s="20"/>
      <c r="I4" s="22"/>
      <c r="J4" s="23"/>
    </row>
    <row r="5" spans="2:10" x14ac:dyDescent="0.3">
      <c r="B5" s="22" t="s">
        <v>21</v>
      </c>
      <c r="C5" s="21" t="s">
        <v>20</v>
      </c>
      <c r="D5" s="20"/>
      <c r="E5" s="24" t="s">
        <v>22</v>
      </c>
      <c r="F5" s="25">
        <f>C10*C7</f>
        <v>264</v>
      </c>
      <c r="G5" s="26" t="str">
        <f>CONCATENATE(C7," x $ ",C10)</f>
        <v>4 x $ 66</v>
      </c>
      <c r="I5" s="22" t="s">
        <v>23</v>
      </c>
      <c r="J5" s="23">
        <f>_xlfn.XLOOKUP($B$2,Table1[Concatenate],Table1[Close Vision Hrly Rate],"None")</f>
        <v>69</v>
      </c>
    </row>
    <row r="6" spans="2:10" x14ac:dyDescent="0.3">
      <c r="B6" s="22" t="s">
        <v>24</v>
      </c>
      <c r="C6" s="21" t="s">
        <v>25</v>
      </c>
      <c r="D6" s="22"/>
      <c r="E6" s="24" t="s">
        <v>25</v>
      </c>
      <c r="F6" s="25">
        <f>IF(C6="Onsite", C12*C7, 0)</f>
        <v>20</v>
      </c>
      <c r="G6" s="26" t="str">
        <f>IF(C6="Onsite",CONCATENATE(C7," x $ ",C12),"")</f>
        <v>4 x $ 5</v>
      </c>
      <c r="I6" s="22" t="s">
        <v>26</v>
      </c>
      <c r="J6" s="23">
        <f>_xlfn.XLOOKUP($B$2,Table1[Concatenate],Table1[Deaf-Blind Hrly Rate],"None")</f>
        <v>71</v>
      </c>
    </row>
    <row r="7" spans="2:10" x14ac:dyDescent="0.3">
      <c r="B7" s="22" t="s">
        <v>27</v>
      </c>
      <c r="C7" s="27">
        <v>4</v>
      </c>
      <c r="D7" s="28"/>
      <c r="E7" s="24" t="s">
        <v>28</v>
      </c>
      <c r="F7" s="29">
        <f>IF(C6="Onsite", C8*C11,0)</f>
        <v>63.24</v>
      </c>
      <c r="G7" s="26" t="str">
        <f>IF(C6="Onsite", CONCATENATE(C8," x $ ",C11), "")</f>
        <v>102 x $ 0.62</v>
      </c>
      <c r="I7" s="22" t="s">
        <v>29</v>
      </c>
      <c r="J7" s="23" t="str">
        <f>_xlfn.XLOOKUP($B$2,Table1[Concatenate],Table1[Legal Admin ASL Hrly Rate],"None")</f>
        <v>N/A</v>
      </c>
    </row>
    <row r="8" spans="2:10" x14ac:dyDescent="0.3">
      <c r="B8" s="22" t="s">
        <v>30</v>
      </c>
      <c r="C8" s="27">
        <v>102</v>
      </c>
      <c r="D8" s="28"/>
      <c r="E8" s="24" t="s">
        <v>31</v>
      </c>
      <c r="F8" s="29">
        <f>IF(C6="Onsite",(C8/50)*(C10/2),0)</f>
        <v>67.320000000000007</v>
      </c>
      <c r="G8" s="26" t="str">
        <f>IF(C6="Onsite",CONCATENATE(C8/50," x  $",C10/2),"")</f>
        <v>2.04 x  $33</v>
      </c>
      <c r="I8" s="22" t="s">
        <v>32</v>
      </c>
      <c r="J8" s="23" t="str">
        <f>_xlfn.XLOOKUP($B$2,Table1[Concatenate],Table1[Legal Admin Deaf/Blind Hrly Rate],"None")</f>
        <v>N/A</v>
      </c>
    </row>
    <row r="9" spans="2:10" x14ac:dyDescent="0.3">
      <c r="B9" s="22" t="s">
        <v>33</v>
      </c>
      <c r="C9" s="34" t="str">
        <f>_xlfn.XLOOKUP($B$2,Table1[Concatenate],Table1[Change Since Last Update?])</f>
        <v>N/A</v>
      </c>
      <c r="D9" s="28"/>
      <c r="E9" s="24" t="s">
        <v>34</v>
      </c>
      <c r="F9" s="30">
        <f>SUM(F5:F8)</f>
        <v>414.56</v>
      </c>
      <c r="I9" s="22"/>
      <c r="J9" s="23"/>
    </row>
    <row r="10" spans="2:10" x14ac:dyDescent="0.3">
      <c r="B10" s="22" t="s">
        <v>19</v>
      </c>
      <c r="C10" s="31">
        <f>_xlfn.XLOOKUP($C$5,I3:I8,J3:J8)</f>
        <v>66</v>
      </c>
      <c r="D10" s="28"/>
      <c r="G10" s="22"/>
      <c r="H10" s="23"/>
      <c r="I10" s="22" t="s">
        <v>50</v>
      </c>
      <c r="J10" t="str">
        <f>UPPER(_xlfn.XLOOKUP($B$2,Table1[Concatenate],Table1[Partial PRC Doc],"None"))</f>
        <v>AMBEILG</v>
      </c>
    </row>
    <row r="11" spans="2:10" x14ac:dyDescent="0.3">
      <c r="B11" s="22" t="s">
        <v>35</v>
      </c>
      <c r="C11" s="32">
        <v>0.62</v>
      </c>
      <c r="D11" s="28"/>
      <c r="G11" s="22"/>
      <c r="H11" s="23"/>
      <c r="I11" s="22"/>
    </row>
    <row r="12" spans="2:10" x14ac:dyDescent="0.3">
      <c r="B12" s="22" t="s">
        <v>36</v>
      </c>
      <c r="C12" s="33">
        <f>IF(C6="Onsite", 5,0)</f>
        <v>5</v>
      </c>
      <c r="D12" s="28"/>
    </row>
    <row r="13" spans="2:10" ht="5.0999999999999996" customHeight="1" x14ac:dyDescent="0.3"/>
    <row r="14" spans="2:10" x14ac:dyDescent="0.3">
      <c r="B14" s="22" t="s">
        <v>40</v>
      </c>
      <c r="C14" s="21">
        <v>26</v>
      </c>
      <c r="F14" s="22" t="s">
        <v>37</v>
      </c>
      <c r="G14" s="35">
        <v>0.42708333333333331</v>
      </c>
    </row>
    <row r="15" spans="2:10" x14ac:dyDescent="0.3">
      <c r="B15" s="22" t="s">
        <v>41</v>
      </c>
      <c r="C15" s="38" t="s">
        <v>732</v>
      </c>
      <c r="F15" s="22" t="s">
        <v>38</v>
      </c>
      <c r="G15" s="35">
        <v>0.69791666666666663</v>
      </c>
    </row>
    <row r="16" spans="2:10" x14ac:dyDescent="0.3">
      <c r="B16" s="22" t="s">
        <v>45</v>
      </c>
      <c r="C16" s="36" t="s">
        <v>46</v>
      </c>
      <c r="F16" s="22" t="s">
        <v>39</v>
      </c>
      <c r="G16" s="32">
        <f>(G15-G14)*24</f>
        <v>6.5</v>
      </c>
    </row>
    <row r="17" spans="2:3" x14ac:dyDescent="0.3">
      <c r="B17" s="22" t="s">
        <v>52</v>
      </c>
      <c r="C17" s="36" t="s">
        <v>741</v>
      </c>
    </row>
    <row r="18" spans="2:3" x14ac:dyDescent="0.3">
      <c r="B18" s="22" t="s">
        <v>735</v>
      </c>
      <c r="C18" s="36" t="s">
        <v>741</v>
      </c>
    </row>
    <row r="19" spans="2:3" x14ac:dyDescent="0.3">
      <c r="B19" s="22" t="s">
        <v>42</v>
      </c>
      <c r="C19" s="21" t="s">
        <v>43</v>
      </c>
    </row>
  </sheetData>
  <mergeCells count="2">
    <mergeCell ref="B1:G1"/>
    <mergeCell ref="B2:G2"/>
  </mergeCells>
  <dataValidations count="6">
    <dataValidation type="list" allowBlank="1" showInputMessage="1" showErrorMessage="1" sqref="C6:D6" xr:uid="{DD10661B-652C-40CC-A0CD-9415ED579328}">
      <formula1>"Onsite, Remote, Cancelled"</formula1>
    </dataValidation>
    <dataValidation type="list" allowBlank="1" showInputMessage="1" showErrorMessage="1" sqref="C5" xr:uid="{153EC724-3C07-4ED4-9ACD-61F8B8C7C125}">
      <formula1>"ASL, Low-Vision, Deaf-Blind, Legal ASL, Legal Deaf-Blind"</formula1>
    </dataValidation>
    <dataValidation type="list" allowBlank="1" showInputMessage="1" showErrorMessage="1" sqref="B2:G2" xr:uid="{474181F6-BA3A-43C9-9A73-E2F987DB149C}">
      <formula1>Interpreters</formula1>
    </dataValidation>
    <dataValidation type="list" allowBlank="1" showInputMessage="1" showErrorMessage="1" sqref="C15" xr:uid="{141F89F6-685F-4C96-B977-D7F2038FC382}">
      <formula1>Department</formula1>
    </dataValidation>
    <dataValidation type="list" allowBlank="1" showInputMessage="1" showErrorMessage="1" sqref="C17" xr:uid="{FB33751D-CCAC-4EA1-B65E-B6AEBA87A72D}">
      <formula1>Month</formula1>
    </dataValidation>
    <dataValidation type="list" allowBlank="1" showInputMessage="1" showErrorMessage="1" sqref="C18" xr:uid="{06DF6556-6F45-4A3E-8A62-1DF633D00259}">
      <formula1>Day</formula1>
    </dataValidation>
  </dataValidations>
  <pageMargins left="0.7" right="0.7" top="0.75" bottom="0.75" header="0.3" footer="0.3"/>
  <pageSetup orientation="portrait" horizontalDpi="1200" verticalDpi="1200" r:id="rId1"/>
  <ignoredErrors>
    <ignoredError sqref="C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8341-ACF8-41C3-B2E5-E725C82F5083}">
  <dimension ref="B2:B13"/>
  <sheetViews>
    <sheetView workbookViewId="0">
      <selection activeCell="B3" sqref="B3"/>
    </sheetView>
  </sheetViews>
  <sheetFormatPr defaultRowHeight="14.4" x14ac:dyDescent="0.3"/>
  <cols>
    <col min="1" max="1" width="3.88671875" customWidth="1"/>
    <col min="2" max="2" width="13.88671875" customWidth="1"/>
  </cols>
  <sheetData>
    <row r="2" spans="2:2" x14ac:dyDescent="0.3">
      <c r="B2" t="s">
        <v>724</v>
      </c>
    </row>
    <row r="3" spans="2:2" x14ac:dyDescent="0.3">
      <c r="B3" t="s">
        <v>725</v>
      </c>
    </row>
    <row r="4" spans="2:2" x14ac:dyDescent="0.3">
      <c r="B4" t="s">
        <v>726</v>
      </c>
    </row>
    <row r="5" spans="2:2" x14ac:dyDescent="0.3">
      <c r="B5" t="s">
        <v>727</v>
      </c>
    </row>
    <row r="6" spans="2:2" x14ac:dyDescent="0.3">
      <c r="B6" t="s">
        <v>728</v>
      </c>
    </row>
    <row r="7" spans="2:2" x14ac:dyDescent="0.3">
      <c r="B7" t="s">
        <v>729</v>
      </c>
    </row>
    <row r="8" spans="2:2" x14ac:dyDescent="0.3">
      <c r="B8" t="s">
        <v>730</v>
      </c>
    </row>
    <row r="9" spans="2:2" x14ac:dyDescent="0.3">
      <c r="B9" t="s">
        <v>731</v>
      </c>
    </row>
    <row r="10" spans="2:2" x14ac:dyDescent="0.3">
      <c r="B10" t="s">
        <v>732</v>
      </c>
    </row>
    <row r="11" spans="2:2" x14ac:dyDescent="0.3">
      <c r="B11" t="s">
        <v>733</v>
      </c>
    </row>
    <row r="12" spans="2:2" x14ac:dyDescent="0.3">
      <c r="B12" t="s">
        <v>44</v>
      </c>
    </row>
    <row r="13" spans="2:2" x14ac:dyDescent="0.3">
      <c r="B13" t="s">
        <v>734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736F-5EF7-42C4-901C-3AD886056687}">
  <dimension ref="B2:D33"/>
  <sheetViews>
    <sheetView workbookViewId="0">
      <selection activeCell="D3" sqref="D3:D33"/>
    </sheetView>
  </sheetViews>
  <sheetFormatPr defaultRowHeight="14.4" x14ac:dyDescent="0.3"/>
  <cols>
    <col min="3" max="3" width="4" customWidth="1"/>
  </cols>
  <sheetData>
    <row r="2" spans="2:4" x14ac:dyDescent="0.3">
      <c r="B2" t="s">
        <v>52</v>
      </c>
      <c r="D2" t="s">
        <v>735</v>
      </c>
    </row>
    <row r="3" spans="2:4" x14ac:dyDescent="0.3">
      <c r="B3" s="41" t="s">
        <v>736</v>
      </c>
      <c r="D3" s="41" t="s">
        <v>736</v>
      </c>
    </row>
    <row r="4" spans="2:4" x14ac:dyDescent="0.3">
      <c r="B4" s="41" t="s">
        <v>737</v>
      </c>
      <c r="D4" s="41" t="s">
        <v>737</v>
      </c>
    </row>
    <row r="5" spans="2:4" x14ac:dyDescent="0.3">
      <c r="B5" s="41" t="s">
        <v>54</v>
      </c>
      <c r="D5" s="41" t="s">
        <v>54</v>
      </c>
    </row>
    <row r="6" spans="2:4" x14ac:dyDescent="0.3">
      <c r="B6" s="41" t="s">
        <v>738</v>
      </c>
      <c r="D6" s="41" t="s">
        <v>738</v>
      </c>
    </row>
    <row r="7" spans="2:4" x14ac:dyDescent="0.3">
      <c r="B7" s="41" t="s">
        <v>739</v>
      </c>
      <c r="D7" s="41" t="s">
        <v>739</v>
      </c>
    </row>
    <row r="8" spans="2:4" x14ac:dyDescent="0.3">
      <c r="B8" s="41" t="s">
        <v>740</v>
      </c>
      <c r="D8" s="41" t="s">
        <v>740</v>
      </c>
    </row>
    <row r="9" spans="2:4" x14ac:dyDescent="0.3">
      <c r="B9" s="41" t="s">
        <v>53</v>
      </c>
      <c r="D9" s="41" t="s">
        <v>53</v>
      </c>
    </row>
    <row r="10" spans="2:4" x14ac:dyDescent="0.3">
      <c r="B10" s="41" t="s">
        <v>741</v>
      </c>
      <c r="D10" s="41" t="s">
        <v>741</v>
      </c>
    </row>
    <row r="11" spans="2:4" x14ac:dyDescent="0.3">
      <c r="B11" s="41" t="s">
        <v>742</v>
      </c>
      <c r="D11" s="41" t="s">
        <v>742</v>
      </c>
    </row>
    <row r="12" spans="2:4" x14ac:dyDescent="0.3">
      <c r="B12" s="41" t="s">
        <v>743</v>
      </c>
      <c r="D12" s="41" t="s">
        <v>743</v>
      </c>
    </row>
    <row r="13" spans="2:4" x14ac:dyDescent="0.3">
      <c r="B13" s="41" t="s">
        <v>744</v>
      </c>
      <c r="D13" s="41" t="s">
        <v>744</v>
      </c>
    </row>
    <row r="14" spans="2:4" x14ac:dyDescent="0.3">
      <c r="B14" s="41" t="s">
        <v>745</v>
      </c>
      <c r="D14" s="41" t="s">
        <v>745</v>
      </c>
    </row>
    <row r="15" spans="2:4" x14ac:dyDescent="0.3">
      <c r="D15" s="41" t="s">
        <v>746</v>
      </c>
    </row>
    <row r="16" spans="2:4" x14ac:dyDescent="0.3">
      <c r="D16" s="41" t="s">
        <v>747</v>
      </c>
    </row>
    <row r="17" spans="4:4" x14ac:dyDescent="0.3">
      <c r="D17" s="41" t="s">
        <v>748</v>
      </c>
    </row>
    <row r="18" spans="4:4" x14ac:dyDescent="0.3">
      <c r="D18" s="41" t="s">
        <v>749</v>
      </c>
    </row>
    <row r="19" spans="4:4" x14ac:dyDescent="0.3">
      <c r="D19" s="41" t="s">
        <v>750</v>
      </c>
    </row>
    <row r="20" spans="4:4" x14ac:dyDescent="0.3">
      <c r="D20" s="41" t="s">
        <v>751</v>
      </c>
    </row>
    <row r="21" spans="4:4" x14ac:dyDescent="0.3">
      <c r="D21" s="41" t="s">
        <v>752</v>
      </c>
    </row>
    <row r="22" spans="4:4" x14ac:dyDescent="0.3">
      <c r="D22" s="41" t="s">
        <v>753</v>
      </c>
    </row>
    <row r="23" spans="4:4" x14ac:dyDescent="0.3">
      <c r="D23" s="41" t="s">
        <v>754</v>
      </c>
    </row>
    <row r="24" spans="4:4" x14ac:dyDescent="0.3">
      <c r="D24" s="41" t="s">
        <v>755</v>
      </c>
    </row>
    <row r="25" spans="4:4" x14ac:dyDescent="0.3">
      <c r="D25" s="41" t="s">
        <v>756</v>
      </c>
    </row>
    <row r="26" spans="4:4" x14ac:dyDescent="0.3">
      <c r="D26" s="41" t="s">
        <v>757</v>
      </c>
    </row>
    <row r="27" spans="4:4" x14ac:dyDescent="0.3">
      <c r="D27" s="41" t="s">
        <v>758</v>
      </c>
    </row>
    <row r="28" spans="4:4" x14ac:dyDescent="0.3">
      <c r="D28" s="41" t="s">
        <v>759</v>
      </c>
    </row>
    <row r="29" spans="4:4" x14ac:dyDescent="0.3">
      <c r="D29" s="41" t="s">
        <v>760</v>
      </c>
    </row>
    <row r="30" spans="4:4" x14ac:dyDescent="0.3">
      <c r="D30" s="41" t="s">
        <v>761</v>
      </c>
    </row>
    <row r="31" spans="4:4" x14ac:dyDescent="0.3">
      <c r="D31" s="41" t="s">
        <v>762</v>
      </c>
    </row>
    <row r="32" spans="4:4" x14ac:dyDescent="0.3">
      <c r="D32" s="41" t="s">
        <v>763</v>
      </c>
    </row>
    <row r="33" spans="4:4" x14ac:dyDescent="0.3">
      <c r="D33" s="41" t="s">
        <v>764</v>
      </c>
    </row>
  </sheetData>
  <pageMargins left="0.7" right="0.7" top="0.75" bottom="0.75" header="0.3" footer="0.3"/>
  <ignoredErrors>
    <ignoredError sqref="B3:B14 D3:D33" numberStoredAsText="1"/>
  </ignoredErrors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515AD27FAEC47B738952B354E4571" ma:contentTypeVersion="9" ma:contentTypeDescription="Create a new document." ma:contentTypeScope="" ma:versionID="fd8db92997b7e3b9ffb1b9b3b8d143a9">
  <xsd:schema xmlns:xsd="http://www.w3.org/2001/XMLSchema" xmlns:xs="http://www.w3.org/2001/XMLSchema" xmlns:p="http://schemas.microsoft.com/office/2006/metadata/properties" xmlns:ns3="f504dc79-df90-4006-86da-36df47700221" xmlns:ns4="fbb578ec-86a1-422c-84b9-ab288c347c50" targetNamespace="http://schemas.microsoft.com/office/2006/metadata/properties" ma:root="true" ma:fieldsID="68d1f7e3818ff505cd90b08a65b3f06c" ns3:_="" ns4:_="">
    <xsd:import namespace="f504dc79-df90-4006-86da-36df47700221"/>
    <xsd:import namespace="fbb578ec-86a1-422c-84b9-ab288c347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4dc79-df90-4006-86da-36df47700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578ec-86a1-422c-84b9-ab288c347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3228B7-5075-4A25-9352-E3852CBBD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04dc79-df90-4006-86da-36df47700221"/>
    <ds:schemaRef ds:uri="fbb578ec-86a1-422c-84b9-ab288c347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FE24A-E869-4C6E-A292-A56A3B4A947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504dc79-df90-4006-86da-36df47700221"/>
    <ds:schemaRef ds:uri="http://schemas.microsoft.com/office/infopath/2007/PartnerControls"/>
    <ds:schemaRef ds:uri="fbb578ec-86a1-422c-84b9-ab288c347c5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9AC30C-7EB9-4611-8F1F-AF14F8F6F7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Interpreter Rate</vt:lpstr>
      <vt:lpstr>Calculator</vt:lpstr>
      <vt:lpstr>Dept</vt:lpstr>
      <vt:lpstr>MonthDay</vt:lpstr>
      <vt:lpstr>Day</vt:lpstr>
      <vt:lpstr>Department</vt:lpstr>
      <vt:lpstr>Interpreters</vt:lpstr>
      <vt:lpstr>Month</vt:lpstr>
      <vt:lpstr>'Interpreter Rate'!Print_Titles</vt:lpstr>
    </vt:vector>
  </TitlesOfParts>
  <Manager/>
  <Company>EOHHS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Novak, Lori (MCD)</dc:creator>
  <cp:keywords/>
  <dc:description/>
  <cp:lastModifiedBy>Novak, Lori (MCD)</cp:lastModifiedBy>
  <cp:revision/>
  <cp:lastPrinted>2025-07-18T14:03:54Z</cp:lastPrinted>
  <dcterms:created xsi:type="dcterms:W3CDTF">2015-04-13T14:43:11Z</dcterms:created>
  <dcterms:modified xsi:type="dcterms:W3CDTF">2025-12-17T19:29:55Z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0x0101007F1515AD27FAEC47B738952B354E4571</vt:lpwstr>
  </property>
</Properties>
</file>