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https://massgov-my.sharepoint.com/personal/alison_kirchgasser_mass_gov/Documents/Desktop/Alison work documents 10-29-22/Managed care/Compliance Workgroup/Managed Care Report/MCPAR/"/>
    </mc:Choice>
  </mc:AlternateContent>
  <xr:revisionPtr revIDLastSave="47" documentId="8_{5DC2A5EC-2D3C-4EAB-A384-52384F848405}" xr6:coauthVersionLast="47" xr6:coauthVersionMax="47" xr10:uidLastSave="{9A992D5C-DAD1-4F5E-820E-AA37CA76485B}"/>
  <bookViews>
    <workbookView xWindow="-28920" yWindow="2130" windowWidth="29040" windowHeight="15720" tabRatio="826" activeTab="3" xr2:uid="{00000000-000D-0000-FFFF-FFFF00000000}"/>
  </bookViews>
  <sheets>
    <sheet name="Start here" sheetId="1" r:id="rId1"/>
    <sheet name="Instructions" sheetId="20" r:id="rId2"/>
    <sheet name="A_Program_Info" sheetId="2" r:id="rId3"/>
    <sheet name="B_State" sheetId="3" r:id="rId4"/>
    <sheet name="C1_Program_Set" sheetId="4" r:id="rId5"/>
    <sheet name="C2_Program_State" sheetId="5" r:id="rId6"/>
    <sheet name="D1_Plan_Set" sheetId="6" r:id="rId7"/>
    <sheet name="D2_Plan_Measures" sheetId="16" r:id="rId8"/>
    <sheet name="D3_Plan_Sanctions " sheetId="18" r:id="rId9"/>
    <sheet name="D4_Plan_ILOS" sheetId="21" r:id="rId10"/>
    <sheet name="E_BSS_Entities" sheetId="8" r:id="rId11"/>
    <sheet name="Glossary" sheetId="9" r:id="rId12"/>
    <sheet name="Crosswalk" sheetId="10" r:id="rId13"/>
    <sheet name="Set values" sheetId="13" state="hidden" r:id="rId14"/>
  </sheets>
  <definedNames>
    <definedName name="_xlnm._FilterDatabase" localSheetId="12" hidden="1">Crosswalk!$A$7:$N$176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86" i="6" l="1"/>
  <c r="D91" i="6"/>
  <c r="D88" i="6"/>
  <c r="R83" i="6" l="1"/>
  <c r="Q83" i="6"/>
  <c r="P83" i="6"/>
  <c r="O83" i="6"/>
  <c r="N83" i="6"/>
  <c r="M83" i="6"/>
  <c r="L83" i="6"/>
  <c r="K83" i="6"/>
  <c r="J83" i="6"/>
  <c r="I83" i="6"/>
  <c r="H83" i="6"/>
  <c r="G83" i="6"/>
  <c r="F83" i="6"/>
  <c r="E83" i="6"/>
  <c r="D83" i="6"/>
  <c r="R71" i="6"/>
  <c r="Q71" i="6"/>
  <c r="P71" i="6"/>
  <c r="O71" i="6"/>
  <c r="N71" i="6"/>
  <c r="M71" i="6"/>
  <c r="L71" i="6"/>
  <c r="K71" i="6"/>
  <c r="J71" i="6"/>
  <c r="I71" i="6"/>
  <c r="H71" i="6"/>
  <c r="G71" i="6"/>
  <c r="F71" i="6"/>
  <c r="E71" i="6"/>
  <c r="D71" i="6"/>
  <c r="R47" i="6"/>
  <c r="Q47" i="6"/>
  <c r="P47" i="6"/>
  <c r="O47" i="6"/>
  <c r="N47" i="6"/>
  <c r="M47" i="6"/>
  <c r="L47" i="6"/>
  <c r="K47" i="6"/>
  <c r="J47" i="6"/>
  <c r="I47" i="6"/>
  <c r="H47" i="6"/>
  <c r="G47" i="6"/>
  <c r="F47" i="6"/>
  <c r="E47" i="6"/>
  <c r="D47" i="6"/>
  <c r="F36" i="6"/>
  <c r="E36" i="6"/>
  <c r="D36" i="6"/>
  <c r="G36" i="6"/>
  <c r="H36" i="6"/>
  <c r="I36" i="6"/>
  <c r="J36" i="6"/>
  <c r="K36" i="6"/>
  <c r="L36" i="6"/>
  <c r="M36" i="6"/>
  <c r="N36" i="6"/>
  <c r="O36" i="6"/>
  <c r="R36" i="6"/>
  <c r="Q36" i="6"/>
  <c r="P36" i="6"/>
  <c r="D86" i="6"/>
  <c r="E88" i="6"/>
  <c r="F88" i="6"/>
  <c r="E86" i="6"/>
  <c r="F86" i="6"/>
  <c r="E91" i="6"/>
  <c r="A3" i="21"/>
  <c r="C152" i="10" l="1"/>
  <c r="B152" i="10"/>
  <c r="A163" i="10"/>
  <c r="B163" i="10"/>
  <c r="A4" i="21"/>
  <c r="M2" i="8"/>
  <c r="X3" i="13"/>
  <c r="W3" i="13"/>
  <c r="V3" i="13"/>
  <c r="U3" i="13"/>
  <c r="T3" i="13"/>
  <c r="S3" i="13"/>
  <c r="Q3" i="13"/>
  <c r="P3" i="13"/>
  <c r="B49" i="10"/>
  <c r="C49" i="10"/>
  <c r="B50" i="10"/>
  <c r="C50" i="10"/>
  <c r="B51" i="10"/>
  <c r="C51" i="10"/>
  <c r="A50" i="10"/>
  <c r="A51" i="10"/>
  <c r="A49" i="10"/>
  <c r="B161" i="10"/>
  <c r="C161" i="10"/>
  <c r="B162" i="10"/>
  <c r="C162" i="10"/>
  <c r="B164" i="10"/>
  <c r="C164" i="10"/>
  <c r="B165" i="10"/>
  <c r="C165" i="10"/>
  <c r="B166" i="10"/>
  <c r="C166" i="10"/>
  <c r="B167" i="10"/>
  <c r="C167" i="10"/>
  <c r="B168" i="10"/>
  <c r="B169" i="10"/>
  <c r="C169" i="10"/>
  <c r="B170" i="10"/>
  <c r="C170" i="10"/>
  <c r="B171" i="10"/>
  <c r="C171" i="10"/>
  <c r="B172" i="10"/>
  <c r="B173" i="10"/>
  <c r="C173" i="10"/>
  <c r="B174" i="10"/>
  <c r="C174" i="10"/>
  <c r="A170" i="10"/>
  <c r="A171" i="10"/>
  <c r="A172" i="10"/>
  <c r="A173" i="10"/>
  <c r="A174" i="10"/>
  <c r="A162" i="10"/>
  <c r="A164" i="10"/>
  <c r="A165" i="10"/>
  <c r="A166" i="10"/>
  <c r="A167" i="10"/>
  <c r="A168" i="10"/>
  <c r="A169" i="10"/>
  <c r="A161" i="10"/>
  <c r="C153" i="10"/>
  <c r="C154" i="10"/>
  <c r="C151" i="10"/>
  <c r="B153" i="10"/>
  <c r="B154" i="10"/>
  <c r="B151" i="10"/>
  <c r="C159" i="10"/>
  <c r="C158" i="10"/>
  <c r="C157" i="10"/>
  <c r="B157" i="10"/>
  <c r="B38" i="21"/>
  <c r="B49" i="21"/>
  <c r="B48" i="21"/>
  <c r="B47" i="21"/>
  <c r="B46" i="21"/>
  <c r="B45" i="21"/>
  <c r="B44" i="21"/>
  <c r="B43" i="21"/>
  <c r="B42" i="21"/>
  <c r="B41" i="21"/>
  <c r="B40" i="21"/>
  <c r="B39" i="21"/>
  <c r="B37" i="21"/>
  <c r="B36" i="21"/>
  <c r="B35" i="21"/>
  <c r="B34" i="21"/>
  <c r="B33" i="21"/>
  <c r="B32" i="21"/>
  <c r="B31" i="21"/>
  <c r="B30" i="21"/>
  <c r="B29" i="21"/>
  <c r="B28" i="21"/>
  <c r="B27" i="21"/>
  <c r="B26" i="21"/>
  <c r="B25" i="21"/>
  <c r="B24" i="21"/>
  <c r="B23" i="21"/>
  <c r="B22" i="21"/>
  <c r="B21" i="21"/>
  <c r="B20" i="21"/>
  <c r="B19" i="21"/>
  <c r="B18" i="21"/>
  <c r="B17" i="21"/>
  <c r="B16" i="21"/>
  <c r="B15" i="21"/>
  <c r="B14" i="21"/>
  <c r="B13" i="21"/>
  <c r="B12" i="21"/>
  <c r="B11" i="21"/>
  <c r="B10" i="21"/>
  <c r="F2" i="6"/>
  <c r="F2" i="21"/>
  <c r="M2" i="21"/>
  <c r="L2" i="21"/>
  <c r="K2" i="21"/>
  <c r="J2" i="21"/>
  <c r="I2" i="21"/>
  <c r="H2" i="21"/>
  <c r="G2" i="21"/>
  <c r="E2" i="21"/>
  <c r="D2" i="21"/>
  <c r="AL91" i="6"/>
  <c r="AK91" i="6"/>
  <c r="AJ91" i="6"/>
  <c r="AI91" i="6"/>
  <c r="AH91" i="6"/>
  <c r="AG91" i="6"/>
  <c r="AF91" i="6"/>
  <c r="AE91" i="6"/>
  <c r="AD91" i="6"/>
  <c r="AC91" i="6"/>
  <c r="AB91" i="6"/>
  <c r="AA91" i="6"/>
  <c r="Z91" i="6"/>
  <c r="Y91" i="6"/>
  <c r="X91" i="6"/>
  <c r="W91" i="6"/>
  <c r="V91" i="6"/>
  <c r="U91" i="6"/>
  <c r="T91" i="6"/>
  <c r="S91" i="6"/>
  <c r="R91" i="6"/>
  <c r="Q91" i="6"/>
  <c r="P91" i="6"/>
  <c r="O91" i="6"/>
  <c r="N91" i="6"/>
  <c r="M91" i="6"/>
  <c r="L91" i="6"/>
  <c r="K91" i="6"/>
  <c r="J91" i="6"/>
  <c r="I91" i="6"/>
  <c r="H91" i="6"/>
  <c r="G91" i="6"/>
  <c r="F91" i="6"/>
  <c r="AL88" i="6"/>
  <c r="AK88" i="6"/>
  <c r="AJ88" i="6"/>
  <c r="AI88" i="6"/>
  <c r="AH88" i="6"/>
  <c r="AG88" i="6"/>
  <c r="AF88" i="6"/>
  <c r="AE88" i="6"/>
  <c r="AD88" i="6"/>
  <c r="AC88" i="6"/>
  <c r="AB88" i="6"/>
  <c r="AA88" i="6"/>
  <c r="Z88" i="6"/>
  <c r="Y88" i="6"/>
  <c r="X88" i="6"/>
  <c r="W88" i="6"/>
  <c r="V88" i="6"/>
  <c r="U88" i="6"/>
  <c r="T88" i="6"/>
  <c r="S88" i="6"/>
  <c r="R88" i="6"/>
  <c r="Q88" i="6"/>
  <c r="P88" i="6"/>
  <c r="O88" i="6"/>
  <c r="N88" i="6"/>
  <c r="M88" i="6"/>
  <c r="L88" i="6"/>
  <c r="K88" i="6"/>
  <c r="J88" i="6"/>
  <c r="I88" i="6"/>
  <c r="H88" i="6"/>
  <c r="G88" i="6"/>
  <c r="G86" i="6"/>
  <c r="H86" i="6"/>
  <c r="I86" i="6"/>
  <c r="J86" i="6"/>
  <c r="K86" i="6"/>
  <c r="L86" i="6"/>
  <c r="M86" i="6"/>
  <c r="O86" i="6"/>
  <c r="P86" i="6"/>
  <c r="Q86" i="6"/>
  <c r="R86" i="6"/>
  <c r="S86" i="6"/>
  <c r="T86" i="6"/>
  <c r="U86" i="6"/>
  <c r="V86" i="6"/>
  <c r="W86" i="6"/>
  <c r="X86" i="6"/>
  <c r="Y86" i="6"/>
  <c r="Z86" i="6"/>
  <c r="AA86" i="6"/>
  <c r="AB86" i="6"/>
  <c r="AC86" i="6"/>
  <c r="AD86" i="6"/>
  <c r="AE86" i="6"/>
  <c r="AF86" i="6"/>
  <c r="AG86" i="6"/>
  <c r="AH86" i="6"/>
  <c r="AI86" i="6"/>
  <c r="AJ86" i="6"/>
  <c r="AK86" i="6"/>
  <c r="AL86" i="6"/>
  <c r="C144" i="10"/>
  <c r="C145" i="10"/>
  <c r="C146" i="10"/>
  <c r="C147" i="10"/>
  <c r="C148" i="10"/>
  <c r="C149" i="10"/>
  <c r="C150" i="10"/>
  <c r="C155" i="10"/>
  <c r="C143" i="10"/>
  <c r="C142" i="10"/>
  <c r="C129" i="10"/>
  <c r="C130" i="10"/>
  <c r="C131" i="10"/>
  <c r="C132" i="10"/>
  <c r="C133" i="10"/>
  <c r="C134" i="10"/>
  <c r="C135" i="10"/>
  <c r="C136" i="10"/>
  <c r="C137" i="10"/>
  <c r="C138" i="10"/>
  <c r="C139" i="10"/>
  <c r="C140" i="10"/>
  <c r="C141" i="10"/>
  <c r="C128" i="10"/>
  <c r="C126" i="10"/>
  <c r="C125" i="10"/>
  <c r="C122" i="10"/>
  <c r="C123" i="10"/>
  <c r="C124" i="10"/>
  <c r="C121" i="10"/>
  <c r="C113" i="10"/>
  <c r="C112" i="10"/>
  <c r="C101" i="10"/>
  <c r="C102" i="10"/>
  <c r="C103" i="10"/>
  <c r="C104" i="10"/>
  <c r="C105" i="10"/>
  <c r="C106" i="10"/>
  <c r="C107" i="10"/>
  <c r="C108" i="10"/>
  <c r="C109" i="10"/>
  <c r="C110" i="10"/>
  <c r="C100" i="10"/>
  <c r="C90" i="10"/>
  <c r="C91" i="10"/>
  <c r="C92" i="10"/>
  <c r="C93" i="10"/>
  <c r="C94" i="10"/>
  <c r="C95" i="10"/>
  <c r="C96" i="10"/>
  <c r="C97" i="10"/>
  <c r="C98" i="10"/>
  <c r="C89" i="10"/>
  <c r="C84" i="10"/>
  <c r="C85" i="10"/>
  <c r="C86" i="10"/>
  <c r="C87" i="10"/>
  <c r="C83" i="10"/>
  <c r="C77" i="10"/>
  <c r="C78" i="10"/>
  <c r="C79" i="10"/>
  <c r="C80" i="10"/>
  <c r="C81" i="10"/>
  <c r="C76" i="10"/>
  <c r="C73" i="10"/>
  <c r="C74" i="10"/>
  <c r="C67" i="10"/>
  <c r="C68" i="10"/>
  <c r="C69" i="10"/>
  <c r="C70" i="10"/>
  <c r="C71" i="10"/>
  <c r="C72" i="10"/>
  <c r="C66" i="10"/>
  <c r="C65" i="10"/>
  <c r="C63" i="10"/>
  <c r="C62" i="10"/>
  <c r="C61" i="10"/>
  <c r="C60" i="10"/>
  <c r="C59" i="10"/>
  <c r="C58" i="10"/>
  <c r="C57" i="10"/>
  <c r="C56" i="10"/>
  <c r="C55" i="10"/>
  <c r="C54" i="10"/>
  <c r="C53" i="10"/>
  <c r="C52" i="10"/>
  <c r="C48" i="10"/>
  <c r="C46" i="10"/>
  <c r="C45" i="10"/>
  <c r="C44" i="10"/>
  <c r="C43" i="10"/>
  <c r="C41" i="10"/>
  <c r="C40" i="10"/>
  <c r="C39" i="10"/>
  <c r="C38" i="10"/>
  <c r="C37" i="10"/>
  <c r="C36" i="10"/>
  <c r="C35" i="10"/>
  <c r="C34" i="10"/>
  <c r="C33" i="10"/>
  <c r="C32" i="10"/>
  <c r="C31" i="10"/>
  <c r="C29" i="10"/>
  <c r="C28" i="10"/>
  <c r="C27" i="10"/>
  <c r="C26" i="10"/>
  <c r="C24" i="10"/>
  <c r="C23" i="10"/>
  <c r="C22" i="10"/>
  <c r="C21" i="10"/>
  <c r="C20" i="10"/>
  <c r="C19" i="10"/>
  <c r="C18" i="10"/>
  <c r="C17" i="10"/>
  <c r="C16" i="10"/>
  <c r="C15" i="10"/>
  <c r="C14" i="10"/>
  <c r="C13" i="10"/>
  <c r="L2" i="8"/>
  <c r="K2" i="8"/>
  <c r="J2" i="8"/>
  <c r="I2" i="8"/>
  <c r="H2" i="8"/>
  <c r="G2" i="8"/>
  <c r="F2" i="8"/>
  <c r="E2" i="8"/>
  <c r="D2" i="8"/>
  <c r="Z2" i="6"/>
  <c r="Y2" i="6"/>
  <c r="X2" i="6"/>
  <c r="Z6" i="6"/>
  <c r="Z5" i="6"/>
  <c r="Y6" i="6"/>
  <c r="Y5" i="6"/>
  <c r="X6" i="6"/>
  <c r="X5" i="6"/>
  <c r="H5" i="6"/>
  <c r="I5" i="6"/>
  <c r="J5" i="6"/>
  <c r="K5" i="6"/>
  <c r="L5" i="6"/>
  <c r="M5" i="6"/>
  <c r="N5" i="6"/>
  <c r="O5" i="6"/>
  <c r="P5" i="6"/>
  <c r="Q5" i="6"/>
  <c r="R5" i="6"/>
  <c r="S5" i="6"/>
  <c r="T5" i="6"/>
  <c r="U5" i="6"/>
  <c r="V5" i="6"/>
  <c r="W5" i="6"/>
  <c r="H6" i="6"/>
  <c r="I6" i="6"/>
  <c r="J6" i="6"/>
  <c r="K6" i="6"/>
  <c r="L6" i="6"/>
  <c r="M6" i="6"/>
  <c r="N6" i="6"/>
  <c r="O6" i="6"/>
  <c r="P6" i="6"/>
  <c r="Q6" i="6"/>
  <c r="R6" i="6"/>
  <c r="S6" i="6"/>
  <c r="T6" i="6"/>
  <c r="U6" i="6"/>
  <c r="V6" i="6"/>
  <c r="W6" i="6"/>
  <c r="F5" i="6"/>
  <c r="G5" i="6"/>
  <c r="F6" i="6"/>
  <c r="G6" i="6"/>
  <c r="E5" i="6"/>
  <c r="E6" i="6"/>
  <c r="D6" i="6"/>
  <c r="D5" i="6"/>
  <c r="B42" i="16"/>
  <c r="B41" i="16"/>
  <c r="B40" i="16"/>
  <c r="B39" i="16"/>
  <c r="B38" i="16"/>
  <c r="B37" i="16"/>
  <c r="B36" i="16"/>
  <c r="B35" i="16"/>
  <c r="B34" i="16"/>
  <c r="B33" i="16"/>
  <c r="B32" i="16"/>
  <c r="B31" i="16"/>
  <c r="B30" i="16"/>
  <c r="B29" i="16"/>
  <c r="B28" i="16"/>
  <c r="B27" i="16"/>
  <c r="B26" i="16"/>
  <c r="B25" i="16"/>
  <c r="B24" i="16"/>
  <c r="B23" i="16"/>
  <c r="B22" i="16"/>
  <c r="B21" i="16"/>
  <c r="B20" i="16"/>
  <c r="B19" i="16"/>
  <c r="W2" i="6"/>
  <c r="V2" i="6"/>
  <c r="U2" i="6"/>
  <c r="T2" i="6"/>
  <c r="S2" i="6"/>
  <c r="R2" i="6"/>
  <c r="Q2" i="6"/>
  <c r="P2" i="6"/>
  <c r="O2" i="6"/>
  <c r="N2" i="6"/>
  <c r="D2" i="6"/>
  <c r="E2" i="6"/>
  <c r="M2" i="6"/>
  <c r="L2" i="6"/>
  <c r="K2" i="6"/>
  <c r="J2" i="6"/>
  <c r="I2" i="6"/>
  <c r="H2" i="6"/>
  <c r="G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X3" authorId="0" shapeId="0" xr:uid="{00000000-0006-0000-0C00-000001000000}">
      <text>
        <r>
          <rPr>
            <sz val="11"/>
            <color theme="1"/>
            <rFont val="Calibri"/>
            <family val="2"/>
            <scheme val="minor"/>
          </rPr>
          <t>======
ID#AAAAWhaUN7Q
tc={31E437DE-0511-4F3A-8C6B-9306494CF3E4}    (2022-03-07 20:47:16)
[Threaded comment]
Your version of Excel allows you to read this threaded comment; however, any edits to it will get removed if the file is opened in a newer version of Excel. Learn more: https://go.microsoft.com/fwlink/?linkid=870924
Comment:
    Belongs to D1.VI.1</t>
        </r>
      </text>
    </comment>
  </commentList>
</comments>
</file>

<file path=xl/sharedStrings.xml><?xml version="1.0" encoding="utf-8"?>
<sst xmlns="http://schemas.openxmlformats.org/spreadsheetml/2006/main" count="3651" uniqueCount="1418">
  <si>
    <t>Managed Care Program Annual Report (MCPAR) Workbook: A requirement of 42 CFR 438.66(e)</t>
  </si>
  <si>
    <t>Version 2024.2</t>
  </si>
  <si>
    <t>Overview</t>
  </si>
  <si>
    <t>What is a MCPAR?</t>
  </si>
  <si>
    <r>
      <t xml:space="preserve">Beginning on June 28, 2021, the Centers for Medicare and Medicaid Services (CMS) is requiring that, as part of its monitoring system for all Medicaid managed care programs, </t>
    </r>
    <r>
      <rPr>
        <b/>
        <sz val="12"/>
        <color theme="1" tint="0.249977111117893"/>
        <rFont val="Arial"/>
        <family val="2"/>
      </rPr>
      <t xml:space="preserve">each state must submit to CMS no later than 180 days after each contract year, a report on each managed care program administered by the State, regardless of the authority under which the program operates. </t>
    </r>
    <r>
      <rPr>
        <sz val="12"/>
        <color theme="1" tint="0.249977111117893"/>
        <rFont val="Arial"/>
        <family val="2"/>
      </rPr>
      <t xml:space="preserve">(For purposes of the MCPAR, a program is defined by a specified set of benefits and eligibility criteria that is articulated in a contract between the state and managed care plans, and that has associated rate cells.) The initial report will be due for the contract year beginning on or after June 28, 2021; reports are required annually thereafter and aligned with state contract cycles (42 CFR 438.68(e)(1)). (See the Glossary tab for a definition of "reporting year;" see Instructions tab for example reporting timeframes.)
This document provides instructions for data collection and a workbook for states to use to submit the required information, hereafter referred to as the </t>
    </r>
    <r>
      <rPr>
        <b/>
        <sz val="12"/>
        <color theme="1" tint="0.249977111117893"/>
        <rFont val="Arial"/>
        <family val="2"/>
      </rPr>
      <t>Managed Care Program Annual Report (MCPAR)</t>
    </r>
    <r>
      <rPr>
        <sz val="12"/>
        <color theme="1" tint="0.249977111117893"/>
        <rFont val="Arial"/>
        <family val="2"/>
      </rPr>
      <t xml:space="preserve">. </t>
    </r>
  </si>
  <si>
    <t>How to start a MCPAR</t>
  </si>
  <si>
    <r>
      <t xml:space="preserve">States must complete one MCPAR workbook (i.e., complete lettered sheets A-E in this Excel file) for each managed care program operating in the state during the year. Data should cover the 12-month period of the contract term during which your state is reporting information to CMS; this is referred to as the "reporting year."
</t>
    </r>
    <r>
      <rPr>
        <b/>
        <sz val="14"/>
        <color theme="1" tint="0.249977111117893"/>
        <rFont val="Arial"/>
        <family val="2"/>
      </rPr>
      <t>Create one workbook per managed care program. You will submit MCPAR data to CMS through the MDCT-MCR online portal.</t>
    </r>
    <r>
      <rPr>
        <sz val="14"/>
        <color theme="1" tint="0.249977111117893"/>
        <rFont val="Arial"/>
        <family val="2"/>
      </rPr>
      <t xml:space="preserve"> </t>
    </r>
    <r>
      <rPr>
        <b/>
        <sz val="14"/>
        <color theme="1" tint="0.249977111117893"/>
        <rFont val="Arial"/>
        <family val="2"/>
      </rPr>
      <t xml:space="preserve">Use this Excel workbook to help you plan and manage your data collection. 
</t>
    </r>
    <r>
      <rPr>
        <b/>
        <i/>
        <sz val="14"/>
        <color rgb="FFFF0000"/>
        <rFont val="Arial"/>
        <family val="2"/>
      </rPr>
      <t xml:space="preserve">You will not submit data to CMS through this Excel workbook. </t>
    </r>
    <r>
      <rPr>
        <b/>
        <i/>
        <sz val="14"/>
        <color theme="1" tint="0.249977111117893"/>
        <rFont val="Arial"/>
        <family val="2"/>
      </rPr>
      <t xml:space="preserve">
</t>
    </r>
    <r>
      <rPr>
        <sz val="12"/>
        <color theme="1" tint="0.249977111117893"/>
        <rFont val="Arial"/>
        <family val="2"/>
      </rPr>
      <t>Upon completion, this MCPAR report must also be posted on your state's website as required at 438.66(e)(3)(i), and provided to the Medical Care Advisory Committee as required at 438.66(e)(i) and, if applicable, the MLTSS consultation group as required at 438.66(e)(iii). Post either the completed MCPAR Excel workbook or a 508 compliant PDF printout.</t>
    </r>
  </si>
  <si>
    <t>When and how can I submit the official MCPAR?</t>
  </si>
  <si>
    <r>
      <t xml:space="preserve">Submit the MCPAR through an online form at </t>
    </r>
    <r>
      <rPr>
        <u/>
        <sz val="12"/>
        <color rgb="FF0070C0"/>
        <rFont val="Arial"/>
        <family val="2"/>
      </rPr>
      <t>https://mdctmcr.cms.gov/</t>
    </r>
    <r>
      <rPr>
        <sz val="12"/>
        <color theme="1" tint="0.249977111117893"/>
        <rFont val="Arial"/>
        <family val="2"/>
      </rPr>
      <t xml:space="preserve">. Refer to </t>
    </r>
    <r>
      <rPr>
        <u/>
        <sz val="12"/>
        <color rgb="FF0070C0"/>
        <rFont val="Arial"/>
        <family val="2"/>
      </rPr>
      <t>https://mdctmcr.cms.gov/</t>
    </r>
    <r>
      <rPr>
        <sz val="12"/>
        <color theme="1" tint="0.249977111117893"/>
        <rFont val="Arial"/>
        <family val="2"/>
      </rPr>
      <t xml:space="preserve"> for more guidance on due dates.</t>
    </r>
  </si>
  <si>
    <t>How does CMS define a program?</t>
  </si>
  <si>
    <t>For purposes of the MCPAR, a program is defined by a distinct set of benefits and eligibility criteria that is articulated in a contract between the state and managed care plans. "Programs" may also be differentiated from one another based on their associated rate cells.</t>
  </si>
  <si>
    <t>Where can I find more information about filling out this MCPAR?</t>
  </si>
  <si>
    <r>
      <rPr>
        <sz val="12"/>
        <color theme="1"/>
        <rFont val="Arial"/>
        <family val="2"/>
      </rPr>
      <t xml:space="preserve">Refer to the </t>
    </r>
    <r>
      <rPr>
        <u/>
        <sz val="12"/>
        <color theme="10"/>
        <rFont val="Arial"/>
        <family val="2"/>
      </rPr>
      <t>Instructions</t>
    </r>
    <r>
      <rPr>
        <sz val="12"/>
        <color theme="1"/>
        <rFont val="Arial"/>
        <family val="2"/>
      </rPr>
      <t xml:space="preserve"> and Glossary tabs.</t>
    </r>
  </si>
  <si>
    <t>Who can I contact if I have questions?</t>
  </si>
  <si>
    <r>
      <rPr>
        <sz val="12"/>
        <color theme="1"/>
        <rFont val="Arial"/>
        <family val="2"/>
      </rPr>
      <t xml:space="preserve">Email questions about MCPAR to </t>
    </r>
    <r>
      <rPr>
        <sz val="12"/>
        <color rgb="FF0070C0"/>
        <rFont val="Arial"/>
        <family val="2"/>
      </rPr>
      <t>ManagedCareTA@cms.hhs.gov</t>
    </r>
  </si>
  <si>
    <t>Table of Contents</t>
  </si>
  <si>
    <t>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Tabs are organized as follows:</t>
  </si>
  <si>
    <t>Tab Name</t>
  </si>
  <si>
    <t>Topic</t>
  </si>
  <si>
    <t>Instructions</t>
  </si>
  <si>
    <t>A_Program_Info</t>
  </si>
  <si>
    <t xml:space="preserve">Program information </t>
  </si>
  <si>
    <t>B_State</t>
  </si>
  <si>
    <t>State-Level Set Indicators</t>
  </si>
  <si>
    <t>C1_Program_Set</t>
  </si>
  <si>
    <t>Program-Level Set Indicators</t>
  </si>
  <si>
    <t>C2_Program_State</t>
  </si>
  <si>
    <t>Program-Level State-Specific Indicators</t>
  </si>
  <si>
    <t>D1_Plan_Set</t>
  </si>
  <si>
    <t>Plan-Level Set Indicators</t>
  </si>
  <si>
    <t>D2_Plan_Measures</t>
  </si>
  <si>
    <t>Plan-Level State-Specific Indicators: Quality and Performance Measures</t>
  </si>
  <si>
    <t>D3_Plan_Sanctions</t>
  </si>
  <si>
    <t>Plan-Level State-Specific Indicators: Sanctions</t>
  </si>
  <si>
    <t>D4_Plan_ILOS</t>
  </si>
  <si>
    <t>Plan-Level State-Specific Indicators: ILOS</t>
  </si>
  <si>
    <t>E_BSS_Entities</t>
  </si>
  <si>
    <t>Beneficiary Support System (BSS) Entities, Set Indicators</t>
  </si>
  <si>
    <t>Glossary</t>
  </si>
  <si>
    <t>Crosswalk</t>
  </si>
  <si>
    <t>List of all indicators in the MCPAR, crosswalked to the tab on which they appear</t>
  </si>
  <si>
    <t>PRA Disclosure and Accessibility Statements</t>
  </si>
  <si>
    <r>
      <rPr>
        <b/>
        <sz val="12"/>
        <color theme="1"/>
        <rFont val="Arial"/>
        <family val="2"/>
      </rPr>
      <t>PRA Disclosure Statement</t>
    </r>
    <r>
      <rPr>
        <sz val="12"/>
        <color theme="1"/>
        <rFont val="Arial"/>
        <family val="2"/>
      </rPr>
      <t xml:space="preserve"> </t>
    </r>
  </si>
  <si>
    <t>According to the Paperwork Reduction Act of 1995, no persons are required to respond to a collection of information unless it displays a valid OMB control number. The valid OMB control number for this information collection is 0938-0920 (Expires: June 30,2024). The time required to complete this information collection is estimated to average 6 hours per response, including the time to review instructions, search existing data resources, gather the data needed, and complete and review the information collection. If you have comments concerning the accuracy of the time estimate(s) or suggestions for improving this form, please write to: CMS, 7500 Security Boulevard, Attn: PRA Reports Clearance Officer, Mail Stop C4-26-05, Baltimore, Maryland 21244-1850.</t>
  </si>
  <si>
    <t>Accessibility Statement</t>
  </si>
  <si>
    <t>Review CMS's commitment to Section 508 compliance: https://www.cms.gov/Research-Statistics-Data-and-Systems/CMS-Information-Technology/Section508</t>
  </si>
  <si>
    <t>Reporting Instructions</t>
  </si>
  <si>
    <t>MCPAR Workbook Organization</t>
  </si>
  <si>
    <t xml:space="preserve">Consistent with 438.66(e), this template provides space for states to report indicators related to the following eleven topics:
(I) Program Characteristics and Enrollment;
(II) Financial Performance;
(III) Encounter Data Reporting;
(IV) Grievance, Appeals, and State Fair Hearings;
(V) Availability, Accessibility, and Network Adequacy;
(VI) Topic reserved;
(VII) Quality and Performance Measures;
(VIII) Sanctions and Corrective Action Plans;
(IX) Beneficiary Support System;
(X) Program Integrity;
(XI) ILOS; and
(XII) Mental Health and Substance Use Disorder Parity.
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
  </si>
  <si>
    <t>Inputting data</t>
  </si>
  <si>
    <t>Enter information into tabs A-E, and only input values in white cells. Key terms are defined in the Glossary tab. Tabs D-E are designed to allow responses for multiple plans, Beneficiary Support System (BSS) entities, or In Lieu of Services and Settings (ILOS) offerings. There is space for up to 35 plans, 10 BSS entities, and 20 ILOS offerings. If your program's number of plans, BSS entities, or ILOS offerings exceeds the number for which space is available, duplicate these tabs to create sufficient space.</t>
  </si>
  <si>
    <t>Reporting timeframe</t>
  </si>
  <si>
    <t>The state must submit MCPARs to CMS no later than 180 days after each contract year. The initial MCPAR was due after the contract year following the release of CMS guidance on the content and form of the report (i.e., after release of this form) (42 CFR 438.68(e)(1). Example timeframe: States that have contracts on a fiscal year cycle (such as states with contracts running from July to June) would have their first required report due the following December. For states with calendar year contracts running January through December, reports would be due in June the following year.  </t>
  </si>
  <si>
    <t>Exclusion of CHIP from MCPAR</t>
  </si>
  <si>
    <r>
      <t xml:space="preserve">Separate CHIP enrollees and programs should not be reported in the MCPAR. </t>
    </r>
    <r>
      <rPr>
        <b/>
        <sz val="12"/>
        <color theme="1"/>
        <rFont val="Arial"/>
        <family val="2"/>
      </rPr>
      <t>Please use free text to flag any items for which the state is unable to remove information about Separate CHIP from required reporting for Medicaid-only or Medicaid Expansion CHIP programs.</t>
    </r>
  </si>
  <si>
    <t>Preparing the first MCPAR</t>
  </si>
  <si>
    <t>CMS acknowledges that states may need to update their contracts with plans to collect some information requested in the MCPAR and that states will need time to create the first MCPAR report. CMS will be available to provide technical assistance to states to help prepare the MCPAR. Requests for technical assistance can be submitted to ManagedCareTA@cms.hhs.gov.</t>
  </si>
  <si>
    <t>Overlap with other state reporting requirements</t>
  </si>
  <si>
    <t>CMS acknowledges that some of the indicators requested in the MCPAR are also reported to CMS through other means. For example, state EQRO reports include measure validation results and measure rates for some or all measures collected by states, although measure rates may not be program specific and may not be reported for all managed care programs operating in the state in a given year. States should consider leveraging existing reports and/or contractors (such as EQROs) to populate the MCPAR. CMS will explore opportunities to align the MCPAR with other data collection efforts in future years.</t>
  </si>
  <si>
    <t>1115 reports overlap</t>
  </si>
  <si>
    <t xml:space="preserve">Per 42 CFR 438.66(e)(1)(ii), states that operate managed care programs under 1115(a) authority may reference 1115 reports required by its Special Terms and Conditions (STCs) in lieu of entering an indicator into the MCPAR if the report includes the information required by the indicator including the same level of detail (e.g. plan-level data). However, CMS has worked to ensure that most of the managed care reporting requirements in the MCPAR are not duplicated in STCs; therefore, CMS anticipates few instances where the information required in 1115 quarterly and annual reports will directly overlap with what is required in the MCPAR. If a state would like assistance in determining whether an existing 1115 reporting requirement can be deemed to satisfy requirements of the MCPAR, please request technical assistance via ManagedCareTA@cms.hhs.gov. </t>
  </si>
  <si>
    <t>Data lags</t>
  </si>
  <si>
    <t>If the state does not have data available over the time period with which it is requested in the MCPAR, use the most recent data available and note the reporting period that the data covers.</t>
  </si>
  <si>
    <t>Plan Exceptions</t>
  </si>
  <si>
    <r>
      <rPr>
        <b/>
        <sz val="12"/>
        <color theme="1"/>
        <rFont val="Arial"/>
        <family val="2"/>
      </rPr>
      <t>1) PACE Programs</t>
    </r>
    <r>
      <rPr>
        <sz val="12"/>
        <color theme="1"/>
        <rFont val="Arial"/>
        <family val="2"/>
      </rPr>
      <t xml:space="preserve"> do not need to submit the MCPAR report as they are not required to do so under 42 CFR 438.66(e).
</t>
    </r>
    <r>
      <rPr>
        <b/>
        <sz val="12"/>
        <color theme="1"/>
        <rFont val="Arial"/>
        <family val="2"/>
      </rPr>
      <t>2) MMPs</t>
    </r>
    <r>
      <rPr>
        <sz val="12"/>
        <color theme="1"/>
        <rFont val="Arial"/>
        <family val="2"/>
      </rPr>
      <t xml:space="preserve"> are considered both considered both Medicaid and Medicare managed care plans and are not exempt from 42 CFR 438.66(e). Therefore, MMPs must be included in the MCPAR following the instructions provided with one exception; to reduce duplication, states that contract with MMPs will be permitted to complete Worksheet C2 (network adequacy standards) only for provider types that render Medicaid-only covered services. Network adequacy information for providers that render Medicare covered services should be reported as specified in the applicable three-way contract.
</t>
    </r>
    <r>
      <rPr>
        <b/>
        <sz val="12"/>
        <color theme="1"/>
        <rFont val="Arial"/>
        <family val="2"/>
      </rPr>
      <t>3) D-SNPs</t>
    </r>
    <r>
      <rPr>
        <sz val="12"/>
        <color theme="1"/>
        <rFont val="Arial"/>
        <family val="2"/>
      </rPr>
      <t xml:space="preserve"> that hold a contract with the state to cover Medicaid benefits should be included in the MCPAR for services covered under their Medicaid contract. However, if those D-SNPs qualify as Applicable Integrated Plans (AIPs), because AIPs are required to unify the Medicaid and Medicare plan level appeals and grievances processes, states should only report appeal and grievances for Medicaid-only covered services on Worksheet D1. All other worksheets should be completed following the Instructions provided.  </t>
    </r>
  </si>
  <si>
    <t>Updated Questions</t>
  </si>
  <si>
    <r>
      <t xml:space="preserve">The following questions were updated between versions 2024_v1 and 2024_v2 of the MCPAR. This includes new sections and questions, changes to question wording, and changes to response options:
</t>
    </r>
    <r>
      <rPr>
        <b/>
        <sz val="12"/>
        <color rgb="FF000000"/>
        <rFont val="Arial"/>
        <family val="2"/>
      </rPr>
      <t xml:space="preserve">Section C1.XII </t>
    </r>
    <r>
      <rPr>
        <sz val="12"/>
        <color rgb="FF000000"/>
        <rFont val="Arial"/>
        <family val="2"/>
      </rPr>
      <t xml:space="preserve">-- Mental Health and Substance Use Disorder Parity: New section. [reporting required for 12/2024 submissions]
</t>
    </r>
    <r>
      <rPr>
        <b/>
        <sz val="12"/>
        <color rgb="FF000000"/>
        <rFont val="Arial"/>
        <family val="2"/>
      </rPr>
      <t>D1.IV.1a-c</t>
    </r>
    <r>
      <rPr>
        <sz val="12"/>
        <color rgb="FF000000"/>
        <rFont val="Arial"/>
        <family val="2"/>
      </rPr>
      <t xml:space="preserve"> -- Appeal Outcomes: New questions that ask for counts of appeals denied or favorable to the enrollee. [reporting required for 6/2025 submissions]
</t>
    </r>
    <r>
      <rPr>
        <b/>
        <sz val="12"/>
        <color rgb="FF000000"/>
        <rFont val="Arial"/>
        <family val="2"/>
      </rPr>
      <t>D1.X.6 and D1.X.7</t>
    </r>
    <r>
      <rPr>
        <sz val="12"/>
        <color rgb="FF000000"/>
        <rFont val="Arial"/>
        <family val="2"/>
      </rPr>
      <t xml:space="preserve"> -- Program Integrity Referrals to the State: New response option added to questions that ask about the referral path that a plan uses to make program integrity referrals to the state. The new response option enables states to indicate that the plan makes referrals to the state Medicaid agency only. [effective immediately]
</t>
    </r>
    <r>
      <rPr>
        <b/>
        <sz val="12"/>
        <color rgb="FF000000"/>
        <rFont val="Arial"/>
        <family val="2"/>
      </rPr>
      <t>D1.X.9a-d</t>
    </r>
    <r>
      <rPr>
        <sz val="12"/>
        <color rgb="FF000000"/>
        <rFont val="Arial"/>
        <family val="2"/>
      </rPr>
      <t xml:space="preserve"> -- Overpayment Reporting: Refined question D.X.9, which was a free-text question asking for multiple pieces of information, now split into four questions. [effective immediately]
</t>
    </r>
    <r>
      <rPr>
        <b/>
        <sz val="12"/>
        <color rgb="FF000000"/>
        <rFont val="Arial"/>
        <family val="2"/>
      </rPr>
      <t>D3.VIII.2</t>
    </r>
    <r>
      <rPr>
        <sz val="12"/>
        <color rgb="FF000000"/>
        <rFont val="Arial"/>
        <family val="2"/>
      </rPr>
      <t xml:space="preserve"> -- Sanctions: Intervention Topic was renamed "Plan performance issue." Added Mental Health and Substance Use Disorder Parity compliance as a response option under "Plan performance issue" and renamed "Excess charges" as "Financial issues." [effective immediately]
</t>
    </r>
    <r>
      <rPr>
        <b/>
        <sz val="12"/>
        <color rgb="FF000000"/>
        <rFont val="Arial"/>
        <family val="2"/>
      </rPr>
      <t>Section D4.XI</t>
    </r>
    <r>
      <rPr>
        <sz val="12"/>
        <color rgb="FF000000"/>
        <rFont val="Arial"/>
        <family val="2"/>
      </rPr>
      <t xml:space="preserve"> -- In Lieu of Services and Settings: New section. [reporting required for 12/2025 submissions]</t>
    </r>
  </si>
  <si>
    <t>[A] Program Information</t>
  </si>
  <si>
    <t>#</t>
  </si>
  <si>
    <t>Question or Indicator</t>
  </si>
  <si>
    <t>Instruction</t>
  </si>
  <si>
    <t>Your Response</t>
  </si>
  <si>
    <t>A.1</t>
  </si>
  <si>
    <t>State name</t>
  </si>
  <si>
    <t>Select the state for which you are submitting this report.</t>
  </si>
  <si>
    <t>Massachusetts</t>
  </si>
  <si>
    <t>A.2a</t>
  </si>
  <si>
    <t>Contact name</t>
  </si>
  <si>
    <t>Enter person's name or a position title for CMS to contact with questions about this report.
States that do not wish to list a specific individual on the report are encouraged to use a department or program-wide email address that will allow anyone with questions to quickly reach someone who can provide answers.</t>
  </si>
  <si>
    <t>Alison Kirchgasser</t>
  </si>
  <si>
    <t>A.2b</t>
  </si>
  <si>
    <t>Contact email address</t>
  </si>
  <si>
    <t>Enter email address. Department or program-wide email addresses ok.</t>
  </si>
  <si>
    <t>alison.kirchgasser@mass.gov</t>
  </si>
  <si>
    <t>A.3a</t>
  </si>
  <si>
    <t>Submitter name</t>
  </si>
  <si>
    <t xml:space="preserve">Enter your name as the person submitting the report. </t>
  </si>
  <si>
    <t>A.3b</t>
  </si>
  <si>
    <t>Submitter email address</t>
  </si>
  <si>
    <t xml:space="preserve">Enter your email address as the person submitting the report. </t>
  </si>
  <si>
    <t>A.4</t>
  </si>
  <si>
    <t>Date of report submission</t>
  </si>
  <si>
    <t>Enter the date the report is being submitted to CMS.</t>
  </si>
  <si>
    <t>A.5a</t>
  </si>
  <si>
    <t>Reporting period start date</t>
  </si>
  <si>
    <t>Enter the start date of the reporting period represented in the report.</t>
  </si>
  <si>
    <t>A.5b</t>
  </si>
  <si>
    <t>Reporting period end date</t>
  </si>
  <si>
    <t>Enter the end date of the reporting period represented in the report.</t>
  </si>
  <si>
    <t>A.6</t>
  </si>
  <si>
    <t>Program name</t>
  </si>
  <si>
    <t>Enter name of the program for which the state is reporting data.
For this report, a program is defined by a contract between the state and a managed care plan (or group of plans), which articulates a standard set of benefits, eligibility criteria, reporting requirements, and has a set of rate cells specific to that program.</t>
  </si>
  <si>
    <t>A.7</t>
  </si>
  <si>
    <t>Plan 1</t>
  </si>
  <si>
    <t>Enter the name of each plan that participates in the program for which the state is reporting data. If the program contracts with fewer than 35 plans, leave unused fields blank.</t>
  </si>
  <si>
    <t>Be Healthy Partnership Plan</t>
  </si>
  <si>
    <t>Plan 2</t>
  </si>
  <si>
    <t>Berkshire Fallon Health Collaborative</t>
  </si>
  <si>
    <t>Plan 3</t>
  </si>
  <si>
    <t>Fallon 365 Care</t>
  </si>
  <si>
    <t>Plan 4</t>
  </si>
  <si>
    <t>Fallon Health-Atrius Health Care Collaborative</t>
  </si>
  <si>
    <t>Plan 5</t>
  </si>
  <si>
    <t>Mass General Brigham Health Plan with Mass General Brigham ACO</t>
  </si>
  <si>
    <t>Plan 6</t>
  </si>
  <si>
    <t>Tufts Health Together with Cambridge Health Alliance (CHA)</t>
  </si>
  <si>
    <t>Plan 7</t>
  </si>
  <si>
    <t>Tufts Health Together with UMass Memorial Health</t>
  </si>
  <si>
    <t>Plan 8</t>
  </si>
  <si>
    <t>East Boston Neighborhood Health WellSense Alliance</t>
  </si>
  <si>
    <t>Plan 9</t>
  </si>
  <si>
    <t>WellSense Beth Israel Lahey Health (BILH) Performance Network ACO</t>
  </si>
  <si>
    <t>Plan 10</t>
  </si>
  <si>
    <t>WellSense Boston Children's ACO</t>
  </si>
  <si>
    <t>Plan 11</t>
  </si>
  <si>
    <t>WellSense Care Alliance</t>
  </si>
  <si>
    <t>Plan 12</t>
  </si>
  <si>
    <t>WellSense Community Alliance</t>
  </si>
  <si>
    <t>Plan 13</t>
  </si>
  <si>
    <t>WellSense Mercy Alliance</t>
  </si>
  <si>
    <t>Plan 14</t>
  </si>
  <si>
    <t>WellSense Signature Alliance</t>
  </si>
  <si>
    <t>Plan 15</t>
  </si>
  <si>
    <t>WellSense Southcoast Alliance</t>
  </si>
  <si>
    <t>Plan 16</t>
  </si>
  <si>
    <t>Plan 17</t>
  </si>
  <si>
    <t>Plan 18</t>
  </si>
  <si>
    <t>Plan 19</t>
  </si>
  <si>
    <t>Plan 20</t>
  </si>
  <si>
    <t>Plan 21</t>
  </si>
  <si>
    <t>Plan 22</t>
  </si>
  <si>
    <t>Plan 23</t>
  </si>
  <si>
    <t>Plan 24</t>
  </si>
  <si>
    <t>Plan 25</t>
  </si>
  <si>
    <t>Plan 26</t>
  </si>
  <si>
    <t>Plan 27</t>
  </si>
  <si>
    <t>Plan 28</t>
  </si>
  <si>
    <t>Plan 29</t>
  </si>
  <si>
    <t>Plan 30</t>
  </si>
  <si>
    <t>Plan 31</t>
  </si>
  <si>
    <t>Plan 32</t>
  </si>
  <si>
    <t>Plan 33</t>
  </si>
  <si>
    <t>Plan 34</t>
  </si>
  <si>
    <t>Plan 35</t>
  </si>
  <si>
    <t>A.8</t>
  </si>
  <si>
    <t>BSS entity 1</t>
  </si>
  <si>
    <t>Enter the names of the beneficiary support system (BSS) entities that support enrollees in the program for which the state is reporting data.
If the program contracts with fewer than 10 BSS entities, leave unused fields blank. If the program includes more than 10 BSS entities, contact CMS for guidance.</t>
  </si>
  <si>
    <t>Automated Health Systems (AHS)</t>
  </si>
  <si>
    <t>BSS entity 2</t>
  </si>
  <si>
    <t>BSS entity 3</t>
  </si>
  <si>
    <t>BSS entity 4</t>
  </si>
  <si>
    <t>BSS entity 5</t>
  </si>
  <si>
    <t>BSS entity 6</t>
  </si>
  <si>
    <t>BSS entity 7</t>
  </si>
  <si>
    <t>BSS entity 8</t>
  </si>
  <si>
    <t>BSS entity 9</t>
  </si>
  <si>
    <t>BSS entity 10</t>
  </si>
  <si>
    <t>A.9</t>
  </si>
  <si>
    <t>ILOS 1</t>
  </si>
  <si>
    <r>
      <t xml:space="preserve">This section must be completed if any ILOSs </t>
    </r>
    <r>
      <rPr>
        <u/>
        <sz val="11"/>
        <rFont val="Calibri"/>
        <family val="2"/>
        <scheme val="minor"/>
      </rPr>
      <t>other than short term stays in an Institution for Mental Diseases (IMD)</t>
    </r>
    <r>
      <rPr>
        <sz val="11"/>
        <rFont val="Calibri"/>
        <family val="2"/>
        <scheme val="minor"/>
      </rPr>
      <t xml:space="preserve"> are authorized for this managed care program. Enter the name of each ILOS offered as it is identified in the managed care plan contract(s). </t>
    </r>
    <r>
      <rPr>
        <u/>
        <sz val="11"/>
        <color theme="4"/>
        <rFont val="Calibri"/>
        <family val="2"/>
        <scheme val="minor"/>
      </rPr>
      <t>Guidance on ILOS is available on Medicaid.gov.</t>
    </r>
  </si>
  <si>
    <t>ILOS 2</t>
  </si>
  <si>
    <t>ILOS 3</t>
  </si>
  <si>
    <t>ILOS 4</t>
  </si>
  <si>
    <t>ILOS 5</t>
  </si>
  <si>
    <t>ILOS 6</t>
  </si>
  <si>
    <t>ILOS 7</t>
  </si>
  <si>
    <t>ILOS 8</t>
  </si>
  <si>
    <t>ILOS 9</t>
  </si>
  <si>
    <t>ILOS 10</t>
  </si>
  <si>
    <t>ILOS 11</t>
  </si>
  <si>
    <t>ILOS 12</t>
  </si>
  <si>
    <t>ILOS 13</t>
  </si>
  <si>
    <t>ILOS 14</t>
  </si>
  <si>
    <t>ILOS 15</t>
  </si>
  <si>
    <t>ILOS 16</t>
  </si>
  <si>
    <t>ILOS 17</t>
  </si>
  <si>
    <t>ILOS 18</t>
  </si>
  <si>
    <t>ILOS 19</t>
  </si>
  <si>
    <t>ILOS 20</t>
  </si>
  <si>
    <t>[B] State-Level Indicators</t>
  </si>
  <si>
    <t>Indicator</t>
  </si>
  <si>
    <t>I. Program Characteristics and Enrollment</t>
  </si>
  <si>
    <t>B.I.1</t>
  </si>
  <si>
    <t>Statewide Medicaid enrollment</t>
  </si>
  <si>
    <t>Enter the average number of individuals enrolled in Medicaid per month during the reporting year (i.e., average member months). Include all FFS and managed care enrollees and count each person only once, regardless of the delivery system(s) in which they are enrolled.</t>
  </si>
  <si>
    <t>B.I.2</t>
  </si>
  <si>
    <t>Statewide Medicaid managed care enrollment</t>
  </si>
  <si>
    <t>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t>
  </si>
  <si>
    <t>III. Encounter Data Reporting</t>
  </si>
  <si>
    <t>B.III.1</t>
  </si>
  <si>
    <t xml:space="preserve">Data validation entity
</t>
  </si>
  <si>
    <t>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t>
  </si>
  <si>
    <t>State Medicaid agency staff</t>
  </si>
  <si>
    <t>B.III.2</t>
  </si>
  <si>
    <t>HIPAA compliance of proprietary system(s) for encounter data validation</t>
  </si>
  <si>
    <t xml:space="preserve">If the state selected “proprietary system(s)” in previous question, were the system(s) utilized fully HIPAA compliant? Select one. </t>
  </si>
  <si>
    <t>X. Program Integrity</t>
  </si>
  <si>
    <t>B.X.1</t>
  </si>
  <si>
    <t>Payment risks between the state and plans</t>
  </si>
  <si>
    <r>
      <t>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t>
    </r>
    <r>
      <rPr>
        <i/>
        <sz val="12"/>
        <color theme="1"/>
        <rFont val="Arial"/>
        <family val="2"/>
      </rPr>
      <t>No PI activities were performed during the reporting period</t>
    </r>
    <r>
      <rPr>
        <sz val="12"/>
        <color theme="1"/>
        <rFont val="Arial"/>
        <family val="2"/>
      </rPr>
      <t>' as your response. 'N/A' is not an acceptable response.</t>
    </r>
  </si>
  <si>
    <t>B.X.2</t>
  </si>
  <si>
    <t>Contract standard for overpayments</t>
  </si>
  <si>
    <t>Does the state allow plans to retain overpayments, require the return of overpayments, or has established a hybrid system? Select one.</t>
  </si>
  <si>
    <t>B.X.3</t>
  </si>
  <si>
    <t>Location of contract provision stating overpayment standard</t>
  </si>
  <si>
    <t xml:space="preserve">Describe where the overpayment standard in the previous indicator is located in plan contracts, as required by 42 CFR 438.608(d)(1)(i). </t>
  </si>
  <si>
    <t>B.X.4</t>
  </si>
  <si>
    <t>Description of overpayment contract standard</t>
  </si>
  <si>
    <t xml:space="preserve">Briefly describe the overpayment standard (for example, details on whether the state allows plans to retain overpayments, requires the plans to return overpayments, or administers a hybrid system) selected in indicator B.X.2. </t>
  </si>
  <si>
    <t>If a plan identifies an overpayment prior to the state, the plan shall recover the overpayment and may retain the overpayment. If no collection action is taken by the plan within 180 days, the plan must report that no action was taken and provide a justification for failure to recover. If the state identifies an overpayment prior to the plan, the state may explore options, up to and including recovering the overpayment from the plan.</t>
  </si>
  <si>
    <t>B.X.5</t>
  </si>
  <si>
    <t>State overpayment reporting monitoring</t>
  </si>
  <si>
    <t>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t>
  </si>
  <si>
    <t>B.X.6</t>
  </si>
  <si>
    <t>Changes in beneficiary circumstances</t>
  </si>
  <si>
    <t xml:space="preserve">Describe how the state ensures timely and accurate reconciliation of enrollment files between the state and plans to ensure appropriate payments for enrollees experiencing a change in status (e.g., incarcerated, deceased, switching plans). </t>
  </si>
  <si>
    <t>Plans must report to EOHHS when they receive information on a change in Enrollee circumstances which may impact their eligibility primarily via a daily enrollment file exchange. The state and the plans use the  daily enrollment files and other reporting to reconcile changes in Enrollee enrollment status, including but not limited to, a change in an Enrollee's residence, identification of TPL, or death of an Enrollee. Plans must have member permission to report a change of residence.</t>
  </si>
  <si>
    <t>B.X.7a</t>
  </si>
  <si>
    <t>Changes in provider circumstances: Monitoring plans</t>
  </si>
  <si>
    <t>Does the state monitor whether plans report provider “for cause” terminations in a timely manner under 42 CFR 438.608(a)(4)? Select one.</t>
  </si>
  <si>
    <t>Yes</t>
  </si>
  <si>
    <t>B.X.7b</t>
  </si>
  <si>
    <t>Changes in provider circumstances: Metrics</t>
  </si>
  <si>
    <t>If the state monitors whether plans report provider “for cause” terminations in a timely manner in the previous indicator, does the state use a metric or indicator to assess plan reporting performance? Select one.</t>
  </si>
  <si>
    <t>B.X.7c</t>
  </si>
  <si>
    <t>Changes in provider circumstances: Describe metric</t>
  </si>
  <si>
    <t xml:space="preserve">If the state uses a metric or indicator to assess plan reporting performance in item B.X.7b, describe the metric or indicator that the state uses. </t>
  </si>
  <si>
    <t>Plans must report no later than five business days when it receives information about a change in a provider's circumstances that may impact its ability to participate in the plan's network or the state.</t>
  </si>
  <si>
    <t>B.X.8a</t>
  </si>
  <si>
    <t>Federal database checks: Excluded person or entities</t>
  </si>
  <si>
    <t>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t>
  </si>
  <si>
    <t>No</t>
  </si>
  <si>
    <t>B.X.8b</t>
  </si>
  <si>
    <t>Federal database checks: Summarize instances of exclusion</t>
  </si>
  <si>
    <t xml:space="preserve">If the state responded "yes" to the previous indicator, summarize the instances and whether the entity was notified as required in 438.602(d). Enter N/A if not applicable. Report actions taken, such as plan-level sanctions and corrective actions. </t>
  </si>
  <si>
    <t>B.X.9a</t>
  </si>
  <si>
    <t>Website posting of 5 percent or more ownership control</t>
  </si>
  <si>
    <t>Does the state post on its website the names of individuals and entities with 5% or more ownership or control interest in MCOs, PIHPs, PAHPs, PCCMs and PCCM entities and subcontractors? Refer to §455.104 and required by 42 CFR 438.602(g)(3).</t>
  </si>
  <si>
    <t>B.X.9b</t>
  </si>
  <si>
    <t>If the state responded "yes" in the previous indicator, what is the link to the website? Enter N/A if not applicable. Refer to 42 CFR 602(g)(3).</t>
  </si>
  <si>
    <t>B.X.10</t>
  </si>
  <si>
    <t xml:space="preserve">Periodic audits </t>
  </si>
  <si>
    <r>
      <t xml:space="preserve">If the state conducted any audits during the contract year to determine the accuracy, truthfulness, and completeness of the encounter and financial data submitted by the plans, provide the link(s) to the audit results. Refer to 42 CFR 438.602(e). If no audits were conducted, please enter </t>
    </r>
    <r>
      <rPr>
        <i/>
        <sz val="12"/>
        <color theme="1"/>
        <rFont val="Arial"/>
        <family val="2"/>
      </rPr>
      <t>'No such audits were conducted during the reporting year</t>
    </r>
    <r>
      <rPr>
        <sz val="12"/>
        <color theme="1"/>
        <rFont val="Arial"/>
        <family val="2"/>
      </rPr>
      <t>' as your response. 'N/A' is not an acceptable response.</t>
    </r>
  </si>
  <si>
    <t>The State implemented the requirement in July 2023 by contracting a vendor to conduct an independent audit of the accuracy, truthfulness, and completeness of the encounter and financial data submitted by, or on behalf of, each MCO, PIHP or PAHP.  Audit work has been ongoing since implementation and is being conducted in two parts, with Managed Care Organizations, Accountable Care Organizations, and the Massachusetts Behavioral Health Partnership audited in the first year and the Senior Care Options Plans and One Care Plans in the second year. The auditor will be able to complete its reporting for the first round of audits following final calculations of RY22 risk sharing reconciliation.  MassHealth has completed its final RY22 reconciliation calculations and anticipates plans completing their provider-level reconciliations, if any, in the coming months. We anticipate the first round of audit reports will be complete thereafter. </t>
  </si>
  <si>
    <t>[C1] Program-Level, Set Indicators</t>
  </si>
  <si>
    <t>C1.I.1</t>
  </si>
  <si>
    <t>Program contract</t>
  </si>
  <si>
    <t xml:space="preserve">Enter the title and date of the contract between the state and plans participating in the managed care program. </t>
  </si>
  <si>
    <t>Accountable Care Partnership Plan (ACPP) Contract - 4/1/2023</t>
  </si>
  <si>
    <t>C1.I.2</t>
  </si>
  <si>
    <t>Contract URL</t>
  </si>
  <si>
    <t xml:space="preserve">Provide the hyperlink to the model contract or landing page for executed contracts for the program reported in this program. </t>
  </si>
  <si>
    <t>Accountable Care Partnership Plan Contracts | Mass.gov</t>
  </si>
  <si>
    <t>C1.I.3</t>
  </si>
  <si>
    <t>Program type</t>
  </si>
  <si>
    <t xml:space="preserve">What is the type of MCPs that contract with the state to provide the services covered under the program? Select one. </t>
  </si>
  <si>
    <t>Managed Care Organization (MCO)</t>
  </si>
  <si>
    <t>C1.I.4a</t>
  </si>
  <si>
    <t>Special program benefits</t>
  </si>
  <si>
    <t>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t>
  </si>
  <si>
    <t xml:space="preserve">1, 4 </t>
  </si>
  <si>
    <t>C1.I.4b</t>
  </si>
  <si>
    <t>Variation in special benefits</t>
  </si>
  <si>
    <t xml:space="preserve">Are there any variations in the availability of special benefits within the program (e.g. by service area or population)? Enter "N/A" if not applicable. </t>
  </si>
  <si>
    <r>
      <t xml:space="preserve">Benefits vary by coverage type.  Note that ACPP plans cover emergency transportation and certain </t>
    </r>
    <r>
      <rPr>
        <sz val="11"/>
        <rFont val="Aptos"/>
        <family val="2"/>
      </rPr>
      <t>non-emergent, out-of-state transportation.</t>
    </r>
  </si>
  <si>
    <t>C1.I.5</t>
  </si>
  <si>
    <t>Program enrollment</t>
  </si>
  <si>
    <t>Enter the average number of individuals enrolled in this managed care program per month during the reporting year (i.e., average member months).</t>
  </si>
  <si>
    <t>C1.I.6</t>
  </si>
  <si>
    <t>Changes to enrollment or benefits</t>
  </si>
  <si>
    <r>
      <t>Briefly explain any major changes to the population enrolled in or benefits provided by the managed care program during the reporting year. If there were no major changes, please enter '</t>
    </r>
    <r>
      <rPr>
        <i/>
        <sz val="12"/>
        <color theme="1"/>
        <rFont val="Arial"/>
        <family val="2"/>
      </rPr>
      <t>There were no major changes to the population or benefits during the reporting year</t>
    </r>
    <r>
      <rPr>
        <sz val="12"/>
        <color theme="1"/>
        <rFont val="Arial"/>
        <family val="2"/>
      </rPr>
      <t>' as your response. 'N/A' is not an acceptable response.</t>
    </r>
  </si>
  <si>
    <t>N/A</t>
  </si>
  <si>
    <t>C1.III.1</t>
  </si>
  <si>
    <t>Uses of encounter data</t>
  </si>
  <si>
    <t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t>
  </si>
  <si>
    <t xml:space="preserve">Rate Setting - Yes                                                                                   Quality/Performance Measurement - Yes                                                                 Monitoring &amp; Reporting - Yes                                                                                       Contract Oversight - Yes                                                                                             Program Integrity - Yes                                                                                                  Policy Making and Decision Support - Yes </t>
  </si>
  <si>
    <t>C1.III.2</t>
  </si>
  <si>
    <t>Criteria/ measures used to evaluate MCP performance</t>
  </si>
  <si>
    <t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t>
  </si>
  <si>
    <t>Timeliness of initial data submission - Yes           Timeliness of data corrections - Yes                  Timeliness of Data Certifications - No                          Use of correct file formats - Yes                            Provider ID field complete - No                               Overall data accuracy - Yes</t>
  </si>
  <si>
    <t>C1.III.3</t>
  </si>
  <si>
    <t>Encounter data performance criteria contract language</t>
  </si>
  <si>
    <t>Provide reference(s) to the contract section(s) that describe the criteria by which managed care plan performance on encounter data submission and correction will be measured. Use contract section references, not page numbers.</t>
  </si>
  <si>
    <t>2.15.B
Appendix E</t>
  </si>
  <si>
    <t>C1.III.4</t>
  </si>
  <si>
    <t>Financial penalties contract language</t>
  </si>
  <si>
    <t>Provide reference(s) to the contract section(s) that describes any financial penalties the state may impose on plans for the types of failures to meet encounter data submission and quality standards. Use contract section references, not page numbers.</t>
  </si>
  <si>
    <t>2.15.B 
5.4., including 5.4.D</t>
  </si>
  <si>
    <t>C1.III.5</t>
  </si>
  <si>
    <t>Incentives for encounter data quality</t>
  </si>
  <si>
    <t xml:space="preserve">Describe the types of incentives that may be awarded to managed care plans for encounter data quality. Reply with N/A if the plan does not use incentives to award encounter data quality. </t>
  </si>
  <si>
    <t>C1.III.6</t>
  </si>
  <si>
    <t>Barriers to collecting/validating encounter data</t>
  </si>
  <si>
    <r>
      <t>Describe any barriers to collecting and/or validating managed care plan encounter data that the state has experienced during the reporting year. If there were no barriers, please enter '</t>
    </r>
    <r>
      <rPr>
        <i/>
        <sz val="12"/>
        <color theme="1"/>
        <rFont val="Arial"/>
        <family val="2"/>
      </rPr>
      <t>The state did not experience any barriers to collecting or validating encounter data during the reporting year</t>
    </r>
    <r>
      <rPr>
        <sz val="12"/>
        <color theme="1"/>
        <rFont val="Arial"/>
        <family val="2"/>
      </rPr>
      <t>' as your response. 'N/A' is not an acceptable response.</t>
    </r>
  </si>
  <si>
    <t>IV. Appeals, State Fair Hearings &amp; Grievances</t>
  </si>
  <si>
    <t>C1.IV.1</t>
  </si>
  <si>
    <t>State's definition of "critical incident," as used for reporting purposes in its MLTSS program</t>
  </si>
  <si>
    <t xml:space="preserve">If this report is being completed for a managed care program that covers LTSS, what is the definition that the state uses for "critical incidents" within the managed care program? Respond with "N/A" if the managed care program does not cover LTSS. </t>
  </si>
  <si>
    <t>C1.IV.2</t>
  </si>
  <si>
    <t>State definition of "timely" resolution for standard appeals</t>
  </si>
  <si>
    <t>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t>
  </si>
  <si>
    <t>For standard resolution of Internal Appeals and notice to the affected parties, no more than 30 calendar days from the date the Contractor received either in writing or orally, whichever comes first, the Enrollee request for an Internal Appeal, unless this timeframe is extended under applicable contract provisions.</t>
  </si>
  <si>
    <t>C1.IV.3</t>
  </si>
  <si>
    <t>State definition of "timely" resolution for expedited appeals</t>
  </si>
  <si>
    <t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t>
  </si>
  <si>
    <t>C1.IV.4</t>
  </si>
  <si>
    <t>State definition of "timely" resolution for grievances</t>
  </si>
  <si>
    <t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t>
  </si>
  <si>
    <t>For the standard resolution of Grievances and notice to affected parties, no more than 30 calendar days from the date the Contractor received the Grievance, either orally or in writing from a valid party.</t>
  </si>
  <si>
    <t>V. Availability, Accessibility, and Network Adequacy</t>
  </si>
  <si>
    <t>C1.V.1</t>
  </si>
  <si>
    <t>Gaps/challenges in network adequacy</t>
  </si>
  <si>
    <r>
      <t>What are the state’s biggest challenges? Describe any challenges MCPs have maintaining adequate networks and meeting access standards. If the state and MCPs did not encounter any challenges, please enter '</t>
    </r>
    <r>
      <rPr>
        <i/>
        <sz val="12"/>
        <color theme="1"/>
        <rFont val="Arial"/>
        <family val="2"/>
      </rPr>
      <t>No challenges were encountered</t>
    </r>
    <r>
      <rPr>
        <sz val="12"/>
        <color theme="1"/>
        <rFont val="Arial"/>
        <family val="2"/>
      </rPr>
      <t>' as your response. 'N/A' is not an acceptable response.</t>
    </r>
  </si>
  <si>
    <t xml:space="preserve">MassHealth ACPPs face similar challenges to those faced by all other plans (including those in the commercial insurance space) with the availability of providers for certain specialties and behavioral health services in underserved areas.
Additionally, MassHealth's PCP exclusivity requirements also present some challenges as primary care practices can only serve members in one ACPP.  
</t>
  </si>
  <si>
    <t>C1.V.2</t>
  </si>
  <si>
    <t>State response to gaps in network adequacy</t>
  </si>
  <si>
    <t xml:space="preserve">How does the state work with MCPs to address gaps in network adequacy? </t>
  </si>
  <si>
    <t>MassHealth uses its contract to enforce standards that protect access to care.  When issues arise, we connect with ACPP key contacts to identify the issue, develop a long term plan to correct the issue, and a plan to preserve member access to services while the underlying issue is being addressed.  When appropriate MassHealth also engages with our clinical staff to speak with the MCP. MassHealth has included many tools in its contracts to address non-compliance including corrective workplan, formal corrective action plan, sanctions, or contract termination.</t>
  </si>
  <si>
    <t>IX. Beneficiary Support System (BSS)</t>
  </si>
  <si>
    <t>C1.IX.1</t>
  </si>
  <si>
    <t>BSS website</t>
  </si>
  <si>
    <t>List the website(s) and/or email address(es) that beneficiaries use to seek assistance from the BSS through electronic means. Separate entries with commas.</t>
  </si>
  <si>
    <t>C1.IX.2</t>
  </si>
  <si>
    <t>BSS auxiliary aids and services</t>
  </si>
  <si>
    <t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t>
  </si>
  <si>
    <t>C1.IX.3</t>
  </si>
  <si>
    <t>BSS LTSS program data</t>
  </si>
  <si>
    <t>How do BSS entities assist the state with identifying, remediating, and resolving systemic issues based on a review of LTSS program data such as grievances and appeals or critical incident data? Refer to 42 CFR 438.71(d)(4).</t>
  </si>
  <si>
    <t>C1.IX.4</t>
  </si>
  <si>
    <t>State evaluation of BSS entity performance</t>
  </si>
  <si>
    <t xml:space="preserve">How does the state evaluate the quality, effectiveness, and efficiency of the BSS entities' performance? </t>
  </si>
  <si>
    <t xml:space="preserve">AHS - The State evaluates AHS’s quality, effectiveness, and efficiency through various contract management, internal controls, and reporting requirements.  For example, Section 2.10 of AHS’s contract requires that AHS participate in contract management meetings on an ad hoc quarterly basis to address project plans, operational issues, progress toward annual goals, and the status of any Quality Improvement Projects.  Upon the State’s request, AHS is also required to work with EOHHS and designated vendors to enhance program and operational efficiency.  AHS is further required to conduct an independent annual compliance audit, cooperate and participate in program or financial audits and maintain and submit to EOHHS fraud, waste, and abuse protocols (see Section 2.9).  AHS is also required to submit standard reports on a weekly, monthly, quarterly and ad hoc basis (see Section 2.5).  AHS is further required to use principles of continuous quality improvement to satisfy its obligations under its contract, which include analyzing data measuring contractor performance, training staff, recommending operational improvements, and identifying and implementing Quality Improvement Projects and related reports (see Section 2.6).
My Ombudsman -  The State evaluates My Ombudsman’s quality, effectiveness and efficiency through various contract management, internal controls and reporting requirements; through routine review of satisfaction survey data (My Ombudsman asks each member they work with to complete a survey to evaluate their satisfaction with services once a case has been closed); and through weekly case meetings
</t>
  </si>
  <si>
    <t>C1.X.3</t>
  </si>
  <si>
    <t>Prohibited affiliation disclosure</t>
  </si>
  <si>
    <t>Did any plans disclose prohibited affiliations? If the state took action, enter those actions on Tab D3 Sanctions. Select one. Refer to 42 CFR 438.610(d).</t>
  </si>
  <si>
    <t>XII. Mental Health and Substance Use Disorder Parity</t>
  </si>
  <si>
    <t>Beginning December 2024, this section must be completed for programs that include MCOs.</t>
  </si>
  <si>
    <t>C1.XII.4</t>
  </si>
  <si>
    <t>Does this program include MCOs?</t>
  </si>
  <si>
    <t>If "Yes," please complete the following questions.</t>
  </si>
  <si>
    <t>C1.XII.5</t>
  </si>
  <si>
    <t>Are ANY services provided to MCO enrollees by a PIHP, PAHP, or FFS delivery system?</t>
  </si>
  <si>
    <t>(i.e., some services are delivered via fee for service (FFS), prepaid inpatient health plan (PIHP), or prepaid ambulatory health plan (PAHP) delivery system)</t>
  </si>
  <si>
    <t>C1.XII.6</t>
  </si>
  <si>
    <t>Did the State or MCOs complete the analysis(es)?</t>
  </si>
  <si>
    <t>MCO</t>
  </si>
  <si>
    <t>C1.XII.7a</t>
  </si>
  <si>
    <t>Have there been any events in the reporting period that necessitated an update to the parity analysis(es)?</t>
  </si>
  <si>
    <t>(e.g., changes in benefits, quantitative treatment limits (QTLs), non-quantitative treatment limits (NQTLs), or financial requirements; the addition of a new managed care plan (MCP) providing services to MCO enrollees; and/or deficiencies corrected)</t>
  </si>
  <si>
    <t>C1.XII.7b</t>
  </si>
  <si>
    <t>Describe the event(s) that necessitated an update to the parity analysis(es).</t>
  </si>
  <si>
    <t>If the state responded "Yes" to the previous indicator, select all that apply.</t>
  </si>
  <si>
    <t>C1.XII.8</t>
  </si>
  <si>
    <t>When was the last parity analysis(es) for this program completed?</t>
  </si>
  <si>
    <t>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t>
  </si>
  <si>
    <t>C1.XII.9</t>
  </si>
  <si>
    <t>When was the last parity analysis(es) for this program submitted to CMS?</t>
  </si>
  <si>
    <t>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t>
  </si>
  <si>
    <t>C1.XII.10a</t>
  </si>
  <si>
    <t>In the last analysis(es) conducted, were any deficiencies identified?</t>
  </si>
  <si>
    <t>C1.XII.10b</t>
  </si>
  <si>
    <t>In the last analysis(es) conducted, describe all deficiencies identified.</t>
  </si>
  <si>
    <t>If the state responded "Yes" to the previous indicator, complete this indicator. (Free text)</t>
  </si>
  <si>
    <t>C1.XII.11a</t>
  </si>
  <si>
    <t>As of the end of this reporting period, have these deficiencies been resolved for all plans?</t>
  </si>
  <si>
    <t>If the state responded "Yes" to C1.XII.10a, complete this indicator.</t>
  </si>
  <si>
    <t>C1.XII.11b</t>
  </si>
  <si>
    <t xml:space="preserve">If deficiencies have not been resolved, select all that apply.  </t>
  </si>
  <si>
    <t>If the state responded "No" to the previous indicator, complete this indicator.</t>
  </si>
  <si>
    <t>C1.XII.12a</t>
  </si>
  <si>
    <t>Has the state posted the current parity analysis(es) covering this program on its website?</t>
  </si>
  <si>
    <t>The current parity analysis/analyses must be posted on the state Medicaid program website. States with ANY services provided to MCO enrollees by an entity other than MCO should have a single state summary parity analysis report.
States with NO services provided to MCO enrollees by an entity other than the MCO may have multiple parity reports (by MCO), in which case all MCOs' separate analyses must be posted. A "Yes" response means that the parity analysis for either the state or for ALL MCOs has been posted.</t>
  </si>
  <si>
    <t>C1.XII.12b</t>
  </si>
  <si>
    <t>Provide the URL link(s).</t>
  </si>
  <si>
    <t>If the state responded "Yes" to C1.XII.12a, complete this indicator. Response must be a valid hyperlink/URL beginning with "https://" or "htttps://". Separate links with commas.</t>
  </si>
  <si>
    <t>C1.XII.12c</t>
  </si>
  <si>
    <t>When will the state post the current parity analysis(es) on its State Medicaid website in accordance with 42 CFR § 438.920(b)(1)?</t>
  </si>
  <si>
    <t>If the state responded "No" to C1.XII.12a, complete this indicator. MM/DD/YYYY</t>
  </si>
  <si>
    <t>[C2] Program-Level, State-Specific Indicators: Availability, Accessibility, and Network Adequacy</t>
  </si>
  <si>
    <t>Measure #1</t>
  </si>
  <si>
    <t>Measure #2</t>
  </si>
  <si>
    <t>Measure #3</t>
  </si>
  <si>
    <t>Measure #4</t>
  </si>
  <si>
    <t>Measure #5</t>
  </si>
  <si>
    <t>Measure #6</t>
  </si>
  <si>
    <t>Measure #7</t>
  </si>
  <si>
    <t>Measure #8</t>
  </si>
  <si>
    <t>Measure #9</t>
  </si>
  <si>
    <t>Measure #10</t>
  </si>
  <si>
    <t>Measure #11</t>
  </si>
  <si>
    <t>Measure #12</t>
  </si>
  <si>
    <t>Measure #13</t>
  </si>
  <si>
    <t>Measure #14</t>
  </si>
  <si>
    <t>Measure #15</t>
  </si>
  <si>
    <t>Measure #16</t>
  </si>
  <si>
    <t>Measure #17</t>
  </si>
  <si>
    <t>Measure #18</t>
  </si>
  <si>
    <t>Measure #19</t>
  </si>
  <si>
    <t>Measure #20</t>
  </si>
  <si>
    <t>Measure #21</t>
  </si>
  <si>
    <t>Measure #22</t>
  </si>
  <si>
    <t>Measure #23</t>
  </si>
  <si>
    <t>Measure #24</t>
  </si>
  <si>
    <t>Measure #25</t>
  </si>
  <si>
    <t>Measure #26</t>
  </si>
  <si>
    <t>Measure #27</t>
  </si>
  <si>
    <t>Measure #28</t>
  </si>
  <si>
    <t>Measure #29</t>
  </si>
  <si>
    <t>Measure #30</t>
  </si>
  <si>
    <t>Measure #31</t>
  </si>
  <si>
    <t>Measure #32</t>
  </si>
  <si>
    <t>Measure #33</t>
  </si>
  <si>
    <t>Measure #34</t>
  </si>
  <si>
    <t>Measure #35</t>
  </si>
  <si>
    <t>Measure #36</t>
  </si>
  <si>
    <t>Measure #37</t>
  </si>
  <si>
    <t>Measure #38</t>
  </si>
  <si>
    <t>Measure #39</t>
  </si>
  <si>
    <t>Measure #40</t>
  </si>
  <si>
    <t>Measure #41</t>
  </si>
  <si>
    <t>Measure #42</t>
  </si>
  <si>
    <t>Measure #43</t>
  </si>
  <si>
    <t>Measure #44</t>
  </si>
  <si>
    <t>Measure #45</t>
  </si>
  <si>
    <t>Measure #46</t>
  </si>
  <si>
    <t>Measure #47</t>
  </si>
  <si>
    <t>Measure #48</t>
  </si>
  <si>
    <t>Measure #49</t>
  </si>
  <si>
    <t>Measure #50</t>
  </si>
  <si>
    <t>Measure #51</t>
  </si>
  <si>
    <t>Measure #52</t>
  </si>
  <si>
    <t>Measure #53</t>
  </si>
  <si>
    <t>Measure #54</t>
  </si>
  <si>
    <t>Measure #55</t>
  </si>
  <si>
    <t>Measure #56</t>
  </si>
  <si>
    <t>Measure #57</t>
  </si>
  <si>
    <t>Measure #58</t>
  </si>
  <si>
    <t>Measure #59</t>
  </si>
  <si>
    <t>Measure #60</t>
  </si>
  <si>
    <t>Measure #61</t>
  </si>
  <si>
    <t>Measure #62</t>
  </si>
  <si>
    <t>Measure #63</t>
  </si>
  <si>
    <t>Measure #64</t>
  </si>
  <si>
    <t>Measure #65</t>
  </si>
  <si>
    <t>Measure #66</t>
  </si>
  <si>
    <t>Measure #67</t>
  </si>
  <si>
    <t>Measure #68</t>
  </si>
  <si>
    <t>Measure #69</t>
  </si>
  <si>
    <t>Measure #70</t>
  </si>
  <si>
    <t>Measure #71</t>
  </si>
  <si>
    <t>Measure #72</t>
  </si>
  <si>
    <t>Measure #73</t>
  </si>
  <si>
    <t>Measure #74</t>
  </si>
  <si>
    <t>Measure #75</t>
  </si>
  <si>
    <t>Measure #76</t>
  </si>
  <si>
    <t>Measure #77</t>
  </si>
  <si>
    <t>Measure #78</t>
  </si>
  <si>
    <t>Measure #79</t>
  </si>
  <si>
    <t>Measure #80</t>
  </si>
  <si>
    <t>Measure #81</t>
  </si>
  <si>
    <t>Measure #82</t>
  </si>
  <si>
    <t>Measure #83</t>
  </si>
  <si>
    <t>Measure #84</t>
  </si>
  <si>
    <t>Measure #85</t>
  </si>
  <si>
    <t>Measure #86</t>
  </si>
  <si>
    <t>Measure #87</t>
  </si>
  <si>
    <t>Measure #88</t>
  </si>
  <si>
    <t>Describe the measures the state uses to monitor availability, accessibility, and network adequacy. 
Report at the program level.</t>
  </si>
  <si>
    <t>Background</t>
  </si>
  <si>
    <t>Revisions to the Medicaid managed care regulations in 2016 and 2020 built on existing requirements that managed care plans maintain provider networks sufficient to ensure adequate access to covered services by: (1) requiring states to develop quantitative network adequacy standards for at least eight specified provider types if covered under the contract, and to make these standards available online; (2) strengthening network adequacy monitoring requirements; and (3) addressing the needs of people with long-term care service needs (42 CFR 438.66; 42 CFR 438.68). 42 CFR 438.66(e) specifies that the MCPAR must provide information on and an assessment of the availability and accessibility of covered services within the MCO, PHIP, or PAHP contracts, including network adequacy standards for each managed care program.</t>
  </si>
  <si>
    <t>V. Availability, Accessibility &amp; Network Adequacy</t>
  </si>
  <si>
    <t>C2.V.1</t>
  </si>
  <si>
    <t>General category</t>
  </si>
  <si>
    <t>Select one</t>
  </si>
  <si>
    <t>General quantitative availability and accessibility standard</t>
  </si>
  <si>
    <t>C2.V.2</t>
  </si>
  <si>
    <t>Measure standard</t>
  </si>
  <si>
    <t>What is the standard for your program-level indicators? Add a description</t>
  </si>
  <si>
    <t>Two open PCP panels within 15 miles or 30 minutes</t>
  </si>
  <si>
    <t>Two open PCP panels within 40 miles or 40 minutes</t>
  </si>
  <si>
    <t>One adult PCP for every 750 adult Enrollees</t>
  </si>
  <si>
    <t xml:space="preserve">One pediatric PCP for every 750 pediatric Enrollees </t>
  </si>
  <si>
    <t>20 miles or 40 minutes</t>
  </si>
  <si>
    <t>20 miles or 40 minutes, or the closest acute inpatient hospital located outside these Service Areas</t>
  </si>
  <si>
    <t>15 miles or 30 minutes</t>
  </si>
  <si>
    <t>30 miles or 60 minutes</t>
  </si>
  <si>
    <t>Two providers within 15 miles or 30 minutes</t>
  </si>
  <si>
    <t xml:space="preserve">One OBGYN for every 500 Enrollees </t>
  </si>
  <si>
    <t>40 miles or 40 minutes</t>
  </si>
  <si>
    <t>Primary care: within 48 hours of the Enrollee’s request for Urgent Care</t>
  </si>
  <si>
    <t>Primary care: within 10 calendar days of the Enrollee’s request for Symptomatic Care</t>
  </si>
  <si>
    <t>Primary care: within 45 calendar days of the Enrollee’s request for Non-Symptomatic Care</t>
  </si>
  <si>
    <t xml:space="preserve">Assure the provision of screenings in accordance with the schedule established by the EPSDT Periodicity Schedule </t>
  </si>
  <si>
    <t>Two within 60 miles or 60 minutes</t>
  </si>
  <si>
    <t>Two closest providers to Service Area</t>
  </si>
  <si>
    <t>Two within 30 miles or 30 minutes</t>
  </si>
  <si>
    <t>Four closest providers to Service Area</t>
  </si>
  <si>
    <t>30 miles or 30 minutes</t>
  </si>
  <si>
    <t>One provider statewide</t>
  </si>
  <si>
    <t>C2.V.3</t>
  </si>
  <si>
    <t>Standard type</t>
  </si>
  <si>
    <t xml:space="preserve">What is the standard type? Select one or add free text if you select "Other" </t>
  </si>
  <si>
    <t>Maximum time or distance</t>
  </si>
  <si>
    <t>Provider to enrollee ratios</t>
  </si>
  <si>
    <t>Appointment wait time</t>
  </si>
  <si>
    <t>Miniumum # of network providers</t>
  </si>
  <si>
    <t>C2.V.4</t>
  </si>
  <si>
    <t>Provider type</t>
  </si>
  <si>
    <t xml:space="preserve">What is the provider type? Select one or add free text if you select "Other" </t>
  </si>
  <si>
    <t>Primary care</t>
  </si>
  <si>
    <t>Other: Acute Inpatient Hospital</t>
  </si>
  <si>
    <t>Other: Urgent Care</t>
  </si>
  <si>
    <t>Other: Urgent Care or hospital emergency department</t>
  </si>
  <si>
    <t>Other: Rehabilitation Hospital</t>
  </si>
  <si>
    <t>Other: OBGYN</t>
  </si>
  <si>
    <t>Other: Pharmacy</t>
  </si>
  <si>
    <t>Other: Anesthesiology</t>
  </si>
  <si>
    <t>Other: Audiology</t>
  </si>
  <si>
    <t>Other: Cardiology</t>
  </si>
  <si>
    <t>Other: Dermatology</t>
  </si>
  <si>
    <t>Other: Emergency Medicine</t>
  </si>
  <si>
    <t>Other: Endocrinology</t>
  </si>
  <si>
    <t>Other: Gastroenterology</t>
  </si>
  <si>
    <t>Other: General Surgery</t>
  </si>
  <si>
    <t>Other: Hematology</t>
  </si>
  <si>
    <t>Other: Infectious Disease</t>
  </si>
  <si>
    <t>Other: Medical Oncology</t>
  </si>
  <si>
    <t>Other: Nephrology</t>
  </si>
  <si>
    <t>Other: Neurology</t>
  </si>
  <si>
    <t>Other: Ophthalmology</t>
  </si>
  <si>
    <t>Other: Orthopedic Surgery</t>
  </si>
  <si>
    <t>Other: Otolaryngology</t>
  </si>
  <si>
    <t>Other: Physiatry</t>
  </si>
  <si>
    <t>Other: Podiatry</t>
  </si>
  <si>
    <t>Other: Psychiatry</t>
  </si>
  <si>
    <t>Other: Pulmonology</t>
  </si>
  <si>
    <t>Other: Rheumatology</t>
  </si>
  <si>
    <t>Other: Urology</t>
  </si>
  <si>
    <t>Primary Care</t>
  </si>
  <si>
    <t>Psychiatric Inpatient Adult</t>
  </si>
  <si>
    <t>Psychiatric Inpatient Adolescent</t>
  </si>
  <si>
    <t>Other: Managed inpatient level 4</t>
  </si>
  <si>
    <t>Other: Monitored inpatient level 3.7</t>
  </si>
  <si>
    <t>Other: Clinical Stabilization Services 3.5</t>
  </si>
  <si>
    <t>Other: Community-Based Acute Treatment - Intensive Community-Based Acute Treatment - Transitional Care Unit</t>
  </si>
  <si>
    <t>Other: Partial Hospitalization Program</t>
  </si>
  <si>
    <t>Other: Residential Rehabilitation Services Level 3.1</t>
  </si>
  <si>
    <t xml:space="preserve">Other: Intensive Care Coordination </t>
  </si>
  <si>
    <t>Other: Applied Behavioral Analysis</t>
  </si>
  <si>
    <t>Other: In-Home Behavioral Services</t>
  </si>
  <si>
    <t>Other: In-Home Therapy</t>
  </si>
  <si>
    <t>Other: Therapeutic Mentoring</t>
  </si>
  <si>
    <t>Other: Structured Outpatient Addictions Program</t>
  </si>
  <si>
    <t>Other: Behavorial Health outpatient (including psychology and psychiatric advanced practice nurse)</t>
  </si>
  <si>
    <t>Other: Community Support Program</t>
  </si>
  <si>
    <t>Other: Recovery Support Navigator</t>
  </si>
  <si>
    <t>Other: Recovery Coach</t>
  </si>
  <si>
    <t>Other: Opioid Treatment Program</t>
  </si>
  <si>
    <t>Other: Allergy</t>
  </si>
  <si>
    <t>Other: Oral surgery</t>
  </si>
  <si>
    <t>Other: Plastic Surgery</t>
  </si>
  <si>
    <t>Other: Vascular Surgery</t>
  </si>
  <si>
    <t>Other: Community Crisis Stabilization (CCS)</t>
  </si>
  <si>
    <t>C2.V.5</t>
  </si>
  <si>
    <t>Applicable region(s)</t>
  </si>
  <si>
    <t xml:space="preserve">What is the applicable region? Select one or add free text if you select "Other" </t>
  </si>
  <si>
    <t>Other (free text, specify)Statewide except for Oak Bluffs and Nantucket Services Areas</t>
  </si>
  <si>
    <t>Other (free text, specify) Oak Bluffs and Nantucket Service Areas</t>
  </si>
  <si>
    <t>Other (free text, specify) Statewide except for Oak Bluffs and Nantucket Service Areas</t>
  </si>
  <si>
    <t>Other (free text, specify) Statewide</t>
  </si>
  <si>
    <t>Other: Statewide except for Oak Bluffs and Nantucket Service Areas</t>
  </si>
  <si>
    <t>Other: Oak Bluffs and Nantucket Service Areas</t>
  </si>
  <si>
    <t>Other: Statewide except for Nantucket Service Area</t>
  </si>
  <si>
    <t>Other: Nantucket Service Area</t>
  </si>
  <si>
    <t>Other: Statewide</t>
  </si>
  <si>
    <t>C2.V.6</t>
  </si>
  <si>
    <t>Population</t>
  </si>
  <si>
    <t xml:space="preserve">What is the population? Select one or add free text if you select "Other" </t>
  </si>
  <si>
    <t xml:space="preserve">Adult </t>
  </si>
  <si>
    <t>Pediatric</t>
  </si>
  <si>
    <t>Adult and Pediatric</t>
  </si>
  <si>
    <t>female Enrollees age 10 and older</t>
  </si>
  <si>
    <t>Adult</t>
  </si>
  <si>
    <t>Other: Adolescent</t>
  </si>
  <si>
    <t>Other: Adult and Adolescent</t>
  </si>
  <si>
    <t>C2.V.7</t>
  </si>
  <si>
    <t>Monitoring methods</t>
  </si>
  <si>
    <t xml:space="preserve">What are the monitoring methods? Select all that apply or add free text if you select "Other" </t>
  </si>
  <si>
    <t>Geomapping</t>
  </si>
  <si>
    <t>Other (free text, specify): plan reported calculations</t>
  </si>
  <si>
    <t>Other (free text, specify): Through narrative from the plans on their monitoring of this requirement</t>
  </si>
  <si>
    <t>C2.V.8</t>
  </si>
  <si>
    <t>Frequency of oversight methods</t>
  </si>
  <si>
    <t xml:space="preserve">What is the frequency of oversight methods? Select one or add free text if you select "Other" </t>
  </si>
  <si>
    <t>Annually and Ad hoc</t>
  </si>
  <si>
    <t>Annually</t>
  </si>
  <si>
    <t>[D1] Plan-Level, Set Indicators</t>
  </si>
  <si>
    <t>D1.I.1</t>
  </si>
  <si>
    <t>Plan enrollment</t>
  </si>
  <si>
    <t>Enter the average number of individuals enrolled in the plan per month during the reporting year (i.e., average member months).</t>
  </si>
  <si>
    <t>D1.I.2</t>
  </si>
  <si>
    <t>Plan share of Medicaid</t>
  </si>
  <si>
    <t>Automatically calculated. Sum of plan enrollment (within the specific program) as a percentage of the state's total Medicaid enrollment.
• Numerator: Plan enrollment (D1.I.1)
• Denominator: Statewide Medicaid enrollment (B.I.1)</t>
  </si>
  <si>
    <t>D1.I.3</t>
  </si>
  <si>
    <t>Plan share of any Medicaid managed care</t>
  </si>
  <si>
    <t>Automatically calculated. Sum of plan enrollment (regardless of program) as a percentage of total Medicaid enrollment in any type of managed care. 
• Numerator: Plan enrollment (D1.I.1)
• Denominator: Statewide Medicaid managed care enrollment (B.I.2)</t>
  </si>
  <si>
    <t>II. Financial Performance</t>
  </si>
  <si>
    <t>D1.II.1a</t>
  </si>
  <si>
    <t>Medical Loss Ratio (MLR)</t>
  </si>
  <si>
    <t>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t>
  </si>
  <si>
    <t>D1.II.1b</t>
  </si>
  <si>
    <t>Level of aggregation</t>
  </si>
  <si>
    <t xml:space="preserve">What is the aggregation level that best describes the MLR being reported in the previous indicator? Select one. As permitted under 42 CFR 438.8(i), states are allowed to aggregate data for reporting purposes across programs and populations. </t>
  </si>
  <si>
    <t xml:space="preserve">Program-specific statewide   </t>
  </si>
  <si>
    <t>D1.II.2</t>
  </si>
  <si>
    <t>Population specific MLR description</t>
  </si>
  <si>
    <t>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t>
  </si>
  <si>
    <t>D1.II.3</t>
  </si>
  <si>
    <t>MLR reporting period discrepancies</t>
  </si>
  <si>
    <t xml:space="preserve">If the data reported in item D1.II.1a covers a different time period than the MCPAR report, enter the start and end date for that data. </t>
  </si>
  <si>
    <t>04/01/2023 to 12/31/2023</t>
  </si>
  <si>
    <t>III. Encounter Data</t>
  </si>
  <si>
    <t>D1.III.1</t>
  </si>
  <si>
    <t>Definition of timely encounter data submissions</t>
  </si>
  <si>
    <t>Describe the state's standard for timely encounter data submissions used in this program. If reporting frequencies and standards differ by type of encounter within this program, please explain.</t>
  </si>
  <si>
    <t xml:space="preserve">In accordance with Section 2.15.B.6 of the Contract, all Health Plans are expected to submit encounters by end of month, for remit dates thru end of previous month. This includes corrections based on automated submission feedback. </t>
  </si>
  <si>
    <t>D1.III.2</t>
  </si>
  <si>
    <t>Share of encounter data submissions that met state’s timely submission requirements</t>
  </si>
  <si>
    <t>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t>
  </si>
  <si>
    <t>D1.III.3</t>
  </si>
  <si>
    <t>Share of encounter data submissions that were HIPAA compliant</t>
  </si>
  <si>
    <t>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t>
  </si>
  <si>
    <t>IV. Appeals, State Fair Hearings and Grievances</t>
  </si>
  <si>
    <r>
      <t xml:space="preserve">Subtopic: Appeals. </t>
    </r>
    <r>
      <rPr>
        <i/>
        <sz val="12"/>
        <color theme="1" tint="0.249977111117893"/>
        <rFont val="Arial"/>
        <family val="2"/>
      </rPr>
      <t>Special Instructions: For MCOs that exclusively serve dually eligible members as applicable integrated plans (defined at 42 CFR 422.561), the MCO should not report Medicare-related appeals in the counts. Medicare-related appeals are those where Medicare is the primary payer.</t>
    </r>
  </si>
  <si>
    <t>D1.IV.1</t>
  </si>
  <si>
    <t>Appeals resolved (at the plan level)</t>
  </si>
  <si>
    <t>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t>
  </si>
  <si>
    <t>Beginning June 2025, Indicators D.1.IV.1a-c must be completed. Submission of this data before June 2025 is optional; if you choose not to respond prior to June 2025, enter "N/A."</t>
  </si>
  <si>
    <t>D1.IV.1a</t>
  </si>
  <si>
    <t>Appeals denied</t>
  </si>
  <si>
    <t>Enter the total number of appeals resolved during the reporting period (D1.IV.1) that were denied (adverse) to the enrollee. If you choose not to respond prior to June 2025, enter "N/A."</t>
  </si>
  <si>
    <t>D1.IV.1b</t>
  </si>
  <si>
    <t>Appeals resolved in partial favor of enrollee</t>
  </si>
  <si>
    <t>Enter the total number of appeals (D1.IV.1) resolved during the reporting period in partial favor of the enrollee. If you choose not to respond prior to June 2025, enter "N/A."</t>
  </si>
  <si>
    <t>D1.IV.1c</t>
  </si>
  <si>
    <t>Appeals resolved in favor of enrollee</t>
  </si>
  <si>
    <t>Enter the total number of appeals (D1.IV.1) resolved during the reporting period in favor of the enrollee. If you choose not to respond prior to June 2025, enter "N/A."</t>
  </si>
  <si>
    <t>D1.IV.2</t>
  </si>
  <si>
    <t>Active appeals</t>
  </si>
  <si>
    <t>Enter the total number of appeals still pending or in process (not yet resolved) as of the end of the reporting year.</t>
  </si>
  <si>
    <t>D1.IV.3</t>
  </si>
  <si>
    <t>Appeals filed on behalf of LTSS users</t>
  </si>
  <si>
    <t>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t>
  </si>
  <si>
    <t>D1.IV.4</t>
  </si>
  <si>
    <t>Number of critical incidents filed during the reporting period by (or on behalf of) an LTSS user who previously filed an appeal</t>
  </si>
  <si>
    <t>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t>
  </si>
  <si>
    <t>D1.IV.5a</t>
  </si>
  <si>
    <t>Standard appeals for which timely resolution was provided</t>
  </si>
  <si>
    <t>Enter the total number of standard appeals for which timely resolution was provided by plan within the reporting year.
See 42 CFR §438.408(b)(2) for requirements related to timely resolution of standard appeals.</t>
  </si>
  <si>
    <t>D1.IV.5b</t>
  </si>
  <si>
    <t>Expedited appeals for which timely resolution was provided</t>
  </si>
  <si>
    <t>Enter the total number of expedited appeals for which timely resolution was provided by plan within the reporting year.
See 42 CFR §438.408(b)(3) for requirements related to timely resolution of standard appeals.</t>
  </si>
  <si>
    <t>Number of appeals due to the following reasons resolved during the reporting period: (The seven reasons for an appeal are mutually exclusive. Each appeal has one reason, and questions D1.IV.6a-g should sum to D1.IV.1)</t>
  </si>
  <si>
    <t>D1.IV.6a</t>
  </si>
  <si>
    <t>Resolved appeals related to denial of authorization or limited authorization of a service</t>
  </si>
  <si>
    <t>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t>
  </si>
  <si>
    <t>D1.IV.6b</t>
  </si>
  <si>
    <t>Resolved appeals related to reduction, suspension, or termination of a previously authorized service</t>
  </si>
  <si>
    <t xml:space="preserve">Enter the total number of appeals resolved by the plan during the reporting year that were related to the plan's reduction, suspension, or termination of a previously authorized service. </t>
  </si>
  <si>
    <t>D1.IV.6c</t>
  </si>
  <si>
    <t>Resolved appeals related to payment denial</t>
  </si>
  <si>
    <t xml:space="preserve">Enter the total number of appeals resolved by the plan during the reporting year that were related to the plan's denial, in whole or in part, of payment for a service that was already rendered. </t>
  </si>
  <si>
    <t>D1.IV.6d</t>
  </si>
  <si>
    <t>Resolved appeals related to service timeliness</t>
  </si>
  <si>
    <t xml:space="preserve">Enter the total number of appeals resolved by the plan during the reporting year that were related to the plan's failure to provide services in a timely manner (as defined by the state). </t>
  </si>
  <si>
    <t>D1.IV.6e</t>
  </si>
  <si>
    <t>Resolved appeals related to lack of timely plan response to an appeal or grievance</t>
  </si>
  <si>
    <t xml:space="preserve">Enter the total number of appeals resolved by the plan during the reporting year that were related to the plan's failure to act within the timeframes provided at 42 CFR §438.408(b)(1) and (2) regarding the standard resolution of grievances and appeals. </t>
  </si>
  <si>
    <t>D1.IV.6f</t>
  </si>
  <si>
    <t>Resolved appeals related to plan denial of an enrollee's right to request out-of-network care</t>
  </si>
  <si>
    <t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t>
  </si>
  <si>
    <t>D1.IV.6g</t>
  </si>
  <si>
    <t>Resolved appeals related to denial of an enrollee's request to dispute financial liability</t>
  </si>
  <si>
    <t xml:space="preserve">Enter the total number of appeals resolved by the plan during the reporting year that were related to the plan's denial of an enrollee's request to dispute a financial liability. </t>
  </si>
  <si>
    <t>Number of appeals resolved during the reporting period related to the following services: 
(A single appeal may be related to multiple service types and may therefore be counted in multiple categories below.)</t>
  </si>
  <si>
    <t>D1.IV.7a</t>
  </si>
  <si>
    <t>Resolved appeals related to general inpatient services</t>
  </si>
  <si>
    <t>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t>
  </si>
  <si>
    <t>D1.IV.7b</t>
  </si>
  <si>
    <t>Resolved appeals related to general outpatient services</t>
  </si>
  <si>
    <t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t>
  </si>
  <si>
    <t>D1.IV.7c</t>
  </si>
  <si>
    <t>Resolved appeals related to inpatient behavioral health services</t>
  </si>
  <si>
    <t xml:space="preserve">Enter the total number of appeals resolved by the plan during the reporting year that were related to inpatient mental health and/or substance use services. If the managed care plan does not cover inpatient behavioral health services, enter "N/A". </t>
  </si>
  <si>
    <t>D1.IV.7d</t>
  </si>
  <si>
    <t>Resolved appeals related to outpatient behavioral health services</t>
  </si>
  <si>
    <t xml:space="preserve">Enter the total number of appeals resolved by the plan during the reporting year that were related to outpatient mental health and/or substance use services. If the managed care plan does not cover outpatient behavioral health services, enter "N/A". </t>
  </si>
  <si>
    <t>D1.IV.7e</t>
  </si>
  <si>
    <t>Resolved appeals related to covered outpatient prescription drugs</t>
  </si>
  <si>
    <t xml:space="preserve">Enter the total number of appeals resolved by the plan during the reporting year that were related to outpatient prescription drugs covered by the managed care plan. If the managed care plan does not cover outpatient prescription drugs, enter "N/A". </t>
  </si>
  <si>
    <t>D1.IV.7f</t>
  </si>
  <si>
    <t>Resolved appeals related to skilled nursing facility (SNF) services</t>
  </si>
  <si>
    <t xml:space="preserve">Enter the total number of appeals resolved by the plan during the reporting year that were related to SNF services. If the managed care plan does not cover skilled nursing services, enter "N/A". </t>
  </si>
  <si>
    <t>D1.IV.7g</t>
  </si>
  <si>
    <t>Resolved appeals related to long-term services and supports (LTSS)</t>
  </si>
  <si>
    <t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t>
  </si>
  <si>
    <t>NA</t>
  </si>
  <si>
    <t>D1.IV.7h</t>
  </si>
  <si>
    <t>Resolved appeals related to dental services</t>
  </si>
  <si>
    <t xml:space="preserve">Enter the total number of appeals resolved by the plan during the reporting year that were related to dental services. If the managed care plan does not cover dental services, enter "N/A". </t>
  </si>
  <si>
    <t>D1.IV.7i</t>
  </si>
  <si>
    <t>Resolved appeals related to non-emergency medical transportation (NEMT)</t>
  </si>
  <si>
    <t xml:space="preserve">Enter the total number of appeals resolved by the plan during the reporting year that were related to NEMT. If the managed care plan does not cover NEMT, enter "N/A". </t>
  </si>
  <si>
    <t>D1.IV.7j</t>
  </si>
  <si>
    <t>Resolved appeals related to other service types</t>
  </si>
  <si>
    <t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t>
  </si>
  <si>
    <t>Subtopic: State Fair Hearings and External Medical Reviews By Originating Plan</t>
  </si>
  <si>
    <t>D1.IV.8a</t>
  </si>
  <si>
    <t>State Fair Hearing requests</t>
  </si>
  <si>
    <t>Enter the total number of State Fair Hearing requests filed during the reporting year with the plan that issued an adverse benefit determination.</t>
  </si>
  <si>
    <t>D1.IV.8b</t>
  </si>
  <si>
    <t>State Fair Hearings resulting in a favorable decision for the enrollee</t>
  </si>
  <si>
    <t xml:space="preserve">Enter the total number of State Fair Hearing decisions rendered during the reporting year that were partially or fully favorable to the enrollee. </t>
  </si>
  <si>
    <t>D1.IV.8c</t>
  </si>
  <si>
    <t>State Fair Hearings resulting in an adverse decision for the enrollee</t>
  </si>
  <si>
    <t xml:space="preserve">Enter the total number of State Fair Hearing decisions rendered during the reporting year that were adverse for the enrollee. </t>
  </si>
  <si>
    <t>D1.IV.8d</t>
  </si>
  <si>
    <t>State Fair Hearings retracted prior to reaching a decision</t>
  </si>
  <si>
    <t>Enter the total number of State Fair Hearing decisions retracted (by the enrollee or the representative who filed a State Fair Hearing request on behalf of the enrollee) during the reporting year prior to reaching a decision.</t>
  </si>
  <si>
    <t>D1.IV.9a</t>
  </si>
  <si>
    <t>External Medical Reviews resulting in a favorable decision for the enrollee</t>
  </si>
  <si>
    <t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t>
  </si>
  <si>
    <t>D1.IV.9b</t>
  </si>
  <si>
    <t>External Medical Reviews resulting in an adverse decision for the enrollee</t>
  </si>
  <si>
    <t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t>
  </si>
  <si>
    <t>Subtopic: Grievances</t>
  </si>
  <si>
    <t>D1.IV.10</t>
  </si>
  <si>
    <t>Grievances resolved</t>
  </si>
  <si>
    <t>Enter the total number of grievances resolved by the plan during the reporting year. A grievance is "resolved" when it has reached completion and been closed by the plan.</t>
  </si>
  <si>
    <t>D1.IV.11</t>
  </si>
  <si>
    <t>Active grievances</t>
  </si>
  <si>
    <t>Enter the total number of grievances still pending or in process (not yet resolved) as of the end of the reporting year.</t>
  </si>
  <si>
    <t>D1.IV.12</t>
  </si>
  <si>
    <t>Grievances filed on behalf of LTSS users</t>
  </si>
  <si>
    <t>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t>
  </si>
  <si>
    <t>D1.IV.13</t>
  </si>
  <si>
    <t>Number of critical incidents filed during the reporting period by (or on behalf of) an LTSS user who previously filed a grievance</t>
  </si>
  <si>
    <t>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t>
  </si>
  <si>
    <t>D1.IV.14</t>
  </si>
  <si>
    <t>Number of grievances for which timely resolution was provided</t>
  </si>
  <si>
    <t>Enter the number of grievances for which timely resolution was provided by plan during the reporting year. 
See 42 CFR §438.408(b)(1) for requirements related to the timely resolution of grievances.</t>
  </si>
  <si>
    <t>Number of grievances resolved by plan during the reporting period related to the following services: 
(A single grievance may be related to multiple service types and may therefore be counted in multiple categories below.)</t>
  </si>
  <si>
    <t>D1.IV.15a</t>
  </si>
  <si>
    <t>Resolved grievances related to general inpatient services</t>
  </si>
  <si>
    <t>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t>
  </si>
  <si>
    <t>D1.IV.15b</t>
  </si>
  <si>
    <t>Resolved grievances related to general outpatient services</t>
  </si>
  <si>
    <t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t>
  </si>
  <si>
    <t>D1.IV.15c</t>
  </si>
  <si>
    <t>Resolved grievances related to inpatient behavioral health services</t>
  </si>
  <si>
    <t xml:space="preserve">Enter the total number of grievances resolved by the plan during the reporting year that were related to inpatient mental health and/or substance use services. If the managed care plan does not cover this type of service, enter "N/A". </t>
  </si>
  <si>
    <t>D1.IV.15d</t>
  </si>
  <si>
    <t>Resolved grievances related to outpatient behavioral health services</t>
  </si>
  <si>
    <t xml:space="preserve">Enter the total number of grievances resolved by the plan during the reporting year that were related to outpatient mental health and/or substance use services. If the managed care plan does not cover this type of service, enter "N/A". </t>
  </si>
  <si>
    <t>D1.IV.15e</t>
  </si>
  <si>
    <t>Resolved grievances related to coverage of outpatient prescription drugs</t>
  </si>
  <si>
    <t xml:space="preserve">Enter the total number of grievances resolved by the plan during the reporting year that were related to outpatient prescription drugs covered by the managed care plan. If the managed care plan does not cover this type of service, enter "N/A". </t>
  </si>
  <si>
    <t>D1.IV.15f</t>
  </si>
  <si>
    <t>Resolved grievances related to skilled nursing facility (SNF) services</t>
  </si>
  <si>
    <t xml:space="preserve">Enter the total number of grievances resolved by the plan during the reporting year that were related to SNF services. If the managed care plan does not cover this type of service, enter "N/A". </t>
  </si>
  <si>
    <t>D1.IV.15g</t>
  </si>
  <si>
    <t>Resolved grievances related to long-term services and supports (LTSS)</t>
  </si>
  <si>
    <t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t>
  </si>
  <si>
    <t>D1.IV.15h</t>
  </si>
  <si>
    <t>Resolved grievances related to dental services</t>
  </si>
  <si>
    <t xml:space="preserve">Enter the total number of grievances resolved by the plan during the reporting year that were related to dental services. If the managed care plan does not cover this type of service, enter "N/A". </t>
  </si>
  <si>
    <t>D1.IV.15i</t>
  </si>
  <si>
    <t>Resolved grievances related to non-emergency medical transportation (NEMT)</t>
  </si>
  <si>
    <t xml:space="preserve">Enter the total number of grievances resolved by the plan during the reporting year that were related to NEMT. If the managed care plan does not cover this type of service, enter "N/A". </t>
  </si>
  <si>
    <t>D1.IV.15j</t>
  </si>
  <si>
    <t>Resolved grievances related to other service types</t>
  </si>
  <si>
    <t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t>
  </si>
  <si>
    <t>Number of grievances resolved by plan during the reporting period related to the following reasons: 
(A single grievance may be related to multiple reasons and may therefore be counted in multiple categories below.)</t>
  </si>
  <si>
    <t>D1.IV.16a</t>
  </si>
  <si>
    <t>Resolved grievances related to plan or provider customer service</t>
  </si>
  <si>
    <t>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t>
  </si>
  <si>
    <t>D1.IV.16b</t>
  </si>
  <si>
    <t>Resolved grievances related to plan or provider care management/case management</t>
  </si>
  <si>
    <t>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t>
  </si>
  <si>
    <t>D1.IV.16c</t>
  </si>
  <si>
    <t>Resolved grievances related to access to care/services from plan or provider</t>
  </si>
  <si>
    <t>Enter the total number of grievances resolved by the plan during the reporting year that were related to access to care. Access to care grievances include complaints about difficulties finding qualified in-network providers, excessive travel or wait times, or other access issues.</t>
  </si>
  <si>
    <t>D1.IV.16d</t>
  </si>
  <si>
    <t>Resolved grievances related to quality of care</t>
  </si>
  <si>
    <t>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t>
  </si>
  <si>
    <t>D1.IV.16e</t>
  </si>
  <si>
    <t>Resolved grievances related to plan communications</t>
  </si>
  <si>
    <t>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t>
  </si>
  <si>
    <t>D1.IV.16f</t>
  </si>
  <si>
    <t>Resolved grievances related to payment or billing issues</t>
  </si>
  <si>
    <t>Enter the total number of grievances resolved by the plan during the reporting year that were filed for a reason related to payment or billing issues.</t>
  </si>
  <si>
    <t>D1.IV.16g</t>
  </si>
  <si>
    <t>Resolved grievances related to suspected fraud</t>
  </si>
  <si>
    <t>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t>
  </si>
  <si>
    <t>D1.IV.16h</t>
  </si>
  <si>
    <t>Resolved grievances related to abuse, neglect or exploitation</t>
  </si>
  <si>
    <t>Enter the total number of grievances resolved by the plan during the reporting year that were related to abuse, neglect or exploitation. Abuse/neglect/exploitation grievances include cases involving potential or actual patient harm.</t>
  </si>
  <si>
    <t>D1.IV.16i</t>
  </si>
  <si>
    <t>Resolved grievances related to lack of timely plan response to a service authorization or appeal (including requests to expedite or extend appeals)</t>
  </si>
  <si>
    <t xml:space="preserve">Enter the total number of grievances resolved by the plan during the reporting year that were filed due to a lack of timely plan response to a service authorization or appeal request (including requests to expedite or extend appeals). </t>
  </si>
  <si>
    <t>D1.IV.16j</t>
  </si>
  <si>
    <t>Resolved grievances related to plan denial of expedited appeal</t>
  </si>
  <si>
    <t>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t>
  </si>
  <si>
    <t>D1.IV.16k</t>
  </si>
  <si>
    <t>Resolved grievances filed for other reasons</t>
  </si>
  <si>
    <t>Enter the total number of grievances resolved by the plan during the reporting year that were filed for a reason other than the reasons listed above.</t>
  </si>
  <si>
    <t>D1.X.1</t>
  </si>
  <si>
    <t>Dedicated program integrity staff</t>
  </si>
  <si>
    <t>Report or enter the number of dedicated program integrity staff for routine internal monitoring and compliance risks. Refer to 42 CFR 438.608(a)(1)(vii).</t>
  </si>
  <si>
    <t>D1.X.2</t>
  </si>
  <si>
    <t>Count of opened program integrity investigations</t>
  </si>
  <si>
    <t>How many program integrity investigations were opened by the plan during the reporting year?</t>
  </si>
  <si>
    <t>D1.X.3</t>
  </si>
  <si>
    <t>Ratio of opened program integrity investigations to enrollees</t>
  </si>
  <si>
    <t xml:space="preserve">What is the ratio of program integrity investigations opened by the plan in the past year to the average number of individuals enrolled in the plan per month during the reporting year (i.e., average member months)? Express this as a ratio per 1,000 beneficiaries.  </t>
  </si>
  <si>
    <t>D1.X.4</t>
  </si>
  <si>
    <t>Count of resolved program integrity investigations</t>
  </si>
  <si>
    <t>How many program integrity investigations were resolved by the plan during the reporting year?</t>
  </si>
  <si>
    <t>D1.X.5</t>
  </si>
  <si>
    <t>Ratio of resolved program integrity investigations to enrollees</t>
  </si>
  <si>
    <t xml:space="preserve">What is the ratio of program integrity investigations resolved by the plan in the past year to the average number of individuals enrolled in the plan per month during the reporting year (i.e., average member months)? Express this as a ratio per 1,000 beneficiaries.  </t>
  </si>
  <si>
    <t>D1.X.6</t>
  </si>
  <si>
    <t>Referral path for program integrity referrals to the state</t>
  </si>
  <si>
    <t xml:space="preserve">What is the referral path that the plan uses to make program integrity referrals to the state? Select one. </t>
  </si>
  <si>
    <t>The plan makes some referrals to the SMA and others directly to the MFCU.</t>
  </si>
  <si>
    <t>D1.X.7</t>
  </si>
  <si>
    <t>Count of program integrity referrals to the state</t>
  </si>
  <si>
    <t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t>
  </si>
  <si>
    <t>D1.X.8</t>
  </si>
  <si>
    <t>Ratio of program integrity referrals to the state</t>
  </si>
  <si>
    <t>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t>
  </si>
  <si>
    <t>D1.X.9a</t>
  </si>
  <si>
    <t>Plan overpayment reporting to the state: Start Date</t>
  </si>
  <si>
    <t>What is the start date of the reporting period covered by the plan's latest overpayment recovery report submitted to the state? MM/DD/YYYY</t>
  </si>
  <si>
    <t>D1.X.9b</t>
  </si>
  <si>
    <t>Plan overpayment reporting to the state: End Date</t>
  </si>
  <si>
    <t>What is the end date of the reporting period covered by the plan's latest overpayment recovery report submitted to the state? MM/DD/YYYY</t>
  </si>
  <si>
    <t>D1.X.9c</t>
  </si>
  <si>
    <t>Plan overpayment reporting to the state: Dollar amount</t>
  </si>
  <si>
    <t>From the plan's latest annual overpayment recovery report, what is the total amount of overpayments recovered?</t>
  </si>
  <si>
    <t>D1.X.9d</t>
  </si>
  <si>
    <t>Plan overpayment reporting to the state: Corresponding premium revenue</t>
  </si>
  <si>
    <t xml:space="preserve">What is the total amount of premium revenue for the corresponding reporting period (D1.X.9a-b)? (Premium revenue as defined in MLR reporting under 438.8(f)(2)) </t>
  </si>
  <si>
    <t>D1.X.10</t>
  </si>
  <si>
    <t xml:space="preserve">Select the frequency the plan reports changes in beneficiary circumstances to the state. </t>
  </si>
  <si>
    <t>Promptly when plan receives information about the change</t>
  </si>
  <si>
    <t>[D2] Plan-Level, State-Specific Indicators: Quality and Performance Measures</t>
  </si>
  <si>
    <t>Describe the measures the state uses to monitor quality and performance by selecting drop downs. Consider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Report one column per measure. Note: if no measures are reported in a particular domain, list "N/A" under that domain. If the state does not have data available over the time period with which it is requested in the MCPAR, use the most recent data available and note the reporting period that the data cover.</t>
  </si>
  <si>
    <t>Per 42 CFR 438.66(e)(2)(vii), the Managed Care Program Annual Report must provide information on and an assessment of the operation of the managed care program including evaluation of MCO, PIHP, or PAHP performance on quality measures, including as applicable, consumer report card, surveys, or other reasonable measures of performance.</t>
  </si>
  <si>
    <t>VII. Quality and Performance Measures</t>
  </si>
  <si>
    <t>D2.VII.1</t>
  </si>
  <si>
    <t>Measure domain</t>
  </si>
  <si>
    <r>
      <t xml:space="preserve">Report on individual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t>
    </r>
    <r>
      <rPr>
        <b/>
        <sz val="12"/>
        <color theme="1"/>
        <rFont val="Arial"/>
        <family val="2"/>
      </rPr>
      <t>Select domains from the dropdown or add your own as needed.</t>
    </r>
  </si>
  <si>
    <t>Behavioral health care</t>
  </si>
  <si>
    <t>Maternal and perinatal health</t>
  </si>
  <si>
    <t>Health plan enrollee experience of care</t>
  </si>
  <si>
    <t>D2.VII.2</t>
  </si>
  <si>
    <t>Measure name</t>
  </si>
  <si>
    <t xml:space="preserve">What is the measure name? </t>
  </si>
  <si>
    <t>Screening for Depression and Follow-up Plan</t>
  </si>
  <si>
    <t>Follow-Up After ED Visit for SUD - 7 Days (Total)</t>
  </si>
  <si>
    <t>Follow-Up After Hospitalization for Mental Illness - 7 Days (Total)</t>
  </si>
  <si>
    <t>Follow-Up After ED Visit for Mental Illness - 7 Days (Total)</t>
  </si>
  <si>
    <t>Engagement of Substance Use Disorder Treatment (Total)</t>
  </si>
  <si>
    <t>Initiation of Substance Use Disorder Treatment (Total)</t>
  </si>
  <si>
    <t>Prenatal and Postpartum Care - Postpartum Care</t>
  </si>
  <si>
    <t>Prenatal and Postpartum Care - Timeliness of Prenatal Care</t>
  </si>
  <si>
    <t>CG CAHPS Adult: Overall Rating and Care Delivery:  Communication</t>
  </si>
  <si>
    <t>CG CAHPS AD  Adult: Person-Centered Integrated Care:  Integration of Care</t>
  </si>
  <si>
    <t>CG CAHPS AD Adult: Person-Centered Integrated Care:  Knowledge of Patient</t>
  </si>
  <si>
    <t>Adult: Overall Rating and Care Delivery:  Willingness to Recommend</t>
  </si>
  <si>
    <t>CG CAHPS CH  Child: Overall Rating and Care Delivery: Communication</t>
  </si>
  <si>
    <t>CG CAHPS CH  Child: Person-Centered Integrated Care: Integration of Care</t>
  </si>
  <si>
    <t>CG CAHPS CH  Child: Person-Centered Integrated Care: Knowledge of Patient</t>
  </si>
  <si>
    <t>CG CAHPS CH  Child: Overall Rating and Care Delivery: Willingness to recommend</t>
  </si>
  <si>
    <t>D2.VII.3</t>
  </si>
  <si>
    <t>NQF</t>
  </si>
  <si>
    <t xml:space="preserve">What is the NQF number? </t>
  </si>
  <si>
    <t>0576</t>
  </si>
  <si>
    <t>0004</t>
  </si>
  <si>
    <t>D2.VII.4</t>
  </si>
  <si>
    <t>Measure reporting</t>
  </si>
  <si>
    <t xml:space="preserve">Is measure reporting program-specific or cross-program? Select one. </t>
  </si>
  <si>
    <t>Program-specific rate</t>
  </si>
  <si>
    <t>D2.VII.5</t>
  </si>
  <si>
    <t>Measure reporting: List programs</t>
  </si>
  <si>
    <t>If measure reporting is cross-program, what are the programs? Separate program names with a comma.</t>
  </si>
  <si>
    <t>D2.VII.6</t>
  </si>
  <si>
    <t>Measure set</t>
  </si>
  <si>
    <t xml:space="preserve">What is the measure set? Select one or use free text for "other". </t>
  </si>
  <si>
    <t>State-specific</t>
  </si>
  <si>
    <t>Other (Medicaid Adult and Child Core Sets)</t>
  </si>
  <si>
    <t>Medicaid Adult Core Set</t>
  </si>
  <si>
    <t>Other (CG CAHPS:AD)</t>
  </si>
  <si>
    <t>Other (CG CAHPS: CH)</t>
  </si>
  <si>
    <t>D2.VII.7a</t>
  </si>
  <si>
    <t>Reporting period</t>
  </si>
  <si>
    <t xml:space="preserve">Is the reporting period the same as what is requested in this report? Select yes or no. </t>
  </si>
  <si>
    <t>D2.VII.7b</t>
  </si>
  <si>
    <t>Reporting period: Date range</t>
  </si>
  <si>
    <t xml:space="preserve">If not, what is the reporting period covered by the measure? Add a date range. </t>
  </si>
  <si>
    <t>D2.VII.8</t>
  </si>
  <si>
    <t>Measure description</t>
  </si>
  <si>
    <t xml:space="preserve">For measures that are not part of standardized national measure sets (i.e. state-specific measures), states should provide a description of the measure (for example, numerator and denominator). </t>
  </si>
  <si>
    <t>The specifications for this measure are the same as the Medicaid Adult and Child Core Sets, but the administration methodology is the hybrid methodology.</t>
  </si>
  <si>
    <t>Add plan-level details for each measure. Plan names autopopulate from the Program Information tab.</t>
  </si>
  <si>
    <t>What are the measure results for this plan? Add free text or N/A if not applicable.</t>
  </si>
  <si>
    <t xml:space="preserve">[D3] Plan-Level, State-Specific Indicators: Sanctions </t>
  </si>
  <si>
    <t>Sanction #1</t>
  </si>
  <si>
    <t>Sanction #2</t>
  </si>
  <si>
    <t>Sanction #3</t>
  </si>
  <si>
    <t>Sanction #4</t>
  </si>
  <si>
    <t>Sanction #5</t>
  </si>
  <si>
    <t>Sanction #6</t>
  </si>
  <si>
    <t>Sanction #7</t>
  </si>
  <si>
    <t>Sanction #8</t>
  </si>
  <si>
    <t>Sanction #9</t>
  </si>
  <si>
    <t xml:space="preserve">Describe sanctions that the state has issued for each plan. Report all known actions across the following domains: sanctions, administrative penalties, corrective action plans, other. </t>
  </si>
  <si>
    <t>42 CFR 438.66(e)(2)(viii) specifies that the MCPAR include the results of any sanctions or corrective action plans imposed by the State or other formal or informal intervention with a contracted MCO, PIHP, PAHP, or PCCM entity to improve performance.</t>
  </si>
  <si>
    <t>VIII. Sanctions</t>
  </si>
  <si>
    <t>D3.VIII.1</t>
  </si>
  <si>
    <t>Intervention type</t>
  </si>
  <si>
    <t xml:space="preserve">What type of intervention? Select one. </t>
  </si>
  <si>
    <t>Corrective action plan</t>
  </si>
  <si>
    <t>Corrective Action</t>
  </si>
  <si>
    <t>D3.VIII.2</t>
  </si>
  <si>
    <t>Plan performance issue</t>
  </si>
  <si>
    <t xml:space="preserve">What area of plan performance was associated with the intervention? Select one. </t>
  </si>
  <si>
    <t>PCP Network adequacy</t>
  </si>
  <si>
    <t>Performance Improvement</t>
  </si>
  <si>
    <t>D3.VIII.3</t>
  </si>
  <si>
    <t>Plan name</t>
  </si>
  <si>
    <t xml:space="preserve">What is the name of the plan attached to the sanction or corrective action plan? Select plan name. </t>
  </si>
  <si>
    <t>WellSense Community Aliiance</t>
  </si>
  <si>
    <t>D3.VIII.4</t>
  </si>
  <si>
    <t>Reason for intervention</t>
  </si>
  <si>
    <t xml:space="preserve">What was the reason for intervention? Add a description. </t>
  </si>
  <si>
    <t>Inadequate access to PCPs</t>
  </si>
  <si>
    <t>Loss of NCQA accreditation</t>
  </si>
  <si>
    <t>D3.VIII.5</t>
  </si>
  <si>
    <t>Instances of non-compliance</t>
  </si>
  <si>
    <t xml:space="preserve">How many instances were there of non-compliance in the reporting year? Add a number. </t>
  </si>
  <si>
    <t>D3.VIII.6</t>
  </si>
  <si>
    <t>Sanction amount</t>
  </si>
  <si>
    <t xml:space="preserve">Add a dollar amount. Choose N/A for sanctions that do not carry financial penalties. </t>
  </si>
  <si>
    <t>D3.VIII.7</t>
  </si>
  <si>
    <t>Date assessed</t>
  </si>
  <si>
    <t xml:space="preserve">When was the plan sanctioned? Select a date. </t>
  </si>
  <si>
    <t>D3.VIII.8</t>
  </si>
  <si>
    <t>Remediation</t>
  </si>
  <si>
    <t>Was the non-compliance remediated?</t>
  </si>
  <si>
    <t>Yes, remediated</t>
  </si>
  <si>
    <t>D3.VIII.8a</t>
  </si>
  <si>
    <t>Remediation date non-compliance was corrected</t>
  </si>
  <si>
    <t xml:space="preserve">If the response to D3.VIII.8a is "Yes, remediated", what day was it remediated, i.e. when was the non-compliance corrected? Provide a date. </t>
  </si>
  <si>
    <t>D3.VIII.9</t>
  </si>
  <si>
    <t xml:space="preserve">Has the state sanctioned the plan within the previous two years, (e.g. corrective action plans or other informal interventions such as special outreach, focused technical assistance)? </t>
  </si>
  <si>
    <t>[D4] Plan-Level, ILOS</t>
  </si>
  <si>
    <t xml:space="preserve">If ILOSs are authorized for this program, report for each plan: if the plan offered any ILOS; if "Yes," which ILOS the plan offered; and utilization data for each ILOS offered. After plan names are filled in on tab A_Program_Info, plan names will populate on this tab in columns D onward. If the plan offered an ILOS during the reporting period but there was no utilization, select "Yes" that the ILOS was offered but enter "0" for utilization. </t>
  </si>
  <si>
    <t>XI. ILOS</t>
  </si>
  <si>
    <t>Beginning December 2025, this section must be completed by states that authorize ILOS. Submission of this data before December 2025 is optional.</t>
  </si>
  <si>
    <t>D4.XI.1</t>
  </si>
  <si>
    <t>ILOSs offered by plan</t>
  </si>
  <si>
    <t>Indicate whether this plan offered any ILOSs to their enrollees.</t>
  </si>
  <si>
    <t>D4.XI.2a</t>
  </si>
  <si>
    <t xml:space="preserve">If you answered "Yes" to D4.XI.1, select whether this ILOS was offered by the plan during the contract rating period. </t>
  </si>
  <si>
    <t>D4.XI.2b</t>
  </si>
  <si>
    <t>If you answered "Yes" to D4.XI.2a above, enter the deduplicated number of enrollees that utilized this ILOS during the contract rating period. If the plan offered this ILOS during the contract rating period but there was no utilization, enter "0."</t>
  </si>
  <si>
    <t>[E] Beneficiary Support System (BSS) Entities, Set Indicators</t>
  </si>
  <si>
    <t>Per 42 CFR 438.66(e)(2)(ix), the Managed Care Program Annual Report must provide information on and an assessment of the operation of the managed care program including activities and performance of the beneficiary support system. Information on how BSS entities support program-level functions is reported in tab C1, Topic IX.</t>
  </si>
  <si>
    <t>E.IX.1</t>
  </si>
  <si>
    <t>BSS entity type</t>
  </si>
  <si>
    <t>What type of entity performed each BSS activity? Select multiple and/or use free text for "other". Refer to 42 CFR 438.71(b).</t>
  </si>
  <si>
    <t>Enrollment Broker</t>
  </si>
  <si>
    <t>Ombudsman Program</t>
  </si>
  <si>
    <t>E.IX.2</t>
  </si>
  <si>
    <t>BSS entity role</t>
  </si>
  <si>
    <t>What are the roles performed by the BSS entity? Select multiple and/or use free text for "other". Refer to 42 CFR 438.71(b).</t>
  </si>
  <si>
    <t>Other (free text, specify)</t>
  </si>
  <si>
    <t>Enrollment Broker/Choice Counseling</t>
  </si>
  <si>
    <t>Beneficiary Outreach</t>
  </si>
  <si>
    <t>Will also select "Other Community Based Organization" for line 6</t>
  </si>
  <si>
    <t>In the submission portal for Row 7 will add "beneficiary outreach", "assistance with any issues or complaints accessing managed care benefits or services" and "collection and review of data"</t>
  </si>
  <si>
    <t>This tab defines key terms used in the workbook. DO NOT INPUT INFORMATION INTO THIS TAB.</t>
  </si>
  <si>
    <t>Term</t>
  </si>
  <si>
    <t>Acronym</t>
  </si>
  <si>
    <t>Definition/ specification</t>
  </si>
  <si>
    <t>Applicable integrated plan</t>
  </si>
  <si>
    <t>AIP</t>
  </si>
  <si>
    <t xml:space="preserve">As defined at 42 CFR 422.561, applicable integrated plans means: (1) a FIDE SNP with exclusively aligned enrollment or a HIDE SNP with exclusively aligned enrollment; and (2) the Medicaid MCO through which such dual eligible special needs plan, its parent organization, or another entity that is owned and controlled by its parent organization covered Medicaid services for dually eligible individuals enrolled in such dual eligible special needs plan and such Medicaid MCO. </t>
  </si>
  <si>
    <t>Beneficiary Support System</t>
  </si>
  <si>
    <t>BSS</t>
  </si>
  <si>
    <t>As defined at 42 CFR 438.71, a BSS provides support to beneficiaries both prior to and after enrollment in a MCO, PIHP, PAHP, PCCM or PCCM entity. The BSS must provide at a minimum: (i) Choice counseling for all beneficiaries, (ii) Assistance for enrollees in understanding managed care. (iii) Assistance as specified for enrollees who use, or express a desire to receive, LTSS in paragraph (d) of this section. (2) The beneficiary support system must perform outreach to beneficiaries and/or authorized representatives and be accessible in multiple ways including phone, Internet, in-person, and via auxiliary aids and services when requested....(d) Functions specific to LTSS activities: (1) An access point for complaints and concerns about plan enrollment, access to covered services, and other related matters. (2) Education on enrollees' grievance and appeal rights; the State fair hearing process; enrollee rights and responsibilities; and additional resources outside of the MCO, PIHP or PAHP. (3) Assistance, upon request, in navigating the plan grievance and appeal process, as well as appealing adverse benefit determinations by a plan to a State fair hearing. (4) Review and oversight of LTSS program data to provide guidance to the State Medicaid Agency on identification, remediation and resolution of systemic issues.</t>
  </si>
  <si>
    <t>CAP</t>
  </si>
  <si>
    <t>A corrective action plan is a step by step plan of action that is developed to achieve targeted outcomes for resolution of identified errors in an effort to: (1) identify the most cost-effective actions that can be implemented to correct error causes; (2) develop and implement a plan of action to improve processes or methods so that outcomes are more effective and efficient; (3) achieve measurable improvement in the highest priority areas; and (4) eliminate repeated deficient practices.</t>
  </si>
  <si>
    <t>Critical incident</t>
  </si>
  <si>
    <t>--</t>
  </si>
  <si>
    <t xml:space="preserve">CMS uses the term "critical incident" to refer to events that adversely impact enrollee health and welfare and the achievement of quality outcomes identified in the person‐centered plan. However, the exact definition of "critical incident" and the categories that managed care plans are required to report is defined by each state. </t>
  </si>
  <si>
    <t xml:space="preserve">Encounter data validation </t>
  </si>
  <si>
    <r>
      <rPr>
        <sz val="12"/>
        <color rgb="FF000000"/>
        <rFont val="Arial"/>
        <family val="2"/>
      </rPr>
      <t xml:space="preserve">The act of verifying the accuracy, completeness, timeliness, and/or consistency of encounter data records submitted to the state by Medicaid managed care plans. Validation steps may include pre-acceptance edits and post-acceptance analyses. See the 2019 State Toolkit for Validating Medicaid Encounter Data for examples of intrafield, interfield, interfile and intersource validation tests that states can use to evaluate encounter data quality. The toolkit is available at: </t>
    </r>
    <r>
      <rPr>
        <u/>
        <sz val="12"/>
        <color rgb="FF0070C0"/>
        <rFont val="Arial"/>
        <family val="2"/>
      </rPr>
      <t>https://www.medicaid.gov/medicaid/downloads/ed-validation-toolkit.pdf</t>
    </r>
    <r>
      <rPr>
        <sz val="12"/>
        <color rgb="FF000000"/>
        <rFont val="Arial"/>
        <family val="2"/>
      </rPr>
      <t>.</t>
    </r>
  </si>
  <si>
    <t>Fully integrated dual eligible special needs plan</t>
  </si>
  <si>
    <t>FIDE SNP</t>
  </si>
  <si>
    <t xml:space="preserve">Addition: As defined at 42 CFR 422.2, FIDE SNP means a dual eligible special needs plan -
(1) that provides dual eligible individuals access to Medicare and Medicaid benefits under a single entity that holds both a Medicare Advantage contract with CMS and a Medicaid MCO contract under section 1903(m) of the Social Security Act with the applicable State;
(2) whose capitated contract with the State Medicaid agency provides coverage, consistent with State policy, of specified primary care, acute care, behavioral health, and long-term services and supports, and provides coverage of nursing facility services for a period of at least 180 days during the plan year;
(3) that coordinates the delivery of covered Medicare and Medicaid services using aligned care management and specialty care network methods for high-risk beneficiaries; and
(4) that employs policies and procedures approved by CMS and the State to coordinate or integrate beneficiary communication materials, enrollment, communications, grievance and appeals, and quality improvement. </t>
  </si>
  <si>
    <t>Highly integrated dual eligible special needs plan</t>
  </si>
  <si>
    <t>HIDE SNP</t>
  </si>
  <si>
    <t xml:space="preserve">As defined at 42 CFR 422.2, HIDE SNP means a dual eligible special needs plan offered by a Medicare Advantage organization that provides coverage, consistent with State policy, of long-term services and supports, behavioral health services, or both, under a capitated contract that meets one of the following arrangements: (1) the capitated contract is between the Medicare Advantage organization and the Medicaid agency; or (2) the capitated contract is between the Medicare Advantage organization's parent organization (or another entity that is owned and controlled by its parent organization) and the Medicaid agency. </t>
  </si>
  <si>
    <t>LTSS user</t>
  </si>
  <si>
    <t>An LTSS user is an enrollee who received at least one LTSS service at any point during the reporting year (regardless of whether the enrollee was actively receiving LTSS at the time that the grievance was filed).</t>
  </si>
  <si>
    <t>Managed care organization</t>
  </si>
  <si>
    <t>Consistent with 42 CFR 438.2, Managed care organization (MCO) means an entity that has, or is seeking to qualify for, a comprehensive risk contract under this part, and that is (1) A Federally qualified HMO that meets the advance directives requirements of subpart I of part 489 of this chapter; or (2) Any public or private entity that meets the advance directives requirements and is determined by the Secretary to also meet the following conditions: (i) Makes the services it provides to its Medicaid enrollees as accessible (in terms of timeliness, amount, duration, and scope) as those services are to other Medicaid beneficiaries within the area served by the entity, (ii) Meets the solvency standards of § 438.116.</t>
  </si>
  <si>
    <t>Managed care plan</t>
  </si>
  <si>
    <t>MCP</t>
  </si>
  <si>
    <t>Consistent with 42 CFR 438.66, this document uses the term “managed care plan” to refer to MCO, PIHP, PAHP, and PCCM entities</t>
  </si>
  <si>
    <t>Managed care program</t>
  </si>
  <si>
    <t>Consistent with 42 CFR 438.2, managed care program means a managed care delivery system operated by a State as authorized under sections 1915(a), 1915(b), 1932(a), or 1115(a) of the Act. For purposes of the MCPAR, a program is defined by a specified set of benefits and eligibility criteria that is articulated in a contract between the state and managed care plans, and that has associated rate cells.</t>
  </si>
  <si>
    <t>Managed long-term services and supports</t>
  </si>
  <si>
    <t>MLTSS</t>
  </si>
  <si>
    <t xml:space="preserve">Managed Long Term Services and Supports (MLTSS) refers to the delivery of long term services and supports through capitated Medicaid managed care programs. </t>
  </si>
  <si>
    <t>Medical Loss Ratio</t>
  </si>
  <si>
    <t>MLR</t>
  </si>
  <si>
    <t>As specified under 42 CFR 438.8(d)-(h), MLR is the sum of an MCP’s incurred claims, quality expenditures, and fraud prevention expenditures divided by its adjusted premium revenue. The MCP’s adjusted premium revenue is its aggregated premium revenue minus taxes, licensing, and regulatory fees. For states that mandate minimum MLR values for MCPs, minimum values must be at least 85 percent under 42 CFR 438.8(c).</t>
  </si>
  <si>
    <t>Medicare-Medicaid plan</t>
  </si>
  <si>
    <t>MMP</t>
  </si>
  <si>
    <t>Medicare-Medicaid Plans are health plans contracted with CMS and the respective state to serve full-benefit dually eligible individuals through the capitated financial alignment model of the Financial Alignment Initiative authorized under Section 1115A of the Social Security Act.</t>
  </si>
  <si>
    <t>Non-emergency medical transportation</t>
  </si>
  <si>
    <t>NEMT</t>
  </si>
  <si>
    <t>Medicaid agencies are required to ensure necessary transportation for beneficiaries to and from providers. For situations that do not involve an immediate threat to the life or health of an individual, this requirement is usually called “non-emergency medical transportation,” or NEMT.</t>
  </si>
  <si>
    <t>Premium deficiency reserve</t>
  </si>
  <si>
    <t>PDR</t>
  </si>
  <si>
    <t>Premium deficiency reserve (PDR) indicates whether future premiums plus current reserves are enough to cover future claim payments and expenses for the remainder of a contract period.</t>
  </si>
  <si>
    <t>Prepaid ambulatory health plan</t>
  </si>
  <si>
    <t>PAHP</t>
  </si>
  <si>
    <t>Consistent with 42 CFR 438.2, Prepaid ambulatory health plan (PAHP) means an entity that (1) Provides services to enrollees under contract with the State, and on the basis of capitation payments, or other payment arrangements that do not use State plan payment rates; (2) Does not provide or arrange for, and is not otherwise responsible for the provision of any inpatient hospital or institutional services for its enrollees; and (3) Does not have a comprehensive risk contract.</t>
  </si>
  <si>
    <t>Prepaid inpatient health plan</t>
  </si>
  <si>
    <t>PIHP</t>
  </si>
  <si>
    <t>Consistent with 42 CFR 438.2, Prepaid inpatient health plan (PIHP) means an entity that (1) Provides services to enrollees under contract with the State, and on the basis of capitation payments, or other payment arrangements that do not use State plan payment rates; (2) Provides, arranges for, or otherwise has responsibility for the provision of any inpatient hospital or institutional services for its enrollees; and (3) Does not have a comprehensive risk contract.</t>
  </si>
  <si>
    <t>Primary care case management</t>
  </si>
  <si>
    <t xml:space="preserve">PCCM </t>
  </si>
  <si>
    <t>Consistent with 42 CFR 438.2, Primary care case management means a system under which: (1) A primary care case manager (PCCM) contracts with the State to furnish case management services (which include the location, coordination and monitoring of primary health care services) to Medicaid beneficiaries; or (2) A PCCM entity contracts with the State to provide a defined set of functions.</t>
  </si>
  <si>
    <t>Primary care case management entity</t>
  </si>
  <si>
    <t>PCCM entity</t>
  </si>
  <si>
    <t>Consistent with 42 CFR 438.2, Primary care case management entity (PCCM entity) means an organization that provides any of the following functions, in addition to primary care case management services, for the State: (1) Provision of intensive telephonic or face-to-face case management, including operation of a nurse triage advice line; (2) Development of enrollee care plans; (3) Execution of contracts with and/or oversight responsibilities for the activities of FFS providers in the FFS program; (4) Provision of payments to FFS providers on behalf of the State; (5) Provision of enrollee outreach and education activities; (6) Operation of a customer service call center; (7) Review of provider claims, utilization and practice patterns to conduct provider profiling and/or practice improvement; (8) Implementation of quality improvement activities including administering enrollee satisfaction surveys or collecting data necessary for performance measurement of providers; (9) Coordination with behavioral health systems/providers; (10) Coordination with long-term services and supports systems/providers.</t>
  </si>
  <si>
    <t>Reporting period /Reporting year</t>
  </si>
  <si>
    <t xml:space="preserve">The 12-month period of the contract term (i.e. the contract year) for which the state is reporting information to CMS. Reporting year may also correspond to “rating period.” </t>
  </si>
  <si>
    <t>Risk-based capital</t>
  </si>
  <si>
    <t>RBC</t>
  </si>
  <si>
    <t xml:space="preserve">Risk-based capital (RBC) measures the percentage of the required minimum capital that the MCP is holding. The MCP’s minimum capital is calculated using a standard formula that measures the risk of insolvency. </t>
  </si>
  <si>
    <t>Sanction</t>
  </si>
  <si>
    <t>A sanction is an enforcement action taken against a managed care plan. Such actions include monetary and other forms of remedies, such as suspending all or part of new member enrollments, and suspending or terminating all or part of the contract.</t>
  </si>
  <si>
    <t>Crosswalk of MCPAR indicators by tab</t>
  </si>
  <si>
    <r>
      <rPr>
        <b/>
        <sz val="9"/>
        <color rgb="FF000000"/>
        <rFont val="Arial"/>
        <family val="2"/>
      </rPr>
      <t xml:space="preserve">Tab identifier </t>
    </r>
    <r>
      <rPr>
        <b/>
        <sz val="9"/>
        <color rgb="FF000000"/>
        <rFont val="Wingdings"/>
        <charset val="2"/>
      </rPr>
      <t>Ø</t>
    </r>
    <r>
      <rPr>
        <b/>
        <sz val="9"/>
        <color rgb="FF000000"/>
        <rFont val="Arial"/>
        <family val="2"/>
      </rPr>
      <t xml:space="preserve"> </t>
    </r>
  </si>
  <si>
    <t>A</t>
  </si>
  <si>
    <t>B</t>
  </si>
  <si>
    <t>C1</t>
  </si>
  <si>
    <t>C2</t>
  </si>
  <si>
    <t>D1</t>
  </si>
  <si>
    <t>D2</t>
  </si>
  <si>
    <t>D3</t>
  </si>
  <si>
    <t>D4</t>
  </si>
  <si>
    <t>E</t>
  </si>
  <si>
    <r>
      <t xml:space="preserve">Reporting level </t>
    </r>
    <r>
      <rPr>
        <b/>
        <sz val="9"/>
        <color rgb="FF000000"/>
        <rFont val="Wingdings"/>
        <charset val="2"/>
      </rPr>
      <t>Ø</t>
    </r>
  </si>
  <si>
    <t>Cover sheet</t>
  </si>
  <si>
    <t>State-level</t>
  </si>
  <si>
    <t>Program-level</t>
  </si>
  <si>
    <t>Plan-level</t>
  </si>
  <si>
    <t>BSS-level</t>
  </si>
  <si>
    <r>
      <rPr>
        <b/>
        <sz val="9"/>
        <color rgb="FF000000"/>
        <rFont val="Arial"/>
        <family val="2"/>
      </rPr>
      <t xml:space="preserve">Indicator type* </t>
    </r>
    <r>
      <rPr>
        <b/>
        <sz val="9"/>
        <color rgb="FF000000"/>
        <rFont val="Wingdings"/>
        <charset val="2"/>
      </rPr>
      <t>Ø</t>
    </r>
  </si>
  <si>
    <t>Set</t>
  </si>
  <si>
    <t>Free</t>
  </si>
  <si>
    <t>Instructions and definition</t>
  </si>
  <si>
    <t>Copied Over</t>
  </si>
  <si>
    <t>Data format</t>
  </si>
  <si>
    <t>n/a</t>
  </si>
  <si>
    <t>Identifying information on the state, program, plan, and BSS being reported</t>
  </si>
  <si>
    <t>If state chooses copy-over option in MDCT, a Y in this field means the response is copied from previous year.</t>
  </si>
  <si>
    <t>X</t>
  </si>
  <si>
    <t>Point of contact and email address</t>
  </si>
  <si>
    <t>(see Tab A)</t>
  </si>
  <si>
    <t>N</t>
  </si>
  <si>
    <t>Free text + Email address</t>
  </si>
  <si>
    <t>Date field</t>
  </si>
  <si>
    <t>Reporting period start and end date</t>
  </si>
  <si>
    <t>Date fields</t>
  </si>
  <si>
    <t>Name of the state, program, plans, BSS entities, and ILOS being reported on</t>
  </si>
  <si>
    <t>Y</t>
  </si>
  <si>
    <t>Free text</t>
  </si>
  <si>
    <t>I</t>
  </si>
  <si>
    <t>Program Characteristics and Enrollment**</t>
  </si>
  <si>
    <t>Count</t>
  </si>
  <si>
    <t>Free Text</t>
  </si>
  <si>
    <t>Free Text (hyperlink)</t>
  </si>
  <si>
    <t>Set values (select one)</t>
  </si>
  <si>
    <t>C1.I.4.a</t>
  </si>
  <si>
    <t>Set values (select multiple)</t>
  </si>
  <si>
    <t>C1.I.4.b</t>
  </si>
  <si>
    <r>
      <rPr>
        <sz val="10"/>
        <color theme="1"/>
        <rFont val="Arial"/>
        <family val="2"/>
      </rPr>
      <t xml:space="preserve">Percentage (calculated) 
</t>
    </r>
    <r>
      <rPr>
        <i/>
        <sz val="10"/>
        <color theme="1"/>
        <rFont val="Arial"/>
        <family val="2"/>
      </rPr>
      <t>Note: No data entry required; this cell is autopopulated</t>
    </r>
  </si>
  <si>
    <t>II</t>
  </si>
  <si>
    <t>Financial Performance</t>
  </si>
  <si>
    <t xml:space="preserve">Percentage </t>
  </si>
  <si>
    <t>Set values (select one) or use free text for "other" response</t>
  </si>
  <si>
    <t>III</t>
  </si>
  <si>
    <t>Encounter Data Reporting</t>
  </si>
  <si>
    <t>Data validation entity</t>
  </si>
  <si>
    <t>Set values (select multiple) or use free text for "other" response</t>
  </si>
  <si>
    <t>D.1.III.1</t>
  </si>
  <si>
    <t>Percentage</t>
  </si>
  <si>
    <t>IV</t>
  </si>
  <si>
    <t>Grievance, Appeals, and State Fair Hearings</t>
  </si>
  <si>
    <t>Free text or N/A</t>
  </si>
  <si>
    <t xml:space="preserve">Subtopic: Appeals </t>
  </si>
  <si>
    <t>Count or N/A</t>
  </si>
  <si>
    <r>
      <rPr>
        <b/>
        <sz val="10"/>
        <color theme="1"/>
        <rFont val="Arial"/>
        <family val="2"/>
      </rPr>
      <t>Number of appeals resolved during the reporting period related to the following services:</t>
    </r>
    <r>
      <rPr>
        <i/>
        <sz val="10"/>
        <color theme="1"/>
        <rFont val="Arial"/>
        <family val="2"/>
      </rPr>
      <t xml:space="preserve"> 
(A single appeal may be related to multiple service types and may therefore be counted in multiple categories below.)</t>
    </r>
  </si>
  <si>
    <t xml:space="preserve">Count </t>
  </si>
  <si>
    <r>
      <rPr>
        <b/>
        <sz val="10"/>
        <color theme="1"/>
        <rFont val="Arial"/>
        <family val="2"/>
      </rPr>
      <t>Number of grievances resolved by plan during the reporting period related to the following services:</t>
    </r>
    <r>
      <rPr>
        <i/>
        <sz val="10"/>
        <color theme="1"/>
        <rFont val="Arial"/>
        <family val="2"/>
      </rPr>
      <t xml:space="preserve"> 
(A single grievance may be related to multiple service types and may therefore be counted in multiple categories below.)</t>
    </r>
  </si>
  <si>
    <t>(none)</t>
  </si>
  <si>
    <r>
      <rPr>
        <b/>
        <sz val="10"/>
        <color theme="1"/>
        <rFont val="Arial"/>
        <family val="2"/>
      </rPr>
      <t>Number of grievances resolved by plan during the reporting period related to the following reasons:</t>
    </r>
    <r>
      <rPr>
        <i/>
        <sz val="10"/>
        <color theme="1"/>
        <rFont val="Arial"/>
        <family val="2"/>
      </rPr>
      <t xml:space="preserve"> 
(A single grievance may be related to multiple reasons and may therefore be counted in multiple categories below.)</t>
    </r>
  </si>
  <si>
    <t>V</t>
  </si>
  <si>
    <t>Availability, Accessibility, and Network adequacy</t>
  </si>
  <si>
    <t xml:space="preserve">State-specific measures used to monitor availability, accessibility, and network adequacy. </t>
  </si>
  <si>
    <t>(see Tab C2) 
Domain or standard type
Standard
Standard type
Provider type
Applicable region(s)
Population
Monitoring methods
Frequency of oversight methods</t>
  </si>
  <si>
    <t>VII</t>
  </si>
  <si>
    <t>Quality and Performance Measures</t>
  </si>
  <si>
    <t xml:space="preserve">State-specific measures used to monitor quality and performance across eight domains: 
(1) Primary care access and preventive care, 
(2) Maternal and perinatal health, 
(3) Care of acute and chronic conditions, 
(4) Behavioral health care, 
(5) Dental and oral health services, 
(6) Health plan enrollee experience of care, 
(7) Long-term services and supports, and 
(8) Other. </t>
  </si>
  <si>
    <t>(see Tab D2) 
Domain
NQF #
Measure name
Measure reporting (program-specific or cross-program)
If measure reporting is cross-program, list which programs
Measure set
Measure description
Measure results</t>
  </si>
  <si>
    <t>All except measure results</t>
  </si>
  <si>
    <t>VIII</t>
  </si>
  <si>
    <t>Sanctions and Corrective Action Plans**</t>
  </si>
  <si>
    <t>List of sanctions, administrative penalties, and corrective action plans that the state has issued to plans.</t>
  </si>
  <si>
    <t>(see Tab D3)</t>
  </si>
  <si>
    <t>IX</t>
  </si>
  <si>
    <t>Beneficiary Support System (BSS)</t>
  </si>
  <si>
    <t>Name of the BSS entities being reported on</t>
  </si>
  <si>
    <t>Program Integrity</t>
  </si>
  <si>
    <t>B.X.7.a</t>
  </si>
  <si>
    <t>B.X.7.b</t>
  </si>
  <si>
    <t>B.X.7.c</t>
  </si>
  <si>
    <t>Ratio</t>
  </si>
  <si>
    <t>Set value (select one)</t>
  </si>
  <si>
    <t>Date</t>
  </si>
  <si>
    <t>Dollar amount</t>
  </si>
  <si>
    <t>XI</t>
  </si>
  <si>
    <t>[ILOS X] offered by plan</t>
  </si>
  <si>
    <t>[ILOS X] utilization by plan</t>
  </si>
  <si>
    <t>XII</t>
  </si>
  <si>
    <t>Free text (hyperlink)</t>
  </si>
  <si>
    <t xml:space="preserve">* Standardized or pre-set indicators cover specific information that CMS would like reported consistently across all programs and plans (for example, enrollment count). State-specific or free indicators cover information that will vary based on what a state collects from its plans (for example, access measures). </t>
  </si>
  <si>
    <t>** Denotes sections that are required for PCCM entities, per 438.66(e)(2).</t>
  </si>
  <si>
    <t>This sheet will be used to prepoplate fields with set values. It will be hidden from users.</t>
  </si>
  <si>
    <t>B.X.8.a</t>
  </si>
  <si>
    <t xml:space="preserve">C1.X.1 </t>
  </si>
  <si>
    <t>D1.VI.1</t>
  </si>
  <si>
    <t>D1.VI.3</t>
  </si>
  <si>
    <t>D1.X.12</t>
  </si>
  <si>
    <t>D4.XI.2</t>
  </si>
  <si>
    <t>Changes in provider circumstances: Part 1</t>
  </si>
  <si>
    <t>Changes in provider circumstances: Part 2</t>
  </si>
  <si>
    <t>Managed Care Oversight: Part 1a</t>
  </si>
  <si>
    <t>Excluded entities or persons</t>
  </si>
  <si>
    <t xml:space="preserve">Applicable region(s) </t>
  </si>
  <si>
    <t>Aggregate MLR value: Level of aggregation</t>
  </si>
  <si>
    <t>Delegated services</t>
  </si>
  <si>
    <t>Access standards for delegated entities</t>
  </si>
  <si>
    <t>Voluntary provider withdrawals</t>
  </si>
  <si>
    <t>Domain</t>
  </si>
  <si>
    <t>Measure reporting (program-specific or cross-program)</t>
  </si>
  <si>
    <t>Intervention topic</t>
  </si>
  <si>
    <t>Corrective Action Plan</t>
  </si>
  <si>
    <t>ILOS offered by plan</t>
  </si>
  <si>
    <t>ILOS utilization by plan</t>
  </si>
  <si>
    <t>Not sure where this one goes - do not delete until known</t>
  </si>
  <si>
    <t>Level</t>
  </si>
  <si>
    <t>State</t>
  </si>
  <si>
    <t>Program</t>
  </si>
  <si>
    <t xml:space="preserve">Program </t>
  </si>
  <si>
    <t>Plan</t>
  </si>
  <si>
    <t xml:space="preserve">Plan </t>
  </si>
  <si>
    <t>Plan-measure</t>
  </si>
  <si>
    <t>Type</t>
  </si>
  <si>
    <t>Allow one</t>
  </si>
  <si>
    <t>Allow multiple</t>
  </si>
  <si>
    <t>Alabama</t>
  </si>
  <si>
    <t>Allow plans to retain overpayments</t>
  </si>
  <si>
    <t>Behavioral Health</t>
  </si>
  <si>
    <t>Rate setting</t>
  </si>
  <si>
    <t>Timeliness of initial data submissions</t>
  </si>
  <si>
    <t>Changes in benefits</t>
  </si>
  <si>
    <t>Noncompliant limits are still being applied in operations, affecting some providers and/or enrollees.</t>
  </si>
  <si>
    <t>Maximum time to travel</t>
  </si>
  <si>
    <t>Urban</t>
  </si>
  <si>
    <t>At procurement</t>
  </si>
  <si>
    <t>Pharmaceuticals</t>
  </si>
  <si>
    <t>Makes referrals to the Medicaid Fraud Control Unit (MFCU) only.</t>
  </si>
  <si>
    <t>Daily</t>
  </si>
  <si>
    <t>Primary care access and preventive care</t>
  </si>
  <si>
    <t>Medicaid Child Core Set</t>
  </si>
  <si>
    <t>Civil monetary penalty</t>
  </si>
  <si>
    <t>Discrimination</t>
  </si>
  <si>
    <t>No ILOSs were offered by this plan</t>
  </si>
  <si>
    <t>State Government Entity</t>
  </si>
  <si>
    <t xml:space="preserve">	Pharmaceuticals
</t>
  </si>
  <si>
    <t>Alaska</t>
  </si>
  <si>
    <t>Other state agency staff</t>
  </si>
  <si>
    <t>State requires the return of overpayments</t>
  </si>
  <si>
    <t>Prepaid Inpatient Health Plan (PIHP)</t>
  </si>
  <si>
    <t>Long-Term Services and Supports (LTSS)</t>
  </si>
  <si>
    <t>Quality/performance measurement</t>
  </si>
  <si>
    <t>Timeliness of data corrections</t>
  </si>
  <si>
    <t>Changes in financial requirements (e.g., copays, coinsurance, deductibles, out-of-pocket maximums)</t>
  </si>
  <si>
    <t>Non-compliance is related to updated parity documentation not yet submitted to CMS.</t>
  </si>
  <si>
    <t>LTSS-related standard: provider travels to the enrollee</t>
  </si>
  <si>
    <t>Maximum distance to travel</t>
  </si>
  <si>
    <t xml:space="preserve">Behavioral health </t>
  </si>
  <si>
    <t>Rural</t>
  </si>
  <si>
    <t>Plan provider roster review</t>
  </si>
  <si>
    <t>Monthly</t>
  </si>
  <si>
    <t>Program-specific regional</t>
  </si>
  <si>
    <t>Behavioral health</t>
  </si>
  <si>
    <t>Makes referrals to the State Medicaid Agency (SMA) only.</t>
  </si>
  <si>
    <t>Weekly</t>
  </si>
  <si>
    <t>Cross-program rate</t>
  </si>
  <si>
    <t>Suspension of new enrollment</t>
  </si>
  <si>
    <t>False information</t>
  </si>
  <si>
    <t>Remediation in progress</t>
  </si>
  <si>
    <t>Yes, at least 1 ILOS is offered by this plan</t>
  </si>
  <si>
    <t>Local Government Entity</t>
  </si>
  <si>
    <t xml:space="preserve">Behavioral Health </t>
  </si>
  <si>
    <t>Arizona</t>
  </si>
  <si>
    <t>State actuaries</t>
  </si>
  <si>
    <t>State has established a hybrid system</t>
  </si>
  <si>
    <t>If yes, list website (free text)</t>
  </si>
  <si>
    <t>Prepaid Ambulatory Health Plan (PAHP)</t>
  </si>
  <si>
    <t>Dental</t>
  </si>
  <si>
    <t>Monitoring and reporting</t>
  </si>
  <si>
    <t>Timeliness of data certifications</t>
  </si>
  <si>
    <t>If yes, describe (free text)</t>
  </si>
  <si>
    <t>Changes in quantitative treatment limits (QTLs), (limits on the scope or duration of benefits that are represented numerically, such as day limits or visit limits)</t>
  </si>
  <si>
    <t>LTSS-related standard: enrollee travels to the provider</t>
  </si>
  <si>
    <t>Hospital</t>
  </si>
  <si>
    <t>Large counties</t>
  </si>
  <si>
    <t>Adult and pediatric</t>
  </si>
  <si>
    <t>Secret shopper calls</t>
  </si>
  <si>
    <t>Quarterly</t>
  </si>
  <si>
    <t>Statewide all programs &amp; populations</t>
  </si>
  <si>
    <t>Case management</t>
  </si>
  <si>
    <t>Makes referrals to the SMA and MFCU concurrently.</t>
  </si>
  <si>
    <t>Bi-weekly</t>
  </si>
  <si>
    <t>Care of acute and chronic conditions</t>
  </si>
  <si>
    <t>Fine</t>
  </si>
  <si>
    <t>Financial issues</t>
  </si>
  <si>
    <t>No, no remediation</t>
  </si>
  <si>
    <t>LTSS Complaint Access Point</t>
  </si>
  <si>
    <t xml:space="preserve">	Case Management (Behavioral Health, other)
</t>
  </si>
  <si>
    <t>Arkansas</t>
  </si>
  <si>
    <t>EQRO</t>
  </si>
  <si>
    <t>Primary Care Case Management (PCCM) Entity</t>
  </si>
  <si>
    <t>Transportation</t>
  </si>
  <si>
    <t>Contract oversight</t>
  </si>
  <si>
    <t>Use of correct file formats</t>
  </si>
  <si>
    <t>Changes in non-quantitative treatment limits (NQTLs), (which otherwise limit the scope or duration of benefits, e.g. utilization management, network admission standards)</t>
  </si>
  <si>
    <t>Exception to quantitative standards</t>
  </si>
  <si>
    <t>Ease of getting an appointment timely</t>
  </si>
  <si>
    <t>LTSS-personal care assistant</t>
  </si>
  <si>
    <t>Small counties</t>
  </si>
  <si>
    <t>EVV data analysis</t>
  </si>
  <si>
    <t>Regional all programs &amp; populations</t>
  </si>
  <si>
    <t>Makes some referrals to the SMA and others directly to the MFCU.</t>
  </si>
  <si>
    <t>HEDIS</t>
  </si>
  <si>
    <t>Reporting</t>
  </si>
  <si>
    <t>State Health Insurance Assistance Program (SHIP)</t>
  </si>
  <si>
    <t>LTSS Grievance/Appeals Education</t>
  </si>
  <si>
    <t>California</t>
  </si>
  <si>
    <t>Other third-party vendor</t>
  </si>
  <si>
    <t>Other </t>
  </si>
  <si>
    <t>None of the above</t>
  </si>
  <si>
    <t>Program integrity</t>
  </si>
  <si>
    <t>Provider ID field complete</t>
  </si>
  <si>
    <t>Addition of a new managed care plan (MCP) providing services to MCO enrollees</t>
  </si>
  <si>
    <t>LTSS-assistive technology</t>
  </si>
  <si>
    <t>Review of grievances related to access</t>
  </si>
  <si>
    <t>Less than annually</t>
  </si>
  <si>
    <t xml:space="preserve">Dental </t>
  </si>
  <si>
    <t xml:space="preserve">Bi-monthly </t>
  </si>
  <si>
    <t>Dental and oral health services</t>
  </si>
  <si>
    <t>Compliance letter</t>
  </si>
  <si>
    <t>Aging and Disability Resource Network (ADRN)</t>
  </si>
  <si>
    <t>LTSS Grievance/Appeals Assistance</t>
  </si>
  <si>
    <t>Colorado</t>
  </si>
  <si>
    <t>Proprietary system(s)</t>
  </si>
  <si>
    <t>Policy making and decision support</t>
  </si>
  <si>
    <t>Overall data accuracy (as determined through data validation)</t>
  </si>
  <si>
    <t>Deficiencies corrected</t>
  </si>
  <si>
    <t>Hours of operation</t>
  </si>
  <si>
    <t>LTSS-adult day care</t>
  </si>
  <si>
    <t>Liquidated damages</t>
  </si>
  <si>
    <t>Timely access</t>
  </si>
  <si>
    <t>Center for Independent Living (CIL)</t>
  </si>
  <si>
    <t>Review/Oversight of LTSS Data</t>
  </si>
  <si>
    <t xml:space="preserve">	Dental
</t>
  </si>
  <si>
    <t>Connecticut</t>
  </si>
  <si>
    <t>LTSS-SNF</t>
  </si>
  <si>
    <t>Physician network primary care-only</t>
  </si>
  <si>
    <t>Long-term services and supports</t>
  </si>
  <si>
    <t>Mental Health and Substance Use Disorder Parity compliance</t>
  </si>
  <si>
    <t>Legal Assistance Organization</t>
  </si>
  <si>
    <t xml:space="preserve">	Physician Network Primary Care Only
</t>
  </si>
  <si>
    <t>Delaware</t>
  </si>
  <si>
    <t>Encounter data not used for any purpose</t>
  </si>
  <si>
    <t>Physician network specialty care-only</t>
  </si>
  <si>
    <t>Other Community-Based Organization</t>
  </si>
  <si>
    <t>Physician Network Specialty Care Only</t>
  </si>
  <si>
    <t>Dist. of Col.</t>
  </si>
  <si>
    <t>Service fulfillment</t>
  </si>
  <si>
    <t>Physician network primary and specialty care</t>
  </si>
  <si>
    <t>Subcontractor</t>
  </si>
  <si>
    <t>Inpatient Care (General Acute)</t>
  </si>
  <si>
    <t>Florida</t>
  </si>
  <si>
    <t>Inpatient care (general acute)</t>
  </si>
  <si>
    <t xml:space="preserve">	Physician Network Primary and Specialty Care
</t>
  </si>
  <si>
    <t>Georgia</t>
  </si>
  <si>
    <t>Consultant</t>
  </si>
  <si>
    <t xml:space="preserve">	Other
</t>
  </si>
  <si>
    <t>Hawaii</t>
  </si>
  <si>
    <t>Academic/Research Organization</t>
  </si>
  <si>
    <t>Idaho</t>
  </si>
  <si>
    <t>Illinois</t>
  </si>
  <si>
    <t>Indiana</t>
  </si>
  <si>
    <t>Iowa</t>
  </si>
  <si>
    <t>Kansas</t>
  </si>
  <si>
    <t>Kentucky</t>
  </si>
  <si>
    <t>Louisiana</t>
  </si>
  <si>
    <t>Maine</t>
  </si>
  <si>
    <t>Maryland</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</si>
  <si>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</si>
  <si>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</si>
  <si>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</si>
  <si>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</si>
  <si>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</si>
  <si>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</si>
  <si>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</si>
  <si>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</si>
  <si>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</si>
  <si>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</si>
  <si>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</si>
  <si>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</si>
  <si>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</si>
  <si>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</si>
  <si>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</si>
  <si>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</si>
  <si>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</si>
  <si>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Puerto Rico</t>
  </si>
  <si>
    <t>Rhode Island</t>
  </si>
  <si>
    <t>South Carolina</t>
  </si>
  <si>
    <t>South Dakota</t>
  </si>
  <si>
    <t>Tennessee</t>
  </si>
  <si>
    <t>Texas</t>
  </si>
  <si>
    <t>Utah</t>
  </si>
  <si>
    <t>Vermont</t>
  </si>
  <si>
    <t>Virginia</t>
  </si>
  <si>
    <t>Washington</t>
  </si>
  <si>
    <t>West Virginia</t>
  </si>
  <si>
    <t>Wisconsin</t>
  </si>
  <si>
    <t>Wyoming</t>
  </si>
  <si>
    <t>4/1/23-12/31/23</t>
  </si>
  <si>
    <t>download</t>
  </si>
  <si>
    <t>My Ombudsman</t>
  </si>
  <si>
    <t>AHS - Contract complies with the 42 CFR 438.71(b)(2) accessibility requirements to accommodate members with disabilities.  AHS is required to comply with the ADA and Section 504 of the Rehabilitation Act of 1973 (Section 504) (29 USC §794) and ensure that beneficiaries with disabilities are provided with reasonable accommodations, which include but are not limited to: 
1.	Providing assistance to customers with visual impairments (e.g., large print versions of all written materials);
2.	Providing auxiliary aids and services;
3.	Ensuring that all written materials are available in formats compatible with optical recognition software;
4.	Reading notices and other written materials to individuals upon request;
5.	Assisting Customers to complete forms;
6.	Ensuring effective communication with individuals with disabilities through email, telephone, and other electronic means;
7.	Ensuring the Contractor’s website complies with all ADA and Section 504 requirements, as well as ITD requirements for accessibility and other Commonwealth and EOHHS requirements;
8.	Providing TTY, computer-aided transcription services, telephone handset amplifiers, assistive listening systems, closed caption decoders, videotext displays and qualified interpreters for the deaf; and
9.	Providing individualized assistance, as necessary.
 My Ombudsman:
•	Can be reached by phone (855-781-9898); videophone (for Deaf and Hard of Hearing  members: 339-224-6831); via email (info@myombudsman.org) and in person (drop in or by appointment) on certain days. They also have virtual resources on their website: www.myombudsman.org
•	Have a fully accessible physical location that members may go to for drop in or in-person assistance on certain days
•	Maintains Vlogs (Video Blog) that provide information about My Ombudsman in ASL (all currently on YouTube) and other MH topics for Deaf and Hard of Hearing members.  
•	Provides My Ombudsman information in large print.
•	Their website has an application that allows users with specific disabilities to adjust the website’s design to their personal needs to ensure accessibility.
•	Uses technology such as QR codes to help make materials more accessible to those with vision disabilities.
•	has in-house staff who can provide services to One Care enrollees in American Sign Language (ASL), Hindi, Spanish, and Haitian-Creole.
•	can provide additional interpreters for all its services and activities in over 165 different languages (upon request). 
•	provides My Ombudsman informational materials in English, Chinese, Haitian-Creole, Portuguese, Russian, Spanish, and Vietnamese.
•	Provides additional language translation services as needed.
•	Also does in-person and virtual outreach with community based organizations and at community events.</t>
  </si>
  <si>
    <t>2.3.D.4.b</t>
  </si>
  <si>
    <t>The MassHealth Program Integrity Unit and Compliance Unit met quarterly with ACPPs to discuss contract management and topics related to controls against fraud, waste and abuse, including but not limited to recent trends, audits, overpayment issues, reporting, and best practices for program integrity controls.  In addition, MassHealth reviewed the ACPPs annual Compliance Plan and Anti-Fraud, Waste and Abuse Plan, in order to ensure compliance with applicable contract requirements and to ensure ACPPs have appropriate controls in place.            
In addition, in January and July 2024, MassHealth continued to collect and review ACPPs Summary of Provider Overpayments Report. This semi-annual report includes all overpayments identified during the prior Contract Year through present, including all investigatory and recovery activity related to such overpayments. These reports now provide MassHealth with comprehensive information related to the impact of ACPPs’ controls, including the breadth of provider types reviewed and methodologies employed; the number and amount of overpayments identified and recovered by ACPPs; the reasons for overpayments; next steps and actions taken; and claim-level detail to enable validation of recovery activity in the encounter data and financial reporting. In Contract Year 2024, MassHealth’s primary focus was on ensuring compliance with these requirements. MassHealth utilized information contained in the Summary of Provider Overpayments reports to share best practices across ACPPs to monitor performance management and enforce the relevant contract provisions related to overpayments that the plans may have failed to identify and/or recover.
The strengthening of ACPP contractual provisions related to overpayments in 2023, allowed MassHealth expanded oversight of ACPP to include direct audits of ACPP providers and encounters for Contract Year 2024, for dates of services in 2023. Audit findings and overpayments identified through encounter analysis for these findings were shared with ACPPs for collection in Q1 of 2025.</t>
  </si>
  <si>
    <t xml:space="preserve">ACPPs are contractually required to submit the following overpayment reports: (1) Notification of Provider Overpayments (ad hoc within 5 days of overpayment identification); (2) Response to Overpayments Identified by EOHHS Report (ad hoc) (3) Agreed Upon Overpayments Collection Report (ad hoc); (4) Self-Reported Disclosures Report (ad hoc); (5) Summary of Provider Overpayments (semi-annually); and (5) Program Integrity Compliance Plan and Anti-Fraud, Waste and Abuse Plan (annual). Each of the ad hoc reports are screened by MassHealth.  The semi annual and annual reports are reviewed by MassHealth for compliance, performance management, and best practices. </t>
  </si>
  <si>
    <t>For expedited resolution of Internal Appeals and notice to affected parties, no more than 72 hours from the date the Contractor received the expedited Internal Appeal, unless this timeframe is extended under applicable contract provisions.</t>
  </si>
  <si>
    <t>#1 in portal</t>
  </si>
  <si>
    <t>#2 in portal</t>
  </si>
  <si>
    <t>#3 in portal</t>
  </si>
  <si>
    <t>#4 in portal</t>
  </si>
  <si>
    <t>#5  in portal</t>
  </si>
  <si>
    <t>#6 in portal</t>
  </si>
  <si>
    <t>#7 in  portal</t>
  </si>
  <si>
    <t>#8 in portal</t>
  </si>
  <si>
    <t>#9 in portal</t>
  </si>
  <si>
    <t>#10 in portal</t>
  </si>
  <si>
    <t>#11 in portal</t>
  </si>
  <si>
    <t>#12 in portal</t>
  </si>
  <si>
    <t>#13 in portal</t>
  </si>
  <si>
    <t>#14 in portal</t>
  </si>
  <si>
    <t>#15 in portal</t>
  </si>
  <si>
    <t>#16 in portal</t>
  </si>
  <si>
    <t>#17 in portal</t>
  </si>
  <si>
    <t>#18 in portal</t>
  </si>
  <si>
    <t>#19 in portal</t>
  </si>
  <si>
    <t>#20 in portal</t>
  </si>
  <si>
    <t>#21 in portal</t>
  </si>
  <si>
    <t>#22 in portal</t>
  </si>
  <si>
    <t>#23 in portal</t>
  </si>
  <si>
    <t>Accountable Care Partnership Plan (ACPP)</t>
  </si>
  <si>
    <t>There were no major changes to the population or benefits during the reporting year</t>
  </si>
  <si>
    <t>The current encounter data submission system has limited front-end validations, resulting in some data quality errors. The state anticipates forthcoming stronger front-end encounter data validations that reject non-conforming records will help. Beginning in early 2026, managed care plans will submit encounter data through the Standardized Encounter Data Program (SENDPro) application using the industry standard Electronic Data Interchange (EDI) X12 837 Post Adjudicated Claims Data Reporting (PACDR) format and the National Council for Prescription Drug Programs (NCPDP) Post Adjudication V51 Standard format, for medical and pharmacy MassHealth encounters, respectively.</t>
  </si>
  <si>
    <t xml:space="preserve">member-issues@masshealthquestions.com, www.mass.gov/info-details/contact-masshealth-information-for-members, 
Disability Accommodations Ombudsman email: ADAAccommodations@mass.gov,
info@myombudsman.org (email);  www.myombudsman.org (general information)
</t>
  </si>
  <si>
    <t>#24 in portal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</si>
</sst>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_);[Red]\(&quot;$&quot;#,##0\)"/>
    <numFmt numFmtId="8" formatCode="&quot;$&quot;#,##0.00_);[Red]\(&quot;$&quot;#,##0.00\)"/>
    <numFmt numFmtId="44" formatCode="_(&quot;$&quot;* #,##0.00_);_(&quot;$&quot;* \(#,##0.00\);_(&quot;$&quot;* &quot;-&quot;??_);_(@_)"/>
    <numFmt numFmtId="164" formatCode="&quot;$&quot;#,##0.00"/>
    <numFmt numFmtId="165" formatCode="yyyy\-mm\-dd"/>
    <numFmt numFmtId="166" formatCode="_(* #,##0_);_(* \(#,##0\);_(* &quot;-&quot;??_);_(@_)"/>
    <numFmt numFmtId="167" formatCode="m/d/yy;@"/>
    <numFmt numFmtId="168" formatCode="0.0%"/>
  </numFmts>
  <fonts count="99">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sz val="11"/>
      <color rgb="FFC00000"/>
      <name val="Arial"/>
      <family val="2"/>
    </font>
    <font>
      <b/>
      <sz val="14"/>
      <color rgb="FF046B5C"/>
      <name val="Arial"/>
      <family val="2"/>
    </font>
    <font>
      <b/>
      <sz val="9"/>
      <color rgb="FF000000"/>
      <name val="Arial"/>
      <family val="2"/>
    </font>
    <font>
      <b/>
      <u/>
      <sz val="9"/>
      <color theme="0"/>
      <name val="Arial"/>
      <family val="2"/>
    </font>
    <font>
      <b/>
      <sz val="11"/>
      <color rgb="FF000000"/>
      <name val="Times New Roman"/>
      <family val="1"/>
    </font>
    <font>
      <b/>
      <sz val="9"/>
      <color theme="1"/>
      <name val="Arial"/>
      <family val="2"/>
    </font>
    <font>
      <sz val="11"/>
      <name val="Calibri"/>
      <family val="2"/>
    </font>
    <font>
      <b/>
      <sz val="10"/>
      <color theme="1"/>
      <name val="Arial"/>
      <family val="2"/>
    </font>
    <font>
      <sz val="10"/>
      <color theme="1"/>
      <name val="Arial"/>
      <family val="2"/>
    </font>
    <font>
      <b/>
      <i/>
      <sz val="10"/>
      <color theme="1"/>
      <name val="Arial"/>
      <family val="2"/>
    </font>
    <font>
      <sz val="10"/>
      <color rgb="FF000000"/>
      <name val="Arial"/>
      <family val="2"/>
    </font>
    <font>
      <sz val="11"/>
      <color theme="0"/>
      <name val="Arial"/>
      <family val="2"/>
    </font>
    <font>
      <i/>
      <sz val="11"/>
      <color rgb="FFC00000"/>
      <name val="Arial"/>
      <family val="2"/>
    </font>
    <font>
      <i/>
      <sz val="11"/>
      <color theme="1"/>
      <name val="Arial"/>
      <family val="2"/>
    </font>
    <font>
      <i/>
      <strike/>
      <sz val="11"/>
      <color rgb="FFC00000"/>
      <name val="Arial"/>
      <family val="2"/>
    </font>
    <font>
      <b/>
      <sz val="11"/>
      <color theme="1"/>
      <name val="Arial"/>
      <family val="2"/>
    </font>
    <font>
      <b/>
      <sz val="9"/>
      <color rgb="FF000000"/>
      <name val="Wingdings"/>
      <charset val="2"/>
    </font>
    <font>
      <i/>
      <sz val="10"/>
      <color theme="1"/>
      <name val="Arial"/>
      <family val="2"/>
    </font>
    <font>
      <u/>
      <sz val="11"/>
      <color theme="10"/>
      <name val="Calibri"/>
      <family val="2"/>
      <scheme val="minor"/>
    </font>
    <font>
      <sz val="12"/>
      <color rgb="FF434343"/>
      <name val="Arial"/>
      <family val="2"/>
    </font>
    <font>
      <sz val="12"/>
      <color theme="1"/>
      <name val="Arial"/>
      <family val="2"/>
    </font>
    <font>
      <b/>
      <sz val="16"/>
      <color rgb="FFFFFFFF"/>
      <name val="Arial"/>
      <family val="2"/>
    </font>
    <font>
      <sz val="18"/>
      <color rgb="FF046B5C"/>
      <name val="Arial"/>
      <family val="2"/>
    </font>
    <font>
      <sz val="11"/>
      <color theme="1"/>
      <name val="Arial"/>
      <family val="2"/>
    </font>
    <font>
      <b/>
      <sz val="14"/>
      <color rgb="FFFFFFFF"/>
      <name val="Arial"/>
      <family val="2"/>
    </font>
    <font>
      <b/>
      <sz val="12"/>
      <color theme="1"/>
      <name val="Arial"/>
      <family val="2"/>
    </font>
    <font>
      <sz val="12"/>
      <color theme="0"/>
      <name val="Arial"/>
      <family val="2"/>
    </font>
    <font>
      <b/>
      <sz val="14"/>
      <color theme="0"/>
      <name val="Arial"/>
      <family val="2"/>
    </font>
    <font>
      <sz val="12"/>
      <color rgb="FFC00000"/>
      <name val="Arial"/>
      <family val="2"/>
    </font>
    <font>
      <b/>
      <sz val="14"/>
      <color theme="1"/>
      <name val="Arial"/>
      <family val="2"/>
    </font>
    <font>
      <sz val="14"/>
      <color theme="1"/>
      <name val="Arial"/>
      <family val="2"/>
    </font>
    <font>
      <u/>
      <sz val="12"/>
      <color theme="10"/>
      <name val="Arial"/>
      <family val="2"/>
    </font>
    <font>
      <sz val="16"/>
      <color rgb="FF046B5C"/>
      <name val="Arial"/>
      <family val="2"/>
    </font>
    <font>
      <sz val="16"/>
      <color theme="1"/>
      <name val="Arial"/>
      <family val="2"/>
    </font>
    <font>
      <b/>
      <sz val="16"/>
      <color theme="0"/>
      <name val="Arial"/>
      <family val="2"/>
    </font>
    <font>
      <b/>
      <sz val="11"/>
      <color theme="0"/>
      <name val="Arial"/>
      <family val="2"/>
    </font>
    <font>
      <sz val="8"/>
      <name val="Calibri"/>
      <family val="2"/>
      <scheme val="minor"/>
    </font>
    <font>
      <b/>
      <sz val="13"/>
      <color theme="3"/>
      <name val="Arial"/>
      <family val="2"/>
    </font>
    <font>
      <b/>
      <sz val="13"/>
      <color theme="1"/>
      <name val="Arial"/>
      <family val="2"/>
    </font>
    <font>
      <sz val="13"/>
      <color rgb="FF046B99"/>
      <name val="Arial"/>
      <family val="2"/>
    </font>
    <font>
      <sz val="13"/>
      <color theme="1"/>
      <name val="Arial"/>
      <family val="2"/>
    </font>
    <font>
      <sz val="12"/>
      <color theme="1" tint="0.249977111117893"/>
      <name val="Arial"/>
      <family val="2"/>
    </font>
    <font>
      <b/>
      <sz val="12"/>
      <color theme="1" tint="0.249977111117893"/>
      <name val="Arial"/>
      <family val="2"/>
    </font>
    <font>
      <b/>
      <sz val="14"/>
      <color theme="1" tint="0.249977111117893"/>
      <name val="Arial"/>
      <family val="2"/>
    </font>
    <font>
      <sz val="11"/>
      <color theme="1" tint="0.249977111117893"/>
      <name val="Arial"/>
      <family val="2"/>
    </font>
    <font>
      <b/>
      <sz val="16"/>
      <color theme="1" tint="0.249977111117893"/>
      <name val="Arial"/>
      <family val="2"/>
    </font>
    <font>
      <sz val="16"/>
      <color theme="1" tint="0.249977111117893"/>
      <name val="Arial"/>
      <family val="2"/>
    </font>
    <font>
      <b/>
      <sz val="11"/>
      <color theme="1" tint="0.249977111117893"/>
      <name val="Arial"/>
      <family val="2"/>
    </font>
    <font>
      <b/>
      <sz val="14"/>
      <color theme="4" tint="-0.499984740745262"/>
      <name val="Arial"/>
      <family val="2"/>
    </font>
    <font>
      <sz val="11"/>
      <color rgb="FF000000"/>
      <name val="Arial"/>
      <family val="2"/>
    </font>
    <font>
      <sz val="12"/>
      <color rgb="FF404040"/>
      <name val="Arial"/>
      <family val="2"/>
    </font>
    <font>
      <u/>
      <sz val="12"/>
      <color rgb="FF0070C0"/>
      <name val="Arial"/>
      <family val="2"/>
    </font>
    <font>
      <b/>
      <i/>
      <sz val="12"/>
      <color theme="1" tint="0.249977111117893"/>
      <name val="Arial"/>
      <family val="2"/>
    </font>
    <font>
      <i/>
      <sz val="12"/>
      <color theme="1" tint="0.249977111117893"/>
      <name val="Arial"/>
      <family val="2"/>
    </font>
    <font>
      <b/>
      <i/>
      <sz val="12"/>
      <color rgb="FF434343"/>
      <name val="Arial"/>
      <family val="2"/>
    </font>
    <font>
      <b/>
      <sz val="13"/>
      <color rgb="FF046B99"/>
      <name val="Arial"/>
      <family val="2"/>
    </font>
    <font>
      <i/>
      <sz val="12"/>
      <color theme="1"/>
      <name val="Arial"/>
      <family val="2"/>
    </font>
    <font>
      <b/>
      <u/>
      <sz val="11"/>
      <color theme="0"/>
      <name val="Calibri"/>
      <family val="2"/>
      <scheme val="minor"/>
    </font>
    <font>
      <sz val="14"/>
      <color theme="1" tint="0.249977111117893"/>
      <name val="Arial"/>
      <family val="2"/>
    </font>
    <font>
      <b/>
      <i/>
      <sz val="14"/>
      <color theme="1" tint="0.249977111117893"/>
      <name val="Arial"/>
      <family val="2"/>
    </font>
    <font>
      <sz val="12"/>
      <color rgb="FFFFFFFF"/>
      <name val="Arial"/>
      <family val="2"/>
    </font>
    <font>
      <sz val="14"/>
      <color rgb="FFFFFFFF"/>
      <name val="Arial"/>
      <family val="2"/>
    </font>
    <font>
      <b/>
      <i/>
      <sz val="14"/>
      <color rgb="FFFF0000"/>
      <name val="Arial"/>
      <family val="2"/>
    </font>
    <font>
      <sz val="12"/>
      <color rgb="FF0070C0"/>
      <name val="Arial"/>
      <family val="2"/>
    </font>
    <font>
      <b/>
      <sz val="12"/>
      <name val="Arial"/>
      <family val="2"/>
    </font>
    <font>
      <sz val="11"/>
      <name val="Calibri"/>
      <family val="2"/>
      <scheme val="minor"/>
    </font>
    <font>
      <b/>
      <sz val="12"/>
      <color rgb="FFC00000"/>
      <name val="Arial"/>
      <family val="2"/>
    </font>
    <font>
      <u/>
      <sz val="11"/>
      <color theme="0"/>
      <name val="Calibri"/>
      <family val="2"/>
      <scheme val="minor"/>
    </font>
    <font>
      <sz val="12"/>
      <color rgb="FF000000"/>
      <name val="Arial"/>
      <family val="2"/>
    </font>
    <font>
      <u/>
      <sz val="11"/>
      <name val="Calibri"/>
      <family val="2"/>
      <scheme val="minor"/>
    </font>
    <font>
      <u/>
      <sz val="11"/>
      <color theme="4"/>
      <name val="Calibri"/>
      <family val="2"/>
      <scheme val="minor"/>
    </font>
    <font>
      <b/>
      <sz val="12"/>
      <color rgb="FF000000"/>
      <name val="Arial"/>
      <family val="2"/>
    </font>
    <font>
      <u/>
      <sz val="12"/>
      <color rgb="FF000000"/>
      <name val="Arial"/>
      <family val="2"/>
    </font>
    <font>
      <sz val="12"/>
      <name val="Arial"/>
      <family val="2"/>
    </font>
    <font>
      <sz val="12"/>
      <color rgb="FF000000"/>
      <name val="Calibri"/>
      <family val="2"/>
    </font>
    <font>
      <sz val="11"/>
      <color rgb="FF000000"/>
      <name val="Aptos Narrow"/>
      <family val="2"/>
    </font>
    <font>
      <sz val="12"/>
      <color rgb="FF333333"/>
      <name val="Arial"/>
      <family val="2"/>
    </font>
    <font>
      <sz val="11.5"/>
      <color rgb="FF000000"/>
      <name val="Arial"/>
      <family val="2"/>
    </font>
    <font>
      <sz val="10"/>
      <color rgb="FF000000"/>
      <name val="Red Hat Text"/>
    </font>
    <font>
      <sz val="11"/>
      <color rgb="FF242424"/>
      <name val="Calibri"/>
      <family val="2"/>
      <charset val="1"/>
    </font>
    <font>
      <sz val="11"/>
      <color rgb="FF000000"/>
      <name val="Aptos Narrow"/>
      <family val="2"/>
      <charset val="1"/>
    </font>
    <font>
      <sz val="12"/>
      <name val="Arial"/>
      <family val="2"/>
      <charset val="1"/>
    </font>
    <font>
      <sz val="11"/>
      <name val="Arial"/>
      <family val="2"/>
    </font>
    <font>
      <sz val="11"/>
      <name val="Aptos"/>
      <family val="2"/>
    </font>
    <font>
      <sz val="12"/>
      <name val="Calibri"/>
      <family val="2"/>
      <scheme val="minor"/>
    </font>
    <font>
      <b/>
      <sz val="9"/>
      <color rgb="FF000000"/>
      <name val="Calibri"/>
      <family val="2"/>
    </font>
    <font>
      <sz val="9"/>
      <color theme="1"/>
      <name val="Calibri"/>
      <family val="2"/>
      <scheme val="minor"/>
    </font>
    <font>
      <sz val="9"/>
      <color rgb="FF000000"/>
      <name val="Calibri"/>
      <family val="2"/>
    </font>
    <font>
      <sz val="9"/>
      <color rgb="FF000000"/>
      <name val="Calibri"/>
      <family val="2"/>
      <scheme val="minor"/>
    </font>
    <font>
      <b/>
      <sz val="9"/>
      <color rgb="FF000000"/>
      <name val="Calibri"/>
      <family val="2"/>
      <scheme val="minor"/>
    </font>
    <font>
      <b/>
      <sz val="9"/>
      <color theme="1"/>
      <name val="Calibri"/>
      <family val="2"/>
      <scheme val="minor"/>
    </font>
    <font>
      <sz val="11.5"/>
      <color theme="1"/>
      <name val="Arial"/>
      <family val="2"/>
    </font>
    <font>
      <sz val="12"/>
      <color theme="1"/>
      <name val="Aptos"/>
      <family val="2"/>
    </font>
  </fonts>
  <fills count="32">
    <fill>
      <patternFill patternType="none"/>
    </fill>
    <fill>
      <patternFill patternType="gray125"/>
    </fill>
    <fill>
      <patternFill patternType="solid">
        <fgColor rgb="FF2D486D"/>
        <bgColor rgb="FF2D486D"/>
      </patternFill>
    </fill>
    <fill>
      <patternFill patternType="solid">
        <fgColor rgb="FFD9D9D9"/>
        <bgColor rgb="FFD9D9D9"/>
      </patternFill>
    </fill>
    <fill>
      <patternFill patternType="solid">
        <fgColor theme="0"/>
        <bgColor theme="0"/>
      </patternFill>
    </fill>
    <fill>
      <patternFill patternType="solid">
        <fgColor rgb="FFF1F1F1"/>
        <bgColor rgb="FFF1F1F1"/>
      </patternFill>
    </fill>
    <fill>
      <patternFill patternType="solid">
        <fgColor rgb="FFD0CECE"/>
        <bgColor rgb="FFD0CECE"/>
      </patternFill>
    </fill>
    <fill>
      <patternFill patternType="solid">
        <fgColor rgb="FFF3F3F3"/>
        <bgColor rgb="FFF3F3F3"/>
      </patternFill>
    </fill>
    <fill>
      <patternFill patternType="solid">
        <fgColor rgb="FFD8D8D8"/>
        <bgColor rgb="FFD8D8D8"/>
      </patternFill>
    </fill>
    <fill>
      <patternFill patternType="solid">
        <fgColor theme="7"/>
        <bgColor theme="7"/>
      </patternFill>
    </fill>
    <fill>
      <patternFill patternType="solid">
        <fgColor theme="0" tint="-0.14999847407452621"/>
        <bgColor rgb="FFF3F3F3"/>
      </patternFill>
    </fill>
    <fill>
      <patternFill patternType="solid">
        <fgColor theme="0" tint="-0.14999847407452621"/>
        <bgColor theme="0"/>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499984740745262"/>
        <bgColor rgb="FF046B5C"/>
      </patternFill>
    </fill>
    <fill>
      <patternFill patternType="solid">
        <fgColor theme="0" tint="-0.249977111117893"/>
        <bgColor rgb="FFE0D4B5"/>
      </patternFill>
    </fill>
    <fill>
      <patternFill patternType="solid">
        <fgColor theme="0" tint="-0.249977111117893"/>
        <bgColor indexed="64"/>
      </patternFill>
    </fill>
    <fill>
      <patternFill patternType="solid">
        <fgColor theme="0" tint="-0.249977111117893"/>
        <bgColor rgb="FFB8C8C8"/>
      </patternFill>
    </fill>
    <fill>
      <patternFill patternType="solid">
        <fgColor theme="2" tint="-4.9989318521683403E-2"/>
        <bgColor indexed="64"/>
      </patternFill>
    </fill>
    <fill>
      <patternFill patternType="solid">
        <fgColor theme="2" tint="-4.9989318521683403E-2"/>
        <bgColor rgb="FFF3F3F3"/>
      </patternFill>
    </fill>
    <fill>
      <patternFill patternType="solid">
        <fgColor rgb="FF2D476D"/>
        <bgColor rgb="FF2D486D"/>
      </patternFill>
    </fill>
    <fill>
      <patternFill patternType="solid">
        <fgColor theme="0"/>
        <bgColor indexed="64"/>
      </patternFill>
    </fill>
    <fill>
      <patternFill patternType="solid">
        <fgColor theme="0" tint="-4.9989318521683403E-2"/>
        <bgColor rgb="FFF3F3F3"/>
      </patternFill>
    </fill>
    <fill>
      <patternFill patternType="solid">
        <fgColor rgb="FF2D476D"/>
        <bgColor indexed="64"/>
      </patternFill>
    </fill>
    <fill>
      <patternFill patternType="solid">
        <fgColor rgb="FF2D486D"/>
        <bgColor indexed="64"/>
      </patternFill>
    </fill>
    <fill>
      <patternFill patternType="solid">
        <fgColor theme="0" tint="-0.14999847407452621"/>
        <bgColor rgb="FFD0CECE"/>
      </patternFill>
    </fill>
    <fill>
      <patternFill patternType="solid">
        <fgColor rgb="FFF2F2F2"/>
        <bgColor rgb="FF000000"/>
      </patternFill>
    </fill>
    <fill>
      <patternFill patternType="solid">
        <fgColor rgb="FFFFFFFF"/>
        <bgColor indexed="64"/>
      </patternFill>
    </fill>
    <fill>
      <patternFill patternType="solid">
        <fgColor rgb="FFFFFFFF"/>
        <bgColor rgb="FFFFFFFF"/>
      </patternFill>
    </fill>
    <fill>
      <patternFill patternType="solid">
        <fgColor rgb="FFFFFFFF"/>
        <bgColor rgb="FF000000"/>
      </patternFill>
    </fill>
    <fill>
      <patternFill patternType="solid">
        <fgColor rgb="FFFFFF00"/>
        <bgColor indexed="64"/>
      </patternFill>
    </fill>
    <fill>
      <patternFill patternType="solid">
        <fgColor theme="2"/>
        <bgColor theme="0"/>
      </patternFill>
    </fill>
  </fills>
  <borders count="46">
    <border>
      <left/>
      <right/>
      <top/>
      <bottom/>
      <diagonal/>
    </border>
    <border>
      <left/>
      <right/>
      <top/>
      <bottom/>
      <diagonal/>
    </border>
    <border>
      <left style="thin">
        <color rgb="FF000000"/>
      </left>
      <right/>
      <top/>
      <bottom/>
      <diagonal/>
    </border>
    <border>
      <left/>
      <right/>
      <top style="thin">
        <color rgb="FF000000"/>
      </top>
      <bottom/>
      <diagonal/>
    </border>
    <border>
      <left/>
      <right/>
      <top/>
      <bottom style="thin">
        <color rgb="FF000000"/>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right/>
      <top/>
      <bottom style="medium">
        <color theme="0" tint="-0.149998474074526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theme="0" tint="-0.14999847407452621"/>
      </left>
      <right style="thin">
        <color theme="0" tint="-0.14999847407452621"/>
      </right>
      <top style="thin">
        <color theme="0" tint="-0.14999847407452621"/>
      </top>
      <bottom/>
      <diagonal/>
    </border>
    <border>
      <left/>
      <right style="thin">
        <color theme="0" tint="-0.14999847407452621"/>
      </right>
      <top style="thin">
        <color theme="0" tint="-0.14999847407452621"/>
      </top>
      <bottom style="thin">
        <color theme="0" tint="-0.14999847407452621"/>
      </bottom>
      <diagonal/>
    </border>
    <border>
      <left/>
      <right style="thin">
        <color theme="0" tint="-0.14999847407452621"/>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medium">
        <color theme="0"/>
      </bottom>
      <diagonal/>
    </border>
    <border>
      <left/>
      <right/>
      <top/>
      <bottom style="medium">
        <color theme="0" tint="-0.14996795556505021"/>
      </bottom>
      <diagonal/>
    </border>
    <border>
      <left style="thin">
        <color theme="0" tint="-0.34998626667073579"/>
      </left>
      <right style="thin">
        <color theme="0" tint="-0.34998626667073579"/>
      </right>
      <top style="thin">
        <color theme="0" tint="-0.34998626667073579"/>
      </top>
      <bottom/>
      <diagonal/>
    </border>
    <border>
      <left/>
      <right style="thin">
        <color theme="0" tint="-0.14999847407452621"/>
      </right>
      <top/>
      <bottom/>
      <diagonal/>
    </border>
    <border>
      <left style="thin">
        <color theme="0" tint="-0.14999847407452621"/>
      </left>
      <right style="thin">
        <color theme="0" tint="-0.14999847407452621"/>
      </right>
      <top style="thin">
        <color indexed="64"/>
      </top>
      <bottom style="thin">
        <color theme="0" tint="-0.14999847407452621"/>
      </bottom>
      <diagonal/>
    </border>
    <border>
      <left style="thin">
        <color theme="0" tint="-0.14999847407452621"/>
      </left>
      <right style="thin">
        <color theme="0" tint="-0.14999847407452621"/>
      </right>
      <top style="thin">
        <color theme="0" tint="-0.14999847407452621"/>
      </top>
      <bottom style="thin">
        <color indexed="64"/>
      </bottom>
      <diagonal/>
    </border>
    <border>
      <left style="thin">
        <color theme="0" tint="-0.14999847407452621"/>
      </left>
      <right/>
      <top/>
      <bottom/>
      <diagonal/>
    </border>
    <border>
      <left/>
      <right style="medium">
        <color rgb="FF000000"/>
      </right>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14999847407452621"/>
      </left>
      <right/>
      <top style="thin">
        <color theme="0" tint="-0.14999847407452621"/>
      </top>
      <bottom/>
      <diagonal/>
    </border>
    <border>
      <left style="thin">
        <color rgb="FFD9D9D9"/>
      </left>
      <right style="thin">
        <color rgb="FFD9D9D9"/>
      </right>
      <top style="thin">
        <color rgb="FFD9D9D9"/>
      </top>
      <bottom style="thin">
        <color rgb="FFD9D9D9"/>
      </bottom>
      <diagonal/>
    </border>
    <border>
      <left style="thin">
        <color theme="0" tint="-0.14999847407452621"/>
      </left>
      <right style="thin">
        <color theme="0" tint="-0.14999847407452621"/>
      </right>
      <top style="thin">
        <color theme="0" tint="-0.14999847407452621"/>
      </top>
      <bottom style="thin">
        <color rgb="FF000000"/>
      </bottom>
      <diagonal/>
    </border>
    <border>
      <left style="thin">
        <color rgb="FFDDDDDD"/>
      </left>
      <right style="thin">
        <color rgb="FFDDDDDD"/>
      </right>
      <top style="thin">
        <color rgb="FFDDDDDD"/>
      </top>
      <bottom style="thin">
        <color rgb="FFDDDDDD"/>
      </bottom>
      <diagonal/>
    </border>
    <border>
      <left style="thin">
        <color rgb="FFDDDDDD"/>
      </left>
      <right style="thin">
        <color rgb="FFDDDDDD"/>
      </right>
      <top/>
      <bottom style="thin">
        <color rgb="FFDDDDDD"/>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rgb="FF808080"/>
      </right>
      <top/>
      <bottom style="thin">
        <color indexed="64"/>
      </bottom>
      <diagonal/>
    </border>
    <border>
      <left style="thin">
        <color indexed="64"/>
      </left>
      <right style="thin">
        <color rgb="FF808080"/>
      </right>
      <top/>
      <bottom style="thin">
        <color rgb="FF808080"/>
      </bottom>
      <diagonal/>
    </border>
    <border>
      <left style="thin">
        <color rgb="FF808080"/>
      </left>
      <right style="thin">
        <color rgb="FF808080"/>
      </right>
      <top/>
      <bottom style="thin">
        <color rgb="FF808080"/>
      </bottom>
      <diagonal/>
    </border>
    <border>
      <left style="thin">
        <color indexed="64"/>
      </left>
      <right style="thin">
        <color indexed="64"/>
      </right>
      <top style="thin">
        <color indexed="64"/>
      </top>
      <bottom style="thin">
        <color indexed="64"/>
      </bottom>
      <diagonal/>
    </border>
    <border>
      <left style="thin">
        <color rgb="FFDDDDDD"/>
      </left>
      <right style="thin">
        <color rgb="FFDDDDDD"/>
      </right>
      <top style="thin">
        <color rgb="FFDDDDDD"/>
      </top>
      <bottom/>
      <diagonal/>
    </border>
    <border>
      <left/>
      <right/>
      <top/>
      <bottom style="thick">
        <color rgb="FF4F81BD"/>
      </bottom>
      <diagonal/>
    </border>
  </borders>
  <cellStyleXfs count="5">
    <xf numFmtId="0" fontId="0" fillId="0" borderId="0"/>
    <xf numFmtId="0" fontId="24" fillId="0" borderId="0" applyNumberFormat="0" applyFill="0" applyBorder="0" applyAlignment="0" applyProtection="0"/>
    <xf numFmtId="0" fontId="4" fillId="0" borderId="1"/>
    <xf numFmtId="0" fontId="3" fillId="0" borderId="1"/>
    <xf numFmtId="44" fontId="3" fillId="0" borderId="1" applyFont="0" applyFill="0" applyBorder="0" applyAlignment="0" applyProtection="0"/>
  </cellStyleXfs>
  <cellXfs count="489">
    <xf numFmtId="0" fontId="0" fillId="0" borderId="0" xfId="0"/>
    <xf numFmtId="0" fontId="5" fillId="0" borderId="0" xfId="0" applyFont="1" applyAlignment="1">
      <alignment wrapText="1"/>
    </xf>
    <xf numFmtId="0" fontId="7" fillId="0" borderId="0" xfId="0" applyFont="1" applyAlignment="1">
      <alignment horizontal="left" vertical="center"/>
    </xf>
    <xf numFmtId="0" fontId="10" fillId="0" borderId="0" xfId="0" applyFont="1"/>
    <xf numFmtId="0" fontId="14" fillId="0" borderId="0" xfId="0" applyFont="1"/>
    <xf numFmtId="0" fontId="16" fillId="0" borderId="0" xfId="0" applyFont="1" applyAlignment="1">
      <alignment vertical="center"/>
    </xf>
    <xf numFmtId="0" fontId="14" fillId="0" borderId="0" xfId="0" applyFont="1" applyAlignment="1">
      <alignment horizontal="center"/>
    </xf>
    <xf numFmtId="0" fontId="18" fillId="0" borderId="0" xfId="0" applyFont="1"/>
    <xf numFmtId="0" fontId="5" fillId="0" borderId="0" xfId="0" applyFont="1"/>
    <xf numFmtId="0" fontId="18" fillId="0" borderId="0" xfId="0" applyFont="1" applyAlignment="1">
      <alignment wrapText="1"/>
    </xf>
    <xf numFmtId="0" fontId="5" fillId="0" borderId="3" xfId="0" applyFont="1" applyBorder="1" applyAlignment="1">
      <alignment wrapText="1"/>
    </xf>
    <xf numFmtId="0" fontId="17" fillId="0" borderId="0" xfId="0" applyFont="1" applyAlignment="1">
      <alignment horizontal="left" vertical="top" wrapText="1"/>
    </xf>
    <xf numFmtId="0" fontId="5" fillId="8" borderId="4" xfId="0" applyFont="1" applyFill="1" applyBorder="1"/>
    <xf numFmtId="0" fontId="5" fillId="8" borderId="4" xfId="0" applyFont="1" applyFill="1" applyBorder="1" applyAlignment="1">
      <alignment wrapText="1"/>
    </xf>
    <xf numFmtId="0" fontId="29" fillId="0" borderId="0" xfId="0" applyFont="1"/>
    <xf numFmtId="0" fontId="29" fillId="0" borderId="1" xfId="0" applyFont="1" applyBorder="1"/>
    <xf numFmtId="0" fontId="29" fillId="0" borderId="7" xfId="0" applyFont="1" applyBorder="1"/>
    <xf numFmtId="0" fontId="29" fillId="0" borderId="6" xfId="0" applyFont="1" applyBorder="1"/>
    <xf numFmtId="0" fontId="26" fillId="7" borderId="5" xfId="0" applyFont="1" applyFill="1" applyBorder="1" applyAlignment="1">
      <alignment vertical="top" wrapText="1"/>
    </xf>
    <xf numFmtId="0" fontId="26" fillId="4" borderId="5" xfId="0" applyFont="1" applyFill="1" applyBorder="1" applyAlignment="1">
      <alignment vertical="top" wrapText="1"/>
    </xf>
    <xf numFmtId="0" fontId="26" fillId="0" borderId="5" xfId="0" applyFont="1" applyBorder="1" applyAlignment="1">
      <alignment vertical="top"/>
    </xf>
    <xf numFmtId="0" fontId="29" fillId="0" borderId="5" xfId="0" applyFont="1" applyBorder="1"/>
    <xf numFmtId="0" fontId="26" fillId="4" borderId="5" xfId="0" applyFont="1" applyFill="1" applyBorder="1" applyAlignment="1">
      <alignment vertical="top"/>
    </xf>
    <xf numFmtId="0" fontId="26" fillId="7" borderId="5" xfId="0" applyFont="1" applyFill="1" applyBorder="1"/>
    <xf numFmtId="0" fontId="26" fillId="0" borderId="5" xfId="0" applyFont="1" applyBorder="1"/>
    <xf numFmtId="0" fontId="35" fillId="3" borderId="5" xfId="0" applyFont="1" applyFill="1" applyBorder="1" applyAlignment="1">
      <alignment horizontal="left" vertical="center"/>
    </xf>
    <xf numFmtId="0" fontId="31" fillId="4" borderId="5" xfId="0" applyFont="1" applyFill="1" applyBorder="1" applyAlignment="1">
      <alignment horizontal="left" vertical="top" wrapText="1"/>
    </xf>
    <xf numFmtId="0" fontId="26" fillId="4" borderId="5" xfId="0" applyFont="1" applyFill="1" applyBorder="1" applyAlignment="1">
      <alignment horizontal="left" vertical="top" wrapText="1"/>
    </xf>
    <xf numFmtId="0" fontId="31" fillId="0" borderId="5" xfId="0" applyFont="1" applyBorder="1" applyAlignment="1">
      <alignment horizontal="center" vertical="center" wrapText="1"/>
    </xf>
    <xf numFmtId="0" fontId="26" fillId="0" borderId="5" xfId="0" applyFont="1" applyBorder="1" applyAlignment="1">
      <alignment horizontal="left" vertical="top" wrapText="1"/>
    </xf>
    <xf numFmtId="0" fontId="31" fillId="0" borderId="5" xfId="0" applyFont="1" applyBorder="1" applyAlignment="1">
      <alignment horizontal="left" vertical="center"/>
    </xf>
    <xf numFmtId="0" fontId="35" fillId="3" borderId="5" xfId="0" applyFont="1" applyFill="1" applyBorder="1" applyAlignment="1">
      <alignment horizontal="left" vertical="center" wrapText="1"/>
    </xf>
    <xf numFmtId="0" fontId="31" fillId="3" borderId="5" xfId="0" applyFont="1" applyFill="1" applyBorder="1" applyAlignment="1">
      <alignment horizontal="left" vertical="center"/>
    </xf>
    <xf numFmtId="0" fontId="31" fillId="3" borderId="5" xfId="0" applyFont="1" applyFill="1" applyBorder="1" applyAlignment="1">
      <alignment horizontal="left" vertical="center" wrapText="1"/>
    </xf>
    <xf numFmtId="0" fontId="35" fillId="3" borderId="6" xfId="0" applyFont="1" applyFill="1" applyBorder="1" applyAlignment="1">
      <alignment horizontal="left" vertical="center"/>
    </xf>
    <xf numFmtId="0" fontId="35" fillId="3" borderId="6" xfId="0" applyFont="1" applyFill="1" applyBorder="1" applyAlignment="1">
      <alignment horizontal="center" vertical="center" wrapText="1"/>
    </xf>
    <xf numFmtId="0" fontId="29" fillId="0" borderId="5" xfId="0" applyFont="1" applyBorder="1" applyAlignment="1">
      <alignment vertical="top"/>
    </xf>
    <xf numFmtId="166" fontId="26" fillId="0" borderId="5" xfId="0" applyNumberFormat="1" applyFont="1" applyBorder="1" applyAlignment="1">
      <alignment vertical="top" wrapText="1"/>
    </xf>
    <xf numFmtId="0" fontId="26" fillId="0" borderId="5" xfId="0" applyFont="1" applyBorder="1" applyAlignment="1">
      <alignment vertical="top" wrapText="1"/>
    </xf>
    <xf numFmtId="2" fontId="26" fillId="0" borderId="5" xfId="0" applyNumberFormat="1" applyFont="1" applyBorder="1" applyAlignment="1">
      <alignment vertical="top"/>
    </xf>
    <xf numFmtId="0" fontId="28" fillId="2" borderId="1" xfId="0" applyFont="1" applyFill="1" applyBorder="1" applyAlignment="1">
      <alignment vertical="center" wrapText="1"/>
    </xf>
    <xf numFmtId="0" fontId="30" fillId="2" borderId="7" xfId="0" applyFont="1" applyFill="1" applyBorder="1" applyAlignment="1">
      <alignment horizontal="left" vertical="center"/>
    </xf>
    <xf numFmtId="0" fontId="30" fillId="2" borderId="7" xfId="0" applyFont="1" applyFill="1" applyBorder="1" applyAlignment="1">
      <alignment horizontal="center" vertical="center"/>
    </xf>
    <xf numFmtId="166" fontId="26" fillId="7" borderId="5" xfId="0" applyNumberFormat="1" applyFont="1" applyFill="1" applyBorder="1" applyAlignment="1">
      <alignment vertical="top"/>
    </xf>
    <xf numFmtId="9" fontId="26" fillId="4" borderId="5" xfId="0" applyNumberFormat="1" applyFont="1" applyFill="1" applyBorder="1" applyAlignment="1">
      <alignment vertical="top" wrapText="1"/>
    </xf>
    <xf numFmtId="9" fontId="26" fillId="7" borderId="5" xfId="0" applyNumberFormat="1" applyFont="1" applyFill="1" applyBorder="1" applyAlignment="1">
      <alignment vertical="top" wrapText="1"/>
    </xf>
    <xf numFmtId="0" fontId="26" fillId="7" borderId="5" xfId="0" applyFont="1" applyFill="1" applyBorder="1" applyAlignment="1">
      <alignment vertical="top"/>
    </xf>
    <xf numFmtId="0" fontId="40" fillId="2" borderId="1" xfId="0" applyFont="1" applyFill="1" applyBorder="1" applyAlignment="1">
      <alignment vertical="top" wrapText="1"/>
    </xf>
    <xf numFmtId="0" fontId="40" fillId="2" borderId="1" xfId="0" applyFont="1" applyFill="1" applyBorder="1" applyAlignment="1">
      <alignment vertical="top"/>
    </xf>
    <xf numFmtId="0" fontId="37" fillId="4" borderId="5" xfId="1" applyFont="1" applyFill="1" applyBorder="1" applyAlignment="1">
      <alignment vertical="top" wrapText="1"/>
    </xf>
    <xf numFmtId="0" fontId="37" fillId="0" borderId="1" xfId="1" applyFont="1" applyFill="1" applyBorder="1" applyAlignment="1">
      <alignment vertical="top"/>
    </xf>
    <xf numFmtId="0" fontId="48" fillId="5" borderId="5" xfId="0" applyFont="1" applyFill="1" applyBorder="1" applyAlignment="1">
      <alignment vertical="top" wrapText="1"/>
    </xf>
    <xf numFmtId="0" fontId="47" fillId="5" borderId="5" xfId="0" applyFont="1" applyFill="1" applyBorder="1" applyAlignment="1">
      <alignment vertical="top" wrapText="1"/>
    </xf>
    <xf numFmtId="0" fontId="21" fillId="0" borderId="5" xfId="0" applyFont="1" applyBorder="1"/>
    <xf numFmtId="0" fontId="48" fillId="7" borderId="5" xfId="0" applyFont="1" applyFill="1" applyBorder="1" applyAlignment="1">
      <alignment vertical="top" wrapText="1"/>
    </xf>
    <xf numFmtId="0" fontId="50" fillId="7" borderId="5" xfId="0" applyFont="1" applyFill="1" applyBorder="1"/>
    <xf numFmtId="0" fontId="47" fillId="7" borderId="5" xfId="0" applyFont="1" applyFill="1" applyBorder="1" applyAlignment="1">
      <alignment horizontal="center"/>
    </xf>
    <xf numFmtId="0" fontId="47" fillId="7" borderId="5" xfId="0" applyFont="1" applyFill="1" applyBorder="1" applyAlignment="1">
      <alignment wrapText="1"/>
    </xf>
    <xf numFmtId="0" fontId="49" fillId="7" borderId="5" xfId="0" applyFont="1" applyFill="1" applyBorder="1" applyAlignment="1">
      <alignment horizontal="left"/>
    </xf>
    <xf numFmtId="0" fontId="47" fillId="7" borderId="5" xfId="0" applyFont="1" applyFill="1" applyBorder="1" applyAlignment="1">
      <alignment horizontal="left" wrapText="1"/>
    </xf>
    <xf numFmtId="0" fontId="47" fillId="7" borderId="5" xfId="0" applyFont="1" applyFill="1" applyBorder="1" applyAlignment="1">
      <alignment horizontal="left"/>
    </xf>
    <xf numFmtId="0" fontId="51" fillId="7" borderId="5" xfId="0" applyFont="1" applyFill="1" applyBorder="1"/>
    <xf numFmtId="0" fontId="51" fillId="7" borderId="5" xfId="0" applyFont="1" applyFill="1" applyBorder="1" applyAlignment="1">
      <alignment horizontal="left"/>
    </xf>
    <xf numFmtId="0" fontId="47" fillId="4" borderId="5" xfId="0" applyFont="1" applyFill="1" applyBorder="1" applyAlignment="1">
      <alignment horizontal="left" vertical="top" wrapText="1"/>
    </xf>
    <xf numFmtId="0" fontId="47" fillId="4" borderId="5" xfId="0" applyFont="1" applyFill="1" applyBorder="1" applyAlignment="1">
      <alignment vertical="top" wrapText="1"/>
    </xf>
    <xf numFmtId="0" fontId="36" fillId="0" borderId="7" xfId="0" applyFont="1" applyBorder="1"/>
    <xf numFmtId="0" fontId="52" fillId="7" borderId="5" xfId="0" applyFont="1" applyFill="1" applyBorder="1" applyAlignment="1">
      <alignment horizontal="left" wrapText="1"/>
    </xf>
    <xf numFmtId="0" fontId="52" fillId="7" borderId="5" xfId="0" applyFont="1" applyFill="1" applyBorder="1" applyAlignment="1">
      <alignment horizontal="left"/>
    </xf>
    <xf numFmtId="0" fontId="39" fillId="0" borderId="5" xfId="0" applyFont="1" applyBorder="1"/>
    <xf numFmtId="0" fontId="46" fillId="11" borderId="5" xfId="0" applyFont="1" applyFill="1" applyBorder="1" applyAlignment="1">
      <alignment vertical="center"/>
    </xf>
    <xf numFmtId="0" fontId="54" fillId="0" borderId="0" xfId="0" applyFont="1" applyAlignment="1">
      <alignment horizontal="left" vertical="center"/>
    </xf>
    <xf numFmtId="0" fontId="13" fillId="15" borderId="8" xfId="0" applyFont="1" applyFill="1" applyBorder="1" applyAlignment="1">
      <alignment vertical="center" wrapText="1"/>
    </xf>
    <xf numFmtId="0" fontId="13" fillId="15" borderId="8" xfId="0" applyFont="1" applyFill="1" applyBorder="1" applyAlignment="1">
      <alignment horizontal="center" vertical="center" wrapText="1"/>
    </xf>
    <xf numFmtId="0" fontId="14" fillId="13" borderId="8" xfId="0" applyFont="1" applyFill="1" applyBorder="1" applyAlignment="1">
      <alignment horizontal="left" vertical="center" wrapText="1"/>
    </xf>
    <xf numFmtId="0" fontId="14" fillId="13" borderId="8" xfId="0" applyFont="1" applyFill="1" applyBorder="1" applyAlignment="1">
      <alignment vertical="center" wrapText="1"/>
    </xf>
    <xf numFmtId="0" fontId="14" fillId="13" borderId="8" xfId="0" quotePrefix="1" applyFont="1" applyFill="1" applyBorder="1" applyAlignment="1">
      <alignment vertical="center" wrapText="1"/>
    </xf>
    <xf numFmtId="0" fontId="14" fillId="0" borderId="8" xfId="0" applyFont="1" applyBorder="1" applyAlignment="1">
      <alignment horizontal="center" vertical="center"/>
    </xf>
    <xf numFmtId="0" fontId="13" fillId="0" borderId="8" xfId="0" applyFont="1" applyBorder="1" applyAlignment="1">
      <alignment horizontal="center" vertical="center" wrapText="1"/>
    </xf>
    <xf numFmtId="0" fontId="14" fillId="0" borderId="8" xfId="0" applyFont="1" applyBorder="1" applyAlignment="1">
      <alignment horizontal="center" vertical="center" wrapText="1"/>
    </xf>
    <xf numFmtId="0" fontId="14" fillId="13" borderId="8" xfId="0" applyFont="1" applyFill="1" applyBorder="1" applyAlignment="1">
      <alignment vertical="center"/>
    </xf>
    <xf numFmtId="0" fontId="13" fillId="15" borderId="8" xfId="0" applyFont="1" applyFill="1" applyBorder="1" applyAlignment="1">
      <alignment horizontal="left" vertical="center"/>
    </xf>
    <xf numFmtId="0" fontId="14" fillId="13" borderId="8" xfId="0" applyFont="1" applyFill="1" applyBorder="1" applyAlignment="1">
      <alignment wrapText="1"/>
    </xf>
    <xf numFmtId="0" fontId="14" fillId="13" borderId="8" xfId="0" applyFont="1" applyFill="1" applyBorder="1"/>
    <xf numFmtId="0" fontId="13" fillId="17" borderId="8" xfId="0" applyFont="1" applyFill="1" applyBorder="1" applyAlignment="1">
      <alignment horizontal="left" vertical="center" wrapText="1"/>
    </xf>
    <xf numFmtId="0" fontId="15" fillId="17" borderId="8" xfId="0" applyFont="1" applyFill="1" applyBorder="1" applyAlignment="1">
      <alignment horizontal="left" vertical="center" wrapText="1"/>
    </xf>
    <xf numFmtId="0" fontId="13" fillId="17" borderId="8" xfId="0" applyFont="1" applyFill="1" applyBorder="1" applyAlignment="1">
      <alignment horizontal="center" vertical="center" wrapText="1"/>
    </xf>
    <xf numFmtId="0" fontId="14" fillId="16" borderId="8" xfId="0" applyFont="1" applyFill="1" applyBorder="1" applyAlignment="1">
      <alignment vertical="center" wrapText="1"/>
    </xf>
    <xf numFmtId="0" fontId="13" fillId="16" borderId="8" xfId="0" applyFont="1" applyFill="1" applyBorder="1" applyAlignment="1">
      <alignment horizontal="center" vertical="center" wrapText="1"/>
    </xf>
    <xf numFmtId="0" fontId="14" fillId="16" borderId="8" xfId="0" applyFont="1" applyFill="1" applyBorder="1" applyAlignment="1">
      <alignment horizontal="center" vertical="center" wrapText="1"/>
    </xf>
    <xf numFmtId="0" fontId="14" fillId="17" borderId="8" xfId="0" applyFont="1" applyFill="1" applyBorder="1" applyAlignment="1">
      <alignment horizontal="left" vertical="center" wrapText="1"/>
    </xf>
    <xf numFmtId="0" fontId="15" fillId="17" borderId="8" xfId="0" applyFont="1" applyFill="1" applyBorder="1" applyAlignment="1">
      <alignment horizontal="left" vertical="center"/>
    </xf>
    <xf numFmtId="0" fontId="14" fillId="16" borderId="8" xfId="0" applyFont="1" applyFill="1" applyBorder="1" applyAlignment="1">
      <alignment horizontal="center" vertical="center"/>
    </xf>
    <xf numFmtId="0" fontId="13" fillId="15" borderId="8" xfId="0" applyFont="1" applyFill="1" applyBorder="1" applyAlignment="1">
      <alignment vertical="center"/>
    </xf>
    <xf numFmtId="0" fontId="41" fillId="14" borderId="1" xfId="0" applyFont="1" applyFill="1" applyBorder="1" applyAlignment="1">
      <alignment vertical="center" wrapText="1"/>
    </xf>
    <xf numFmtId="0" fontId="55" fillId="14" borderId="9" xfId="0" applyFont="1" applyFill="1" applyBorder="1" applyAlignment="1">
      <alignment horizontal="center" vertical="center"/>
    </xf>
    <xf numFmtId="0" fontId="55" fillId="14" borderId="10" xfId="0" applyFont="1" applyFill="1" applyBorder="1" applyAlignment="1">
      <alignment horizontal="center" vertical="center"/>
    </xf>
    <xf numFmtId="0" fontId="55" fillId="14" borderId="2" xfId="0" applyFont="1" applyFill="1" applyBorder="1" applyAlignment="1">
      <alignment horizontal="center" vertical="center"/>
    </xf>
    <xf numFmtId="0" fontId="55" fillId="14" borderId="11" xfId="0" applyFont="1" applyFill="1" applyBorder="1" applyAlignment="1">
      <alignment horizontal="center" vertical="center"/>
    </xf>
    <xf numFmtId="0" fontId="55" fillId="14" borderId="12" xfId="0" applyFont="1" applyFill="1" applyBorder="1" applyAlignment="1">
      <alignment horizontal="center" vertical="center"/>
    </xf>
    <xf numFmtId="0" fontId="8" fillId="0" borderId="8" xfId="0" applyFont="1" applyBorder="1" applyAlignment="1">
      <alignment horizontal="right" vertical="center"/>
    </xf>
    <xf numFmtId="0" fontId="9" fillId="14" borderId="8" xfId="0" applyFont="1" applyFill="1" applyBorder="1" applyAlignment="1">
      <alignment horizontal="center" vertical="center"/>
    </xf>
    <xf numFmtId="0" fontId="41" fillId="14" borderId="10" xfId="0" applyFont="1" applyFill="1" applyBorder="1" applyAlignment="1">
      <alignment horizontal="left" vertical="center" wrapText="1"/>
    </xf>
    <xf numFmtId="0" fontId="41" fillId="14" borderId="2" xfId="0" applyFont="1" applyFill="1" applyBorder="1" applyAlignment="1">
      <alignment vertical="center" wrapText="1"/>
    </xf>
    <xf numFmtId="0" fontId="43" fillId="10" borderId="13" xfId="0" applyFont="1" applyFill="1" applyBorder="1" applyAlignment="1">
      <alignment vertical="center"/>
    </xf>
    <xf numFmtId="0" fontId="31" fillId="13" borderId="5" xfId="0" applyFont="1" applyFill="1" applyBorder="1" applyAlignment="1">
      <alignment vertical="top"/>
    </xf>
    <xf numFmtId="0" fontId="31" fillId="13" borderId="5" xfId="0" applyFont="1" applyFill="1" applyBorder="1" applyAlignment="1">
      <alignment horizontal="center" vertical="top"/>
    </xf>
    <xf numFmtId="0" fontId="29" fillId="0" borderId="6" xfId="0" applyFont="1" applyBorder="1" applyAlignment="1">
      <alignment vertical="top" wrapText="1"/>
    </xf>
    <xf numFmtId="0" fontId="29" fillId="0" borderId="5" xfId="0" applyFont="1" applyBorder="1" applyAlignment="1">
      <alignment vertical="top" wrapText="1"/>
    </xf>
    <xf numFmtId="0" fontId="31" fillId="18" borderId="5" xfId="0" applyFont="1" applyFill="1" applyBorder="1" applyAlignment="1">
      <alignment vertical="top" wrapText="1"/>
    </xf>
    <xf numFmtId="0" fontId="26" fillId="18" borderId="5" xfId="0" applyFont="1" applyFill="1" applyBorder="1" applyAlignment="1">
      <alignment vertical="top" wrapText="1"/>
    </xf>
    <xf numFmtId="0" fontId="31" fillId="18" borderId="16" xfId="0" applyFont="1" applyFill="1" applyBorder="1" applyAlignment="1">
      <alignment vertical="top" wrapText="1"/>
    </xf>
    <xf numFmtId="0" fontId="26" fillId="18" borderId="13" xfId="0" applyFont="1" applyFill="1" applyBorder="1" applyAlignment="1">
      <alignment vertical="top" wrapText="1"/>
    </xf>
    <xf numFmtId="0" fontId="26" fillId="18" borderId="6" xfId="0" applyFont="1" applyFill="1" applyBorder="1" applyAlignment="1">
      <alignment vertical="top" wrapText="1"/>
    </xf>
    <xf numFmtId="0" fontId="26" fillId="18" borderId="17" xfId="0" applyFont="1" applyFill="1" applyBorder="1" applyAlignment="1">
      <alignment vertical="top" wrapText="1"/>
    </xf>
    <xf numFmtId="166" fontId="26" fillId="0" borderId="14" xfId="0" applyNumberFormat="1" applyFont="1" applyBorder="1" applyAlignment="1">
      <alignment vertical="top" wrapText="1"/>
    </xf>
    <xf numFmtId="0" fontId="26" fillId="0" borderId="0" xfId="0" applyFont="1"/>
    <xf numFmtId="0" fontId="31" fillId="18" borderId="5" xfId="0" applyFont="1" applyFill="1" applyBorder="1" applyAlignment="1">
      <alignment vertical="top"/>
    </xf>
    <xf numFmtId="0" fontId="44" fillId="10" borderId="13" xfId="0" applyFont="1" applyFill="1" applyBorder="1" applyAlignment="1">
      <alignment vertical="center" wrapText="1"/>
    </xf>
    <xf numFmtId="0" fontId="26" fillId="0" borderId="14" xfId="0" applyFont="1" applyBorder="1"/>
    <xf numFmtId="0" fontId="56" fillId="18" borderId="5" xfId="0" applyFont="1" applyFill="1" applyBorder="1" applyAlignment="1">
      <alignment vertical="top" wrapText="1"/>
    </xf>
    <xf numFmtId="0" fontId="27" fillId="2" borderId="1" xfId="0" applyFont="1" applyFill="1" applyBorder="1" applyAlignment="1">
      <alignment vertical="center"/>
    </xf>
    <xf numFmtId="0" fontId="40" fillId="2" borderId="1" xfId="0" applyFont="1" applyFill="1" applyBorder="1" applyAlignment="1">
      <alignment vertical="center" wrapText="1"/>
    </xf>
    <xf numFmtId="0" fontId="28" fillId="0" borderId="1" xfId="0" applyFont="1" applyBorder="1" applyAlignment="1">
      <alignment vertical="center" wrapText="1"/>
    </xf>
    <xf numFmtId="0" fontId="41" fillId="2" borderId="1" xfId="0" applyFont="1" applyFill="1" applyBorder="1" applyAlignment="1">
      <alignment vertical="center" wrapText="1"/>
    </xf>
    <xf numFmtId="0" fontId="41" fillId="2" borderId="1" xfId="0" applyFont="1" applyFill="1" applyBorder="1" applyAlignment="1">
      <alignment horizontal="left" vertical="center" wrapText="1"/>
    </xf>
    <xf numFmtId="0" fontId="26" fillId="0" borderId="1" xfId="0" applyFont="1" applyBorder="1" applyAlignment="1">
      <alignment horizontal="left" vertical="top" wrapText="1"/>
    </xf>
    <xf numFmtId="0" fontId="26" fillId="0" borderId="1" xfId="0" quotePrefix="1" applyFont="1" applyBorder="1" applyAlignment="1">
      <alignment horizontal="left" vertical="top" wrapText="1"/>
    </xf>
    <xf numFmtId="0" fontId="29" fillId="0" borderId="6" xfId="0" applyFont="1" applyBorder="1" applyAlignment="1">
      <alignment vertical="top"/>
    </xf>
    <xf numFmtId="0" fontId="31" fillId="0" borderId="6" xfId="0" applyFont="1" applyBorder="1" applyAlignment="1">
      <alignment horizontal="left" vertical="top" wrapText="1"/>
    </xf>
    <xf numFmtId="0" fontId="37" fillId="0" borderId="1" xfId="1" applyFont="1" applyBorder="1" applyAlignment="1">
      <alignment vertical="top"/>
    </xf>
    <xf numFmtId="0" fontId="14" fillId="13" borderId="8" xfId="0" applyFont="1" applyFill="1" applyBorder="1" applyAlignment="1">
      <alignment vertical="top" wrapText="1"/>
    </xf>
    <xf numFmtId="0" fontId="14" fillId="13" borderId="8" xfId="0" applyFont="1" applyFill="1" applyBorder="1" applyAlignment="1">
      <alignment horizontal="left" vertical="top" wrapText="1"/>
    </xf>
    <xf numFmtId="0" fontId="14" fillId="13" borderId="8" xfId="0" applyFont="1" applyFill="1" applyBorder="1" applyAlignment="1">
      <alignment vertical="top"/>
    </xf>
    <xf numFmtId="0" fontId="14" fillId="13" borderId="8" xfId="0" applyFont="1" applyFill="1" applyBorder="1" applyAlignment="1">
      <alignment horizontal="left" vertical="top"/>
    </xf>
    <xf numFmtId="0" fontId="14" fillId="0" borderId="8" xfId="0" applyFont="1" applyBorder="1" applyAlignment="1">
      <alignment horizontal="left" vertical="top"/>
    </xf>
    <xf numFmtId="0" fontId="0" fillId="0" borderId="0" xfId="0" applyAlignment="1">
      <alignment horizontal="left" vertical="top"/>
    </xf>
    <xf numFmtId="0" fontId="60" fillId="3" borderId="5" xfId="0" applyFont="1" applyFill="1" applyBorder="1" applyAlignment="1">
      <alignment vertical="center" wrapText="1"/>
    </xf>
    <xf numFmtId="0" fontId="58" fillId="3" borderId="16" xfId="0" applyFont="1" applyFill="1" applyBorder="1" applyAlignment="1">
      <alignment vertical="center"/>
    </xf>
    <xf numFmtId="0" fontId="58" fillId="3" borderId="18" xfId="0" applyFont="1" applyFill="1" applyBorder="1" applyAlignment="1">
      <alignment vertical="center"/>
    </xf>
    <xf numFmtId="0" fontId="58" fillId="3" borderId="14" xfId="0" applyFont="1" applyFill="1" applyBorder="1" applyAlignment="1">
      <alignment vertical="center"/>
    </xf>
    <xf numFmtId="0" fontId="58" fillId="3" borderId="6" xfId="0" applyFont="1" applyFill="1" applyBorder="1" applyAlignment="1">
      <alignment vertical="center"/>
    </xf>
    <xf numFmtId="0" fontId="58" fillId="3" borderId="6" xfId="0" applyFont="1" applyFill="1" applyBorder="1" applyAlignment="1">
      <alignment vertical="center" wrapText="1"/>
    </xf>
    <xf numFmtId="0" fontId="60" fillId="3" borderId="6" xfId="0" applyFont="1" applyFill="1" applyBorder="1" applyAlignment="1">
      <alignment vertical="center" wrapText="1"/>
    </xf>
    <xf numFmtId="0" fontId="44" fillId="6" borderId="6" xfId="0" applyFont="1" applyFill="1" applyBorder="1" applyAlignment="1">
      <alignment horizontal="left" vertical="center"/>
    </xf>
    <xf numFmtId="0" fontId="44" fillId="6" borderId="6" xfId="0" applyFont="1" applyFill="1" applyBorder="1" applyAlignment="1">
      <alignment horizontal="center" vertical="center" wrapText="1"/>
    </xf>
    <xf numFmtId="0" fontId="46" fillId="0" borderId="6" xfId="0" applyFont="1" applyBorder="1"/>
    <xf numFmtId="0" fontId="44" fillId="6" borderId="5" xfId="0" applyFont="1" applyFill="1" applyBorder="1" applyAlignment="1">
      <alignment horizontal="left" vertical="center"/>
    </xf>
    <xf numFmtId="0" fontId="44" fillId="6" borderId="5" xfId="0" applyFont="1" applyFill="1" applyBorder="1" applyAlignment="1">
      <alignment horizontal="center" vertical="center" wrapText="1"/>
    </xf>
    <xf numFmtId="0" fontId="61" fillId="6" borderId="5" xfId="0" applyFont="1" applyFill="1" applyBorder="1" applyAlignment="1">
      <alignment horizontal="center" vertical="center" wrapText="1"/>
    </xf>
    <xf numFmtId="0" fontId="46" fillId="0" borderId="5" xfId="0" applyFont="1" applyBorder="1"/>
    <xf numFmtId="0" fontId="44" fillId="6" borderId="13" xfId="0" applyFont="1" applyFill="1" applyBorder="1" applyAlignment="1">
      <alignment horizontal="left" vertical="center"/>
    </xf>
    <xf numFmtId="0" fontId="44" fillId="6" borderId="13" xfId="0" applyFont="1" applyFill="1" applyBorder="1" applyAlignment="1">
      <alignment horizontal="center" vertical="center" wrapText="1"/>
    </xf>
    <xf numFmtId="9" fontId="44" fillId="6" borderId="5" xfId="0" applyNumberFormat="1" applyFont="1" applyFill="1" applyBorder="1" applyAlignment="1">
      <alignment horizontal="center" vertical="center" wrapText="1"/>
    </xf>
    <xf numFmtId="9" fontId="44" fillId="6" borderId="5" xfId="0" applyNumberFormat="1" applyFont="1" applyFill="1" applyBorder="1" applyAlignment="1">
      <alignment horizontal="left" vertical="center"/>
    </xf>
    <xf numFmtId="0" fontId="44" fillId="3" borderId="5" xfId="0" applyFont="1" applyFill="1" applyBorder="1" applyAlignment="1">
      <alignment vertical="center"/>
    </xf>
    <xf numFmtId="0" fontId="44" fillId="3" borderId="5" xfId="0" applyFont="1" applyFill="1" applyBorder="1" applyAlignment="1">
      <alignment vertical="center" wrapText="1"/>
    </xf>
    <xf numFmtId="9" fontId="44" fillId="3" borderId="5" xfId="0" applyNumberFormat="1" applyFont="1" applyFill="1" applyBorder="1" applyAlignment="1">
      <alignment vertical="center" wrapText="1"/>
    </xf>
    <xf numFmtId="0" fontId="44" fillId="3" borderId="19" xfId="0" applyFont="1" applyFill="1" applyBorder="1" applyAlignment="1">
      <alignment vertical="center"/>
    </xf>
    <xf numFmtId="0" fontId="44" fillId="3" borderId="19" xfId="0" applyFont="1" applyFill="1" applyBorder="1" applyAlignment="1">
      <alignment vertical="center" wrapText="1"/>
    </xf>
    <xf numFmtId="0" fontId="29" fillId="0" borderId="1" xfId="0" applyFont="1" applyBorder="1" applyAlignment="1">
      <alignment vertical="center"/>
    </xf>
    <xf numFmtId="0" fontId="25" fillId="0" borderId="15" xfId="0" applyFont="1" applyBorder="1" applyAlignment="1">
      <alignment horizontal="left" vertical="top" wrapText="1"/>
    </xf>
    <xf numFmtId="0" fontId="25" fillId="0" borderId="14" xfId="0" applyFont="1" applyBorder="1" applyAlignment="1">
      <alignment horizontal="left" vertical="top" wrapText="1"/>
    </xf>
    <xf numFmtId="167" fontId="25" fillId="0" borderId="14" xfId="0" applyNumberFormat="1" applyFont="1" applyBorder="1" applyAlignment="1">
      <alignment horizontal="left" vertical="top" wrapText="1"/>
    </xf>
    <xf numFmtId="165" fontId="25" fillId="0" borderId="14" xfId="0" applyNumberFormat="1" applyFont="1" applyBorder="1" applyAlignment="1">
      <alignment horizontal="left" vertical="top" wrapText="1"/>
    </xf>
    <xf numFmtId="0" fontId="29" fillId="0" borderId="5" xfId="0" applyFont="1" applyBorder="1" applyAlignment="1">
      <alignment horizontal="left"/>
    </xf>
    <xf numFmtId="0" fontId="26" fillId="4" borderId="5" xfId="0" applyFont="1" applyFill="1" applyBorder="1" applyAlignment="1">
      <alignment horizontal="left" vertical="top"/>
    </xf>
    <xf numFmtId="0" fontId="14" fillId="0" borderId="0" xfId="0" applyFont="1" applyAlignment="1">
      <alignment horizontal="left" vertical="top"/>
    </xf>
    <xf numFmtId="0" fontId="26" fillId="0" borderId="0" xfId="0" applyFont="1" applyAlignment="1">
      <alignment vertical="top"/>
    </xf>
    <xf numFmtId="0" fontId="26" fillId="0" borderId="5" xfId="0" applyFont="1" applyBorder="1" applyAlignment="1">
      <alignment horizontal="left" vertical="top"/>
    </xf>
    <xf numFmtId="0" fontId="48" fillId="22" borderId="5" xfId="0" applyFont="1" applyFill="1" applyBorder="1" applyAlignment="1">
      <alignment vertical="top" wrapText="1"/>
    </xf>
    <xf numFmtId="0" fontId="26" fillId="13" borderId="5" xfId="0" applyFont="1" applyFill="1" applyBorder="1" applyAlignment="1">
      <alignment vertical="top"/>
    </xf>
    <xf numFmtId="168" fontId="26" fillId="21" borderId="5" xfId="0" applyNumberFormat="1" applyFont="1" applyFill="1" applyBorder="1" applyAlignment="1">
      <alignment horizontal="left" vertical="top" wrapText="1"/>
    </xf>
    <xf numFmtId="0" fontId="63" fillId="14" borderId="8" xfId="1" applyFont="1" applyFill="1" applyBorder="1" applyAlignment="1">
      <alignment horizontal="center" vertical="center"/>
    </xf>
    <xf numFmtId="0" fontId="26" fillId="0" borderId="1" xfId="0" applyFont="1" applyBorder="1" applyAlignment="1">
      <alignment vertical="top"/>
    </xf>
    <xf numFmtId="0" fontId="27" fillId="2" borderId="1" xfId="0" applyFont="1" applyFill="1" applyBorder="1"/>
    <xf numFmtId="0" fontId="5" fillId="8" borderId="3" xfId="0" applyFont="1" applyFill="1" applyBorder="1" applyAlignment="1">
      <alignment wrapText="1"/>
    </xf>
    <xf numFmtId="0" fontId="5" fillId="8" borderId="1" xfId="0" applyFont="1" applyFill="1" applyBorder="1" applyAlignment="1">
      <alignment horizontal="left" vertical="top" wrapText="1"/>
    </xf>
    <xf numFmtId="0" fontId="5" fillId="8" borderId="1" xfId="0" applyFont="1" applyFill="1" applyBorder="1" applyAlignment="1">
      <alignment wrapText="1"/>
    </xf>
    <xf numFmtId="0" fontId="32" fillId="24" borderId="7" xfId="0" applyFont="1" applyFill="1" applyBorder="1"/>
    <xf numFmtId="0" fontId="32" fillId="24" borderId="7" xfId="0" applyFont="1" applyFill="1" applyBorder="1" applyAlignment="1">
      <alignment horizontal="center"/>
    </xf>
    <xf numFmtId="0" fontId="17" fillId="0" borderId="1" xfId="0" applyFont="1" applyBorder="1" applyAlignment="1">
      <alignment vertical="top"/>
    </xf>
    <xf numFmtId="0" fontId="17" fillId="0" borderId="7" xfId="0" applyFont="1" applyBorder="1"/>
    <xf numFmtId="0" fontId="46" fillId="0" borderId="5" xfId="0" applyFont="1" applyBorder="1" applyAlignment="1">
      <alignment vertical="center"/>
    </xf>
    <xf numFmtId="0" fontId="46" fillId="0" borderId="19" xfId="0" applyFont="1" applyBorder="1" applyAlignment="1">
      <alignment vertical="center"/>
    </xf>
    <xf numFmtId="0" fontId="19" fillId="0" borderId="6" xfId="0" applyFont="1" applyBorder="1" applyAlignment="1">
      <alignment vertical="center"/>
    </xf>
    <xf numFmtId="0" fontId="19" fillId="0" borderId="5" xfId="0" applyFont="1" applyBorder="1" applyAlignment="1">
      <alignment vertical="center"/>
    </xf>
    <xf numFmtId="0" fontId="53" fillId="0" borderId="5" xfId="0" applyFont="1" applyBorder="1" applyAlignment="1">
      <alignment vertical="top"/>
    </xf>
    <xf numFmtId="0" fontId="50" fillId="0" borderId="5" xfId="0" applyFont="1" applyBorder="1" applyAlignment="1">
      <alignment vertical="top"/>
    </xf>
    <xf numFmtId="0" fontId="45" fillId="10" borderId="17" xfId="0" applyFont="1" applyFill="1" applyBorder="1" applyAlignment="1">
      <alignment horizontal="left" vertical="center" wrapText="1"/>
    </xf>
    <xf numFmtId="0" fontId="31" fillId="18" borderId="6" xfId="0" applyFont="1" applyFill="1" applyBorder="1" applyAlignment="1">
      <alignment vertical="top" wrapText="1"/>
    </xf>
    <xf numFmtId="0" fontId="30" fillId="2" borderId="20" xfId="0" applyFont="1" applyFill="1" applyBorder="1" applyAlignment="1">
      <alignment vertical="center"/>
    </xf>
    <xf numFmtId="0" fontId="38" fillId="2" borderId="1" xfId="0" applyFont="1" applyFill="1" applyBorder="1" applyAlignment="1">
      <alignment vertical="center" wrapText="1"/>
    </xf>
    <xf numFmtId="0" fontId="38" fillId="2" borderId="1" xfId="0" applyFont="1" applyFill="1" applyBorder="1" applyAlignment="1">
      <alignment horizontal="left" vertical="center" wrapText="1"/>
    </xf>
    <xf numFmtId="0" fontId="30" fillId="2" borderId="20" xfId="0" applyFont="1" applyFill="1" applyBorder="1" applyAlignment="1">
      <alignment horizontal="center" vertical="center"/>
    </xf>
    <xf numFmtId="0" fontId="30" fillId="2" borderId="20" xfId="0" applyFont="1" applyFill="1" applyBorder="1" applyAlignment="1">
      <alignment horizontal="left" vertical="center"/>
    </xf>
    <xf numFmtId="0" fontId="32" fillId="2" borderId="1" xfId="0" applyFont="1" applyFill="1" applyBorder="1" applyAlignment="1">
      <alignment vertical="center"/>
    </xf>
    <xf numFmtId="0" fontId="30" fillId="2" borderId="7" xfId="0" applyFont="1" applyFill="1" applyBorder="1" applyAlignment="1">
      <alignment vertical="center"/>
    </xf>
    <xf numFmtId="0" fontId="33" fillId="2" borderId="20" xfId="0" applyFont="1" applyFill="1" applyBorder="1" applyAlignment="1">
      <alignment horizontal="center" vertical="center"/>
    </xf>
    <xf numFmtId="0" fontId="33" fillId="2" borderId="20" xfId="0" applyFont="1" applyFill="1" applyBorder="1" applyAlignment="1">
      <alignment vertical="center" wrapText="1"/>
    </xf>
    <xf numFmtId="0" fontId="44" fillId="3" borderId="6" xfId="0" applyFont="1" applyFill="1" applyBorder="1" applyAlignment="1">
      <alignment vertical="center" wrapText="1"/>
    </xf>
    <xf numFmtId="0" fontId="26" fillId="0" borderId="6" xfId="0" applyFont="1" applyBorder="1" applyAlignment="1">
      <alignment vertical="top" wrapText="1"/>
    </xf>
    <xf numFmtId="0" fontId="10" fillId="0" borderId="1" xfId="0" applyFont="1" applyBorder="1"/>
    <xf numFmtId="0" fontId="0" fillId="0" borderId="1" xfId="0" applyBorder="1"/>
    <xf numFmtId="0" fontId="8" fillId="0" borderId="21" xfId="0" applyFont="1" applyBorder="1" applyAlignment="1">
      <alignment horizontal="right" vertical="center"/>
    </xf>
    <xf numFmtId="0" fontId="40" fillId="2" borderId="1" xfId="0" applyFont="1" applyFill="1" applyBorder="1" applyAlignment="1">
      <alignment vertical="center"/>
    </xf>
    <xf numFmtId="0" fontId="40" fillId="20" borderId="1" xfId="0" applyFont="1" applyFill="1" applyBorder="1" applyAlignment="1">
      <alignment vertical="center" wrapText="1"/>
    </xf>
    <xf numFmtId="0" fontId="32" fillId="2" borderId="1" xfId="0" applyFont="1" applyFill="1" applyBorder="1" applyAlignment="1">
      <alignment vertical="center" wrapText="1"/>
    </xf>
    <xf numFmtId="0" fontId="33" fillId="2" borderId="7" xfId="0" applyFont="1" applyFill="1" applyBorder="1" applyAlignment="1">
      <alignment horizontal="center" vertical="center"/>
    </xf>
    <xf numFmtId="0" fontId="33" fillId="2" borderId="7" xfId="0" applyFont="1" applyFill="1" applyBorder="1" applyAlignment="1">
      <alignment vertical="center" wrapText="1"/>
    </xf>
    <xf numFmtId="0" fontId="33" fillId="2" borderId="7" xfId="0" applyFont="1" applyFill="1" applyBorder="1" applyAlignment="1">
      <alignment vertical="center"/>
    </xf>
    <xf numFmtId="0" fontId="33" fillId="23" borderId="20" xfId="0" applyFont="1" applyFill="1" applyBorder="1" applyAlignment="1">
      <alignment vertical="center"/>
    </xf>
    <xf numFmtId="0" fontId="67" fillId="2" borderId="20" xfId="0" applyFont="1" applyFill="1" applyBorder="1" applyAlignment="1">
      <alignment vertical="center"/>
    </xf>
    <xf numFmtId="0" fontId="66" fillId="2" borderId="20" xfId="0" applyFont="1" applyFill="1" applyBorder="1"/>
    <xf numFmtId="0" fontId="27" fillId="2" borderId="20" xfId="0" applyFont="1" applyFill="1" applyBorder="1" applyAlignment="1">
      <alignment vertical="center"/>
    </xf>
    <xf numFmtId="0" fontId="31" fillId="0" borderId="6" xfId="0" applyFont="1" applyBorder="1" applyAlignment="1">
      <alignment vertical="top"/>
    </xf>
    <xf numFmtId="0" fontId="47" fillId="18" borderId="5" xfId="0" applyFont="1" applyFill="1" applyBorder="1" applyAlignment="1">
      <alignment vertical="top" wrapText="1"/>
    </xf>
    <xf numFmtId="0" fontId="5" fillId="8" borderId="1" xfId="0" applyFont="1" applyFill="1" applyBorder="1"/>
    <xf numFmtId="9" fontId="44" fillId="12" borderId="5" xfId="0" applyNumberFormat="1" applyFont="1" applyFill="1" applyBorder="1" applyAlignment="1">
      <alignment vertical="center" wrapText="1"/>
    </xf>
    <xf numFmtId="0" fontId="34" fillId="12" borderId="1" xfId="0" applyFont="1" applyFill="1" applyBorder="1" applyAlignment="1">
      <alignment wrapText="1"/>
    </xf>
    <xf numFmtId="0" fontId="5" fillId="0" borderId="5" xfId="0" applyFont="1" applyBorder="1"/>
    <xf numFmtId="0" fontId="5" fillId="4" borderId="5" xfId="0" applyFont="1" applyFill="1" applyBorder="1" applyAlignment="1">
      <alignment horizontal="left" vertical="top" wrapText="1"/>
    </xf>
    <xf numFmtId="0" fontId="5" fillId="5" borderId="5" xfId="0" applyFont="1" applyFill="1" applyBorder="1"/>
    <xf numFmtId="0" fontId="5" fillId="2" borderId="1" xfId="0" applyFont="1" applyFill="1" applyBorder="1" applyAlignment="1">
      <alignment vertical="center"/>
    </xf>
    <xf numFmtId="0" fontId="5" fillId="7" borderId="5" xfId="0" applyFont="1" applyFill="1" applyBorder="1" applyAlignment="1">
      <alignment horizontal="left" vertical="top" wrapText="1"/>
    </xf>
    <xf numFmtId="0" fontId="5" fillId="0" borderId="14" xfId="0" applyFont="1" applyBorder="1" applyAlignment="1">
      <alignment wrapText="1"/>
    </xf>
    <xf numFmtId="0" fontId="5" fillId="0" borderId="5" xfId="0" applyFont="1" applyBorder="1" applyAlignment="1">
      <alignment wrapText="1"/>
    </xf>
    <xf numFmtId="0" fontId="6" fillId="0" borderId="1" xfId="0" applyFont="1" applyBorder="1" applyAlignment="1">
      <alignment horizontal="left"/>
    </xf>
    <xf numFmtId="0" fontId="5" fillId="0" borderId="1" xfId="0" applyFont="1" applyBorder="1" applyAlignment="1">
      <alignment wrapText="1"/>
    </xf>
    <xf numFmtId="0" fontId="19" fillId="8" borderId="3" xfId="0" applyFont="1" applyFill="1" applyBorder="1"/>
    <xf numFmtId="0" fontId="5" fillId="8" borderId="3" xfId="0" applyFont="1" applyFill="1" applyBorder="1"/>
    <xf numFmtId="0" fontId="5" fillId="8" borderId="3" xfId="0" applyFont="1" applyFill="1" applyBorder="1" applyAlignment="1">
      <alignment vertical="center"/>
    </xf>
    <xf numFmtId="0" fontId="18" fillId="8" borderId="3" xfId="0" applyFont="1" applyFill="1" applyBorder="1" applyAlignment="1">
      <alignment wrapText="1"/>
    </xf>
    <xf numFmtId="0" fontId="5" fillId="8" borderId="1" xfId="0" applyFont="1" applyFill="1" applyBorder="1" applyAlignment="1">
      <alignment horizontal="left" vertical="top"/>
    </xf>
    <xf numFmtId="0" fontId="20" fillId="8" borderId="1" xfId="0" applyFont="1" applyFill="1" applyBorder="1" applyAlignment="1">
      <alignment horizontal="left" vertical="top" wrapText="1"/>
    </xf>
    <xf numFmtId="0" fontId="5" fillId="8" borderId="1" xfId="0" applyFont="1" applyFill="1" applyBorder="1" applyAlignment="1">
      <alignment vertical="center" wrapText="1"/>
    </xf>
    <xf numFmtId="0" fontId="20" fillId="8" borderId="1" xfId="0" applyFont="1" applyFill="1" applyBorder="1" applyAlignment="1">
      <alignment wrapText="1"/>
    </xf>
    <xf numFmtId="0" fontId="6" fillId="8" borderId="1" xfId="0" applyFont="1" applyFill="1" applyBorder="1" applyAlignment="1">
      <alignment wrapText="1"/>
    </xf>
    <xf numFmtId="0" fontId="5" fillId="0" borderId="4" xfId="0" applyFont="1" applyBorder="1" applyAlignment="1">
      <alignment wrapText="1"/>
    </xf>
    <xf numFmtId="0" fontId="21" fillId="8" borderId="3" xfId="0" applyFont="1" applyFill="1" applyBorder="1"/>
    <xf numFmtId="0" fontId="5" fillId="8" borderId="3" xfId="0" applyFont="1" applyFill="1" applyBorder="1" applyAlignment="1">
      <alignment vertical="center" wrapText="1"/>
    </xf>
    <xf numFmtId="0" fontId="20" fillId="8" borderId="3" xfId="0" applyFont="1" applyFill="1" applyBorder="1" applyAlignment="1">
      <alignment wrapText="1"/>
    </xf>
    <xf numFmtId="0" fontId="21" fillId="8" borderId="1" xfId="0" applyFont="1" applyFill="1" applyBorder="1"/>
    <xf numFmtId="0" fontId="5" fillId="9" borderId="1" xfId="0" applyFont="1" applyFill="1" applyBorder="1" applyAlignment="1">
      <alignment wrapText="1"/>
    </xf>
    <xf numFmtId="0" fontId="37" fillId="0" borderId="5" xfId="1" applyFont="1" applyBorder="1" applyAlignment="1">
      <alignment vertical="top"/>
    </xf>
    <xf numFmtId="0" fontId="31" fillId="7" borderId="17" xfId="0" applyFont="1" applyFill="1" applyBorder="1" applyAlignment="1">
      <alignment vertical="top" wrapText="1"/>
    </xf>
    <xf numFmtId="0" fontId="31" fillId="7" borderId="13" xfId="0" applyFont="1" applyFill="1" applyBorder="1" applyAlignment="1">
      <alignment vertical="top" wrapText="1"/>
    </xf>
    <xf numFmtId="0" fontId="26" fillId="19" borderId="13" xfId="0" applyFont="1" applyFill="1" applyBorder="1" applyAlignment="1">
      <alignment vertical="top" wrapText="1"/>
    </xf>
    <xf numFmtId="9" fontId="46" fillId="0" borderId="13" xfId="0" applyNumberFormat="1" applyFont="1" applyBorder="1" applyAlignment="1">
      <alignment vertical="center" wrapText="1"/>
    </xf>
    <xf numFmtId="0" fontId="31" fillId="7" borderId="23" xfId="0" applyFont="1" applyFill="1" applyBorder="1" applyAlignment="1">
      <alignment vertical="top" wrapText="1"/>
    </xf>
    <xf numFmtId="0" fontId="26" fillId="19" borderId="23" xfId="0" applyFont="1" applyFill="1" applyBorder="1" applyAlignment="1">
      <alignment vertical="top" wrapText="1"/>
    </xf>
    <xf numFmtId="9" fontId="46" fillId="0" borderId="23" xfId="0" applyNumberFormat="1" applyFont="1" applyBorder="1" applyAlignment="1">
      <alignment vertical="center" wrapText="1"/>
    </xf>
    <xf numFmtId="0" fontId="31" fillId="18" borderId="13" xfId="0" applyFont="1" applyFill="1" applyBorder="1" applyAlignment="1">
      <alignment vertical="top" wrapText="1"/>
    </xf>
    <xf numFmtId="1" fontId="26" fillId="21" borderId="13" xfId="0" applyNumberFormat="1" applyFont="1" applyFill="1" applyBorder="1" applyAlignment="1">
      <alignment horizontal="left" vertical="top" wrapText="1"/>
    </xf>
    <xf numFmtId="0" fontId="31" fillId="18" borderId="24" xfId="0" applyFont="1" applyFill="1" applyBorder="1" applyAlignment="1">
      <alignment vertical="top" wrapText="1"/>
    </xf>
    <xf numFmtId="0" fontId="31" fillId="7" borderId="24" xfId="0" applyFont="1" applyFill="1" applyBorder="1" applyAlignment="1">
      <alignment vertical="top" wrapText="1"/>
    </xf>
    <xf numFmtId="1" fontId="26" fillId="21" borderId="24" xfId="0" applyNumberFormat="1" applyFont="1" applyFill="1" applyBorder="1" applyAlignment="1">
      <alignment horizontal="left" vertical="top" wrapText="1"/>
    </xf>
    <xf numFmtId="0" fontId="55" fillId="14" borderId="26" xfId="0" applyFont="1" applyFill="1" applyBorder="1" applyAlignment="1">
      <alignment horizontal="center" vertical="center"/>
    </xf>
    <xf numFmtId="0" fontId="73" fillId="14" borderId="8" xfId="1" applyFont="1" applyFill="1" applyBorder="1" applyAlignment="1">
      <alignment horizontal="center" vertical="center"/>
    </xf>
    <xf numFmtId="0" fontId="13" fillId="0" borderId="8" xfId="0" applyFont="1" applyBorder="1" applyAlignment="1">
      <alignment vertical="center" wrapText="1"/>
    </xf>
    <xf numFmtId="0" fontId="13" fillId="16" borderId="8" xfId="0" applyFont="1" applyFill="1" applyBorder="1" applyAlignment="1">
      <alignment vertical="center" wrapText="1"/>
    </xf>
    <xf numFmtId="0" fontId="13" fillId="0" borderId="1" xfId="0" applyFont="1" applyBorder="1" applyAlignment="1">
      <alignment vertical="center" wrapText="1"/>
    </xf>
    <xf numFmtId="0" fontId="26" fillId="0" borderId="1" xfId="0" applyFont="1" applyBorder="1" applyAlignment="1">
      <alignment horizontal="left" vertical="top"/>
    </xf>
    <xf numFmtId="0" fontId="30" fillId="2" borderId="1" xfId="0" applyFont="1" applyFill="1" applyBorder="1" applyAlignment="1">
      <alignment vertical="center"/>
    </xf>
    <xf numFmtId="0" fontId="50" fillId="7" borderId="16" xfId="0" applyFont="1" applyFill="1" applyBorder="1"/>
    <xf numFmtId="0" fontId="47" fillId="7" borderId="16" xfId="0" applyFont="1" applyFill="1" applyBorder="1"/>
    <xf numFmtId="0" fontId="47" fillId="7" borderId="16" xfId="0" applyFont="1" applyFill="1" applyBorder="1" applyAlignment="1">
      <alignment horizontal="left"/>
    </xf>
    <xf numFmtId="0" fontId="5" fillId="10" borderId="1" xfId="0" applyFont="1" applyFill="1" applyBorder="1"/>
    <xf numFmtId="0" fontId="26" fillId="10" borderId="1" xfId="0" applyFont="1" applyFill="1" applyBorder="1"/>
    <xf numFmtId="0" fontId="26" fillId="10" borderId="5" xfId="0" applyFont="1" applyFill="1" applyBorder="1"/>
    <xf numFmtId="0" fontId="26" fillId="10" borderId="1" xfId="0" applyFont="1" applyFill="1" applyBorder="1" applyAlignment="1">
      <alignment horizontal="left"/>
    </xf>
    <xf numFmtId="0" fontId="5" fillId="10" borderId="1" xfId="0" applyFont="1" applyFill="1" applyBorder="1" applyAlignment="1">
      <alignment horizontal="left"/>
    </xf>
    <xf numFmtId="0" fontId="5" fillId="10" borderId="1" xfId="0" applyFont="1" applyFill="1" applyBorder="1" applyAlignment="1">
      <alignment horizontal="left" wrapText="1"/>
    </xf>
    <xf numFmtId="0" fontId="26" fillId="10" borderId="1" xfId="0" applyFont="1" applyFill="1" applyBorder="1" applyAlignment="1">
      <alignment horizontal="left" wrapText="1"/>
    </xf>
    <xf numFmtId="0" fontId="26" fillId="10" borderId="5" xfId="0" applyFont="1" applyFill="1" applyBorder="1" applyAlignment="1">
      <alignment horizontal="left" wrapText="1"/>
    </xf>
    <xf numFmtId="0" fontId="46" fillId="12" borderId="6" xfId="0" applyFont="1" applyFill="1" applyBorder="1" applyAlignment="1">
      <alignment vertical="center"/>
    </xf>
    <xf numFmtId="0" fontId="44" fillId="25" borderId="6" xfId="0" applyFont="1" applyFill="1" applyBorder="1" applyAlignment="1">
      <alignment horizontal="left" vertical="center"/>
    </xf>
    <xf numFmtId="9" fontId="44" fillId="25" borderId="6" xfId="0" applyNumberFormat="1" applyFont="1" applyFill="1" applyBorder="1" applyAlignment="1">
      <alignment horizontal="left" vertical="center"/>
    </xf>
    <xf numFmtId="0" fontId="46" fillId="25" borderId="6" xfId="0" applyFont="1" applyFill="1" applyBorder="1"/>
    <xf numFmtId="0" fontId="43" fillId="12" borderId="13" xfId="0" applyFont="1" applyFill="1" applyBorder="1" applyAlignment="1">
      <alignment vertical="center"/>
    </xf>
    <xf numFmtId="0" fontId="44" fillId="12" borderId="13" xfId="0" applyFont="1" applyFill="1" applyBorder="1" applyAlignment="1">
      <alignment vertical="center" wrapText="1"/>
    </xf>
    <xf numFmtId="0" fontId="45" fillId="12" borderId="17" xfId="0" applyFont="1" applyFill="1" applyBorder="1" applyAlignment="1">
      <alignment horizontal="left" vertical="center" wrapText="1"/>
    </xf>
    <xf numFmtId="0" fontId="62" fillId="0" borderId="5" xfId="0" applyFont="1" applyBorder="1" applyAlignment="1">
      <alignment vertical="center"/>
    </xf>
    <xf numFmtId="0" fontId="58" fillId="12" borderId="6" xfId="0" applyFont="1" applyFill="1" applyBorder="1" applyAlignment="1">
      <alignment vertical="center"/>
    </xf>
    <xf numFmtId="0" fontId="58" fillId="12" borderId="6" xfId="0" applyFont="1" applyFill="1" applyBorder="1" applyAlignment="1">
      <alignment vertical="center" wrapText="1"/>
    </xf>
    <xf numFmtId="0" fontId="59" fillId="12" borderId="6" xfId="0" applyFont="1" applyFill="1" applyBorder="1" applyAlignment="1">
      <alignment horizontal="left" vertical="center" wrapText="1"/>
    </xf>
    <xf numFmtId="0" fontId="39" fillId="10" borderId="5" xfId="0" applyFont="1" applyFill="1" applyBorder="1" applyAlignment="1">
      <alignment horizontal="left"/>
    </xf>
    <xf numFmtId="0" fontId="39" fillId="10" borderId="5" xfId="0" applyFont="1" applyFill="1" applyBorder="1"/>
    <xf numFmtId="0" fontId="26" fillId="10" borderId="5" xfId="0" applyFont="1" applyFill="1" applyBorder="1" applyAlignment="1">
      <alignment horizontal="left"/>
    </xf>
    <xf numFmtId="0" fontId="0" fillId="12" borderId="0" xfId="0" applyFill="1"/>
    <xf numFmtId="0" fontId="0" fillId="12" borderId="1" xfId="0" applyFill="1" applyBorder="1"/>
    <xf numFmtId="0" fontId="5" fillId="10" borderId="5" xfId="0" applyFont="1" applyFill="1" applyBorder="1" applyAlignment="1">
      <alignment horizontal="left" wrapText="1"/>
    </xf>
    <xf numFmtId="0" fontId="26" fillId="10" borderId="6" xfId="0" applyFont="1" applyFill="1" applyBorder="1" applyAlignment="1">
      <alignment horizontal="left" wrapText="1"/>
    </xf>
    <xf numFmtId="0" fontId="44" fillId="10" borderId="30" xfId="0" applyFont="1" applyFill="1" applyBorder="1" applyAlignment="1">
      <alignment vertical="center" wrapText="1"/>
    </xf>
    <xf numFmtId="0" fontId="5" fillId="10" borderId="15" xfId="0" applyFont="1" applyFill="1" applyBorder="1" applyAlignment="1">
      <alignment horizontal="left" wrapText="1"/>
    </xf>
    <xf numFmtId="0" fontId="5" fillId="10" borderId="13" xfId="0" applyFont="1" applyFill="1" applyBorder="1" applyAlignment="1">
      <alignment horizontal="left"/>
    </xf>
    <xf numFmtId="0" fontId="45" fillId="10" borderId="1" xfId="0" applyFont="1" applyFill="1" applyBorder="1" applyAlignment="1">
      <alignment horizontal="left" vertical="center" wrapText="1"/>
    </xf>
    <xf numFmtId="0" fontId="74" fillId="26" borderId="31" xfId="0" applyFont="1" applyFill="1" applyBorder="1" applyAlignment="1">
      <alignment wrapText="1"/>
    </xf>
    <xf numFmtId="0" fontId="26" fillId="18" borderId="32" xfId="0" applyFont="1" applyFill="1" applyBorder="1" applyAlignment="1">
      <alignment vertical="top" wrapText="1"/>
    </xf>
    <xf numFmtId="0" fontId="77" fillId="4" borderId="5" xfId="0" applyFont="1" applyFill="1" applyBorder="1" applyAlignment="1">
      <alignment horizontal="left" vertical="top" wrapText="1"/>
    </xf>
    <xf numFmtId="0" fontId="77" fillId="4" borderId="5" xfId="0" applyFont="1" applyFill="1" applyBorder="1" applyAlignment="1">
      <alignment vertical="top" wrapText="1"/>
    </xf>
    <xf numFmtId="0" fontId="77" fillId="0" borderId="5" xfId="0" applyFont="1" applyBorder="1" applyAlignment="1">
      <alignment horizontal="left" vertical="top" wrapText="1"/>
    </xf>
    <xf numFmtId="0" fontId="77" fillId="7" borderId="6" xfId="0" applyFont="1" applyFill="1" applyBorder="1" applyAlignment="1">
      <alignment vertical="top" wrapText="1"/>
    </xf>
    <xf numFmtId="0" fontId="77" fillId="7" borderId="5" xfId="0" applyFont="1" applyFill="1" applyBorder="1" applyAlignment="1">
      <alignment vertical="top" wrapText="1"/>
    </xf>
    <xf numFmtId="0" fontId="74" fillId="19" borderId="5" xfId="0" applyFont="1" applyFill="1" applyBorder="1" applyAlignment="1">
      <alignment vertical="top" wrapText="1"/>
    </xf>
    <xf numFmtId="166" fontId="74" fillId="4" borderId="5" xfId="0" applyNumberFormat="1" applyFont="1" applyFill="1" applyBorder="1" applyAlignment="1">
      <alignment horizontal="left" vertical="top"/>
    </xf>
    <xf numFmtId="166" fontId="74" fillId="4" borderId="5" xfId="0" applyNumberFormat="1" applyFont="1" applyFill="1" applyBorder="1" applyAlignment="1">
      <alignment vertical="top"/>
    </xf>
    <xf numFmtId="166" fontId="74" fillId="0" borderId="5" xfId="0" applyNumberFormat="1" applyFont="1" applyBorder="1" applyAlignment="1">
      <alignment vertical="top"/>
    </xf>
    <xf numFmtId="166" fontId="74" fillId="7" borderId="5" xfId="0" applyNumberFormat="1" applyFont="1" applyFill="1" applyBorder="1" applyAlignment="1">
      <alignment vertical="top"/>
    </xf>
    <xf numFmtId="0" fontId="55" fillId="0" borderId="5" xfId="0" applyFont="1" applyBorder="1" applyAlignment="1">
      <alignment vertical="top"/>
    </xf>
    <xf numFmtId="0" fontId="78" fillId="0" borderId="1" xfId="0" applyFont="1" applyBorder="1" applyAlignment="1">
      <alignment horizontal="left" vertical="top" wrapText="1"/>
    </xf>
    <xf numFmtId="0" fontId="70" fillId="12" borderId="1" xfId="0" applyFont="1" applyFill="1" applyBorder="1" applyAlignment="1">
      <alignment wrapText="1"/>
    </xf>
    <xf numFmtId="0" fontId="24" fillId="0" borderId="14" xfId="1" applyBorder="1" applyAlignment="1">
      <alignment horizontal="left" vertical="top" wrapText="1"/>
    </xf>
    <xf numFmtId="0" fontId="79" fillId="0" borderId="5" xfId="0" applyFont="1" applyBorder="1" applyAlignment="1">
      <alignment vertical="top" wrapText="1"/>
    </xf>
    <xf numFmtId="0" fontId="24" fillId="0" borderId="0" xfId="1"/>
    <xf numFmtId="0" fontId="79" fillId="0" borderId="5" xfId="0" applyFont="1" applyBorder="1" applyAlignment="1">
      <alignment horizontal="left" vertical="top" wrapText="1"/>
    </xf>
    <xf numFmtId="0" fontId="79" fillId="0" borderId="5" xfId="0" applyFont="1" applyBorder="1" applyAlignment="1">
      <alignment vertical="center" wrapText="1"/>
    </xf>
    <xf numFmtId="49" fontId="79" fillId="0" borderId="5" xfId="0" applyNumberFormat="1" applyFont="1" applyBorder="1" applyAlignment="1">
      <alignment wrapText="1"/>
    </xf>
    <xf numFmtId="0" fontId="79" fillId="7" borderId="5" xfId="0" applyFont="1" applyFill="1" applyBorder="1" applyAlignment="1">
      <alignment horizontal="left"/>
    </xf>
    <xf numFmtId="0" fontId="79" fillId="7" borderId="5" xfId="0" applyFont="1" applyFill="1" applyBorder="1"/>
    <xf numFmtId="14" fontId="26" fillId="0" borderId="14" xfId="0" applyNumberFormat="1" applyFont="1" applyBorder="1" applyAlignment="1">
      <alignment vertical="top" wrapText="1"/>
    </xf>
    <xf numFmtId="0" fontId="71" fillId="0" borderId="5" xfId="0" applyFont="1" applyBorder="1" applyAlignment="1">
      <alignment vertical="center" wrapText="1"/>
    </xf>
    <xf numFmtId="0" fontId="74" fillId="0" borderId="1" xfId="0" applyFont="1" applyBorder="1" applyAlignment="1">
      <alignment wrapText="1"/>
    </xf>
    <xf numFmtId="0" fontId="16" fillId="0" borderId="1" xfId="0" applyFont="1" applyBorder="1" applyAlignment="1">
      <alignment wrapText="1"/>
    </xf>
    <xf numFmtId="14" fontId="16" fillId="0" borderId="1" xfId="0" applyNumberFormat="1" applyFont="1" applyBorder="1" applyAlignment="1">
      <alignment wrapText="1"/>
    </xf>
    <xf numFmtId="8" fontId="80" fillId="0" borderId="1" xfId="0" applyNumberFormat="1" applyFont="1" applyBorder="1"/>
    <xf numFmtId="0" fontId="81" fillId="0" borderId="1" xfId="0" applyFont="1" applyBorder="1" applyAlignment="1">
      <alignment wrapText="1"/>
    </xf>
    <xf numFmtId="0" fontId="74" fillId="0" borderId="1" xfId="0" applyFont="1" applyBorder="1"/>
    <xf numFmtId="0" fontId="82" fillId="28" borderId="33" xfId="0" applyFont="1" applyFill="1" applyBorder="1"/>
    <xf numFmtId="0" fontId="82" fillId="28" borderId="34" xfId="0" applyFont="1" applyFill="1" applyBorder="1"/>
    <xf numFmtId="0" fontId="81" fillId="0" borderId="35" xfId="0" applyFont="1" applyBorder="1"/>
    <xf numFmtId="0" fontId="81" fillId="0" borderId="36" xfId="0" applyFont="1" applyBorder="1" applyAlignment="1">
      <alignment wrapText="1"/>
    </xf>
    <xf numFmtId="0" fontId="81" fillId="0" borderId="36" xfId="0" applyFont="1" applyBorder="1"/>
    <xf numFmtId="0" fontId="81" fillId="29" borderId="36" xfId="0" applyFont="1" applyFill="1" applyBorder="1" applyAlignment="1">
      <alignment wrapText="1"/>
    </xf>
    <xf numFmtId="0" fontId="81" fillId="0" borderId="35" xfId="0" applyFont="1" applyBorder="1" applyAlignment="1">
      <alignment wrapText="1"/>
    </xf>
    <xf numFmtId="8" fontId="26" fillId="0" borderId="1" xfId="0" applyNumberFormat="1" applyFont="1" applyBorder="1" applyAlignment="1">
      <alignment horizontal="left" vertical="top"/>
    </xf>
    <xf numFmtId="14" fontId="26" fillId="0" borderId="5" xfId="0" applyNumberFormat="1" applyFont="1" applyBorder="1" applyAlignment="1">
      <alignment horizontal="left" vertical="top"/>
    </xf>
    <xf numFmtId="14" fontId="26" fillId="0" borderId="1" xfId="0" applyNumberFormat="1" applyFont="1" applyBorder="1" applyAlignment="1">
      <alignment horizontal="left" vertical="top"/>
    </xf>
    <xf numFmtId="8" fontId="26" fillId="0" borderId="0" xfId="0" applyNumberFormat="1" applyFont="1" applyAlignment="1">
      <alignment horizontal="left" vertical="top" wrapText="1"/>
    </xf>
    <xf numFmtId="0" fontId="83" fillId="29" borderId="37" xfId="0" applyFont="1" applyFill="1" applyBorder="1"/>
    <xf numFmtId="0" fontId="83" fillId="29" borderId="38" xfId="0" applyFont="1" applyFill="1" applyBorder="1"/>
    <xf numFmtId="0" fontId="81" fillId="0" borderId="39" xfId="0" applyFont="1" applyBorder="1"/>
    <xf numFmtId="0" fontId="83" fillId="29" borderId="39" xfId="0" applyFont="1" applyFill="1" applyBorder="1"/>
    <xf numFmtId="0" fontId="83" fillId="29" borderId="40" xfId="0" applyFont="1" applyFill="1" applyBorder="1"/>
    <xf numFmtId="0" fontId="83" fillId="29" borderId="41" xfId="0" applyFont="1" applyFill="1" applyBorder="1"/>
    <xf numFmtId="0" fontId="83" fillId="29" borderId="42" xfId="0" applyFont="1" applyFill="1" applyBorder="1"/>
    <xf numFmtId="0" fontId="81" fillId="0" borderId="43" xfId="0" applyFont="1" applyBorder="1"/>
    <xf numFmtId="0" fontId="84" fillId="0" borderId="43" xfId="0" applyFont="1" applyBorder="1" applyAlignment="1">
      <alignment wrapText="1"/>
    </xf>
    <xf numFmtId="0" fontId="84" fillId="0" borderId="39" xfId="0" applyFont="1" applyBorder="1"/>
    <xf numFmtId="0" fontId="85" fillId="0" borderId="0" xfId="0" applyFont="1" applyAlignment="1">
      <alignment wrapText="1"/>
    </xf>
    <xf numFmtId="164" fontId="26" fillId="0" borderId="1" xfId="0" applyNumberFormat="1" applyFont="1" applyBorder="1" applyAlignment="1">
      <alignment horizontal="left" vertical="top"/>
    </xf>
    <xf numFmtId="0" fontId="83" fillId="0" borderId="40" xfId="0" applyFont="1" applyBorder="1"/>
    <xf numFmtId="0" fontId="83" fillId="0" borderId="41" xfId="0" applyFont="1" applyBorder="1"/>
    <xf numFmtId="0" fontId="83" fillId="0" borderId="42" xfId="0" applyFont="1" applyBorder="1"/>
    <xf numFmtId="0" fontId="83" fillId="12" borderId="40" xfId="0" applyFont="1" applyFill="1" applyBorder="1"/>
    <xf numFmtId="0" fontId="83" fillId="0" borderId="43" xfId="0" applyFont="1" applyBorder="1"/>
    <xf numFmtId="0" fontId="83" fillId="0" borderId="39" xfId="0" applyFont="1" applyBorder="1"/>
    <xf numFmtId="0" fontId="60" fillId="12" borderId="5" xfId="0" applyFont="1" applyFill="1" applyBorder="1" applyAlignment="1">
      <alignment vertical="center" wrapText="1"/>
    </xf>
    <xf numFmtId="0" fontId="83" fillId="12" borderId="39" xfId="0" applyFont="1" applyFill="1" applyBorder="1"/>
    <xf numFmtId="8" fontId="84" fillId="0" borderId="43" xfId="0" applyNumberFormat="1" applyFont="1" applyBorder="1"/>
    <xf numFmtId="8" fontId="86" fillId="0" borderId="0" xfId="0" applyNumberFormat="1" applyFont="1"/>
    <xf numFmtId="8" fontId="16" fillId="0" borderId="1" xfId="0" applyNumberFormat="1" applyFont="1" applyBorder="1" applyAlignment="1">
      <alignment wrapText="1"/>
    </xf>
    <xf numFmtId="14" fontId="26" fillId="0" borderId="5" xfId="0" applyNumberFormat="1" applyFont="1" applyBorder="1"/>
    <xf numFmtId="14" fontId="26" fillId="0" borderId="14" xfId="0" applyNumberFormat="1" applyFont="1" applyBorder="1"/>
    <xf numFmtId="8" fontId="84" fillId="0" borderId="39" xfId="0" applyNumberFormat="1" applyFont="1" applyBorder="1"/>
    <xf numFmtId="0" fontId="26" fillId="0" borderId="5" xfId="0" applyFont="1" applyBorder="1" applyAlignment="1">
      <alignment wrapText="1"/>
    </xf>
    <xf numFmtId="0" fontId="5" fillId="0" borderId="7" xfId="0" applyFont="1" applyBorder="1"/>
    <xf numFmtId="0" fontId="26" fillId="0" borderId="0" xfId="0" applyFont="1" applyAlignment="1">
      <alignment wrapText="1"/>
    </xf>
    <xf numFmtId="0" fontId="14" fillId="0" borderId="0" xfId="0" applyFont="1" applyAlignment="1">
      <alignment wrapText="1"/>
    </xf>
    <xf numFmtId="0" fontId="26" fillId="0" borderId="0" xfId="0" applyFont="1" applyAlignment="1">
      <alignment horizontal="left" vertical="top" wrapText="1"/>
    </xf>
    <xf numFmtId="0" fontId="14" fillId="0" borderId="0" xfId="0" applyFont="1" applyAlignment="1">
      <alignment horizontal="left" vertical="top" wrapText="1"/>
    </xf>
    <xf numFmtId="6" fontId="26" fillId="0" borderId="1" xfId="0" applyNumberFormat="1" applyFont="1" applyBorder="1" applyAlignment="1">
      <alignment horizontal="left" vertical="top"/>
    </xf>
    <xf numFmtId="0" fontId="31" fillId="0" borderId="5" xfId="0" applyFont="1" applyBorder="1" applyAlignment="1">
      <alignment vertical="top" wrapText="1"/>
    </xf>
    <xf numFmtId="0" fontId="26" fillId="0" borderId="1" xfId="2" applyFont="1" applyAlignment="1">
      <alignment wrapText="1"/>
    </xf>
    <xf numFmtId="0" fontId="26" fillId="0" borderId="1" xfId="2" applyFont="1" applyAlignment="1">
      <alignment horizontal="right"/>
    </xf>
    <xf numFmtId="0" fontId="82" fillId="28" borderId="33" xfId="2" applyFont="1" applyFill="1" applyBorder="1" applyAlignment="1">
      <alignment horizontal="right"/>
    </xf>
    <xf numFmtId="49" fontId="82" fillId="28" borderId="44" xfId="2" applyNumberFormat="1" applyFont="1" applyFill="1" applyBorder="1" applyAlignment="1">
      <alignment horizontal="right"/>
    </xf>
    <xf numFmtId="0" fontId="82" fillId="28" borderId="44" xfId="2" applyFont="1" applyFill="1" applyBorder="1" applyAlignment="1">
      <alignment horizontal="right"/>
    </xf>
    <xf numFmtId="0" fontId="74" fillId="28" borderId="34" xfId="2" applyFont="1" applyFill="1" applyBorder="1" applyAlignment="1">
      <alignment horizontal="right" wrapText="1"/>
    </xf>
    <xf numFmtId="0" fontId="26" fillId="0" borderId="1" xfId="2" applyFont="1"/>
    <xf numFmtId="8" fontId="26" fillId="0" borderId="1" xfId="0" applyNumberFormat="1" applyFont="1" applyBorder="1" applyAlignment="1">
      <alignment horizontal="left" vertical="top" wrapText="1"/>
    </xf>
    <xf numFmtId="164" fontId="26" fillId="0" borderId="0" xfId="0" applyNumberFormat="1" applyFont="1" applyAlignment="1">
      <alignment horizontal="left" vertical="top" wrapText="1"/>
    </xf>
    <xf numFmtId="0" fontId="3" fillId="0" borderId="1" xfId="3"/>
    <xf numFmtId="3" fontId="26" fillId="0" borderId="5" xfId="0" applyNumberFormat="1" applyFont="1" applyBorder="1" applyAlignment="1">
      <alignment horizontal="left" vertical="top" wrapText="1"/>
    </xf>
    <xf numFmtId="0" fontId="71" fillId="0" borderId="0" xfId="0" applyFont="1" applyAlignment="1">
      <alignment vertical="top" wrapText="1"/>
    </xf>
    <xf numFmtId="0" fontId="79" fillId="0" borderId="14" xfId="0" applyFont="1" applyBorder="1" applyAlignment="1">
      <alignment vertical="top" wrapText="1"/>
    </xf>
    <xf numFmtId="0" fontId="87" fillId="0" borderId="0" xfId="0" applyFont="1" applyAlignment="1">
      <alignment vertical="top" wrapText="1"/>
    </xf>
    <xf numFmtId="0" fontId="79" fillId="27" borderId="0" xfId="0" applyFont="1" applyFill="1" applyAlignment="1">
      <alignment vertical="top" wrapText="1"/>
    </xf>
    <xf numFmtId="0" fontId="88" fillId="0" borderId="0" xfId="0" applyFont="1" applyAlignment="1">
      <alignment vertical="top" wrapText="1"/>
    </xf>
    <xf numFmtId="0" fontId="71" fillId="0" borderId="0" xfId="0" applyFont="1" applyAlignment="1">
      <alignment vertical="center" wrapText="1"/>
    </xf>
    <xf numFmtId="0" fontId="79" fillId="0" borderId="5" xfId="0" applyFont="1" applyBorder="1" applyAlignment="1">
      <alignment horizontal="left" vertical="center" wrapText="1"/>
    </xf>
    <xf numFmtId="49" fontId="79" fillId="0" borderId="5" xfId="0" applyNumberFormat="1" applyFont="1" applyBorder="1" applyAlignment="1">
      <alignment horizontal="left" vertical="center" wrapText="1"/>
    </xf>
    <xf numFmtId="0" fontId="12" fillId="0" borderId="0" xfId="0" applyFont="1" applyAlignment="1">
      <alignment wrapText="1"/>
    </xf>
    <xf numFmtId="49" fontId="71" fillId="0" borderId="5" xfId="0" applyNumberFormat="1" applyFont="1" applyBorder="1" applyAlignment="1">
      <alignment wrapText="1"/>
    </xf>
    <xf numFmtId="0" fontId="79" fillId="4" borderId="5" xfId="0" applyFont="1" applyFill="1" applyBorder="1" applyAlignment="1">
      <alignment vertical="top" wrapText="1"/>
    </xf>
    <xf numFmtId="0" fontId="26" fillId="18" borderId="16" xfId="0" applyFont="1" applyFill="1" applyBorder="1" applyAlignment="1">
      <alignment vertical="top" wrapText="1"/>
    </xf>
    <xf numFmtId="9" fontId="44" fillId="25" borderId="17" xfId="0" applyNumberFormat="1" applyFont="1" applyFill="1" applyBorder="1" applyAlignment="1">
      <alignment horizontal="left" vertical="center"/>
    </xf>
    <xf numFmtId="0" fontId="46" fillId="25" borderId="17" xfId="0" applyFont="1" applyFill="1" applyBorder="1"/>
    <xf numFmtId="0" fontId="79" fillId="0" borderId="1" xfId="0" applyFont="1" applyBorder="1" applyAlignment="1">
      <alignment horizontal="left" vertical="center" wrapText="1"/>
    </xf>
    <xf numFmtId="0" fontId="79" fillId="0" borderId="1" xfId="0" applyFont="1" applyBorder="1" applyAlignment="1">
      <alignment vertical="center" wrapText="1"/>
    </xf>
    <xf numFmtId="0" fontId="79" fillId="0" borderId="1" xfId="0" applyFont="1" applyBorder="1" applyAlignment="1">
      <alignment vertical="center"/>
    </xf>
    <xf numFmtId="0" fontId="79" fillId="0" borderId="1" xfId="0" applyFont="1" applyBorder="1" applyAlignment="1">
      <alignment horizontal="left" vertical="center"/>
    </xf>
    <xf numFmtId="0" fontId="90" fillId="0" borderId="1" xfId="0" applyFont="1" applyBorder="1" applyAlignment="1">
      <alignment vertical="center"/>
    </xf>
    <xf numFmtId="0" fontId="90" fillId="0" borderId="1" xfId="0" applyFont="1" applyBorder="1" applyAlignment="1">
      <alignment horizontal="left" vertical="center"/>
    </xf>
    <xf numFmtId="168" fontId="92" fillId="0" borderId="0" xfId="0" applyNumberFormat="1" applyFont="1"/>
    <xf numFmtId="168" fontId="93" fillId="27" borderId="45" xfId="0" applyNumberFormat="1" applyFont="1" applyFill="1" applyBorder="1" applyAlignment="1">
      <alignment horizontal="right" wrapText="1"/>
    </xf>
    <xf numFmtId="168" fontId="94" fillId="0" borderId="0" xfId="0" applyNumberFormat="1" applyFont="1"/>
    <xf numFmtId="168" fontId="93" fillId="27" borderId="45" xfId="0" applyNumberFormat="1" applyFont="1" applyFill="1" applyBorder="1" applyAlignment="1">
      <alignment vertical="center" wrapText="1"/>
    </xf>
    <xf numFmtId="0" fontId="55" fillId="0" borderId="5" xfId="0" applyFont="1" applyBorder="1" applyAlignment="1">
      <alignment wrapText="1"/>
    </xf>
    <xf numFmtId="0" fontId="5" fillId="0" borderId="1" xfId="0" applyFont="1" applyBorder="1"/>
    <xf numFmtId="0" fontId="5" fillId="0" borderId="6" xfId="0" applyFont="1" applyBorder="1"/>
    <xf numFmtId="0" fontId="81" fillId="0" borderId="0" xfId="0" applyFont="1" applyAlignment="1">
      <alignment wrapText="1"/>
    </xf>
    <xf numFmtId="168" fontId="5" fillId="0" borderId="5" xfId="0" applyNumberFormat="1" applyFont="1" applyBorder="1"/>
    <xf numFmtId="14" fontId="5" fillId="0" borderId="5" xfId="0" applyNumberFormat="1" applyFont="1" applyBorder="1"/>
    <xf numFmtId="49" fontId="26" fillId="4" borderId="5" xfId="0" applyNumberFormat="1" applyFont="1" applyFill="1" applyBorder="1" applyAlignment="1">
      <alignment horizontal="right"/>
    </xf>
    <xf numFmtId="0" fontId="26" fillId="0" borderId="0" xfId="0" applyFont="1" applyAlignment="1">
      <alignment horizontal="right" vertical="top" wrapText="1"/>
    </xf>
    <xf numFmtId="0" fontId="14" fillId="0" borderId="0" xfId="0" applyFont="1" applyAlignment="1">
      <alignment horizontal="right" vertical="top" wrapText="1"/>
    </xf>
    <xf numFmtId="3" fontId="97" fillId="0" borderId="43" xfId="0" applyNumberFormat="1" applyFont="1" applyBorder="1" applyAlignment="1">
      <alignment horizontal="right"/>
    </xf>
    <xf numFmtId="0" fontId="26" fillId="0" borderId="0" xfId="0" applyFont="1" applyAlignment="1">
      <alignment horizontal="right"/>
    </xf>
    <xf numFmtId="0" fontId="82" fillId="28" borderId="34" xfId="0" applyFont="1" applyFill="1" applyBorder="1" applyAlignment="1">
      <alignment horizontal="right"/>
    </xf>
    <xf numFmtId="0" fontId="82" fillId="28" borderId="33" xfId="0" applyFont="1" applyFill="1" applyBorder="1" applyAlignment="1">
      <alignment horizontal="right"/>
    </xf>
    <xf numFmtId="49" fontId="82" fillId="28" borderId="33" xfId="0" applyNumberFormat="1" applyFont="1" applyFill="1" applyBorder="1" applyAlignment="1">
      <alignment horizontal="right"/>
    </xf>
    <xf numFmtId="0" fontId="82" fillId="28" borderId="44" xfId="0" applyFont="1" applyFill="1" applyBorder="1" applyAlignment="1">
      <alignment horizontal="right"/>
    </xf>
    <xf numFmtId="0" fontId="26" fillId="0" borderId="0" xfId="0" applyFont="1" applyAlignment="1">
      <alignment horizontal="right" wrapText="1"/>
    </xf>
    <xf numFmtId="0" fontId="47" fillId="7" borderId="5" xfId="0" applyFont="1" applyFill="1" applyBorder="1" applyAlignment="1">
      <alignment horizontal="left" vertical="top" wrapText="1"/>
    </xf>
    <xf numFmtId="0" fontId="16" fillId="0" borderId="1" xfId="0" applyFont="1" applyBorder="1" applyAlignment="1">
      <alignment horizontal="left" vertical="center" wrapText="1"/>
    </xf>
    <xf numFmtId="0" fontId="0" fillId="16" borderId="8" xfId="0" applyFill="1" applyBorder="1"/>
    <xf numFmtId="0" fontId="11" fillId="0" borderId="8" xfId="0" applyFont="1" applyBorder="1" applyAlignment="1">
      <alignment horizontal="center" vertical="center" wrapText="1"/>
    </xf>
    <xf numFmtId="0" fontId="8" fillId="0" borderId="21" xfId="0" applyFont="1" applyBorder="1" applyAlignment="1">
      <alignment horizontal="center" vertical="center"/>
    </xf>
    <xf numFmtId="0" fontId="13" fillId="15" borderId="8" xfId="0" applyFont="1" applyFill="1" applyBorder="1" applyAlignment="1">
      <alignment horizontal="left" vertical="center" wrapText="1"/>
    </xf>
    <xf numFmtId="0" fontId="12" fillId="16" borderId="8" xfId="0" applyFont="1" applyFill="1" applyBorder="1"/>
    <xf numFmtId="0" fontId="98" fillId="0" borderId="0" xfId="0" applyFont="1" applyAlignment="1">
      <alignment vertical="center" wrapText="1"/>
    </xf>
    <xf numFmtId="0" fontId="2" fillId="0" borderId="0" xfId="0" applyFont="1" applyAlignment="1">
      <alignment horizontal="left" vertical="top" wrapText="1"/>
    </xf>
    <xf numFmtId="0" fontId="2" fillId="0" borderId="0" xfId="0" applyFont="1" applyAlignment="1">
      <alignment horizontal="left" vertical="top"/>
    </xf>
    <xf numFmtId="0" fontId="2" fillId="0" borderId="0" xfId="0" applyFont="1"/>
    <xf numFmtId="0" fontId="26" fillId="21" borderId="14" xfId="0" applyFont="1" applyFill="1" applyBorder="1" applyAlignment="1">
      <alignment wrapText="1"/>
    </xf>
    <xf numFmtId="0" fontId="1" fillId="0" borderId="0" xfId="0" applyFont="1" applyAlignment="1">
      <alignment vertical="center" wrapText="1"/>
    </xf>
    <xf numFmtId="0" fontId="79" fillId="30" borderId="1" xfId="0" applyFont="1" applyFill="1" applyBorder="1" applyAlignment="1" applyProtection="1">
      <alignment vertical="center" wrapText="1"/>
      <protection locked="0"/>
    </xf>
    <xf numFmtId="0" fontId="79" fillId="30" borderId="1" xfId="0" applyFont="1" applyFill="1" applyBorder="1" applyAlignment="1">
      <alignment horizontal="left" vertical="center" wrapText="1"/>
    </xf>
    <xf numFmtId="0" fontId="79" fillId="30" borderId="1" xfId="0" applyFont="1" applyFill="1" applyBorder="1" applyAlignment="1">
      <alignment vertical="center" wrapText="1"/>
    </xf>
    <xf numFmtId="0" fontId="79" fillId="30" borderId="1" xfId="0" applyFont="1" applyFill="1" applyBorder="1" applyAlignment="1">
      <alignment vertical="center"/>
    </xf>
    <xf numFmtId="0" fontId="79" fillId="30" borderId="1" xfId="0" applyFont="1" applyFill="1" applyBorder="1" applyAlignment="1" applyProtection="1">
      <alignment vertical="center"/>
      <protection locked="0"/>
    </xf>
    <xf numFmtId="0" fontId="5" fillId="21" borderId="5" xfId="0" applyFont="1" applyFill="1" applyBorder="1"/>
    <xf numFmtId="0" fontId="71" fillId="0" borderId="0" xfId="0" applyFont="1" applyAlignment="1">
      <alignment wrapText="1"/>
    </xf>
    <xf numFmtId="0" fontId="89" fillId="0" borderId="0" xfId="0" applyFont="1" applyAlignment="1">
      <alignment vertical="center" wrapText="1"/>
    </xf>
    <xf numFmtId="0" fontId="26" fillId="31" borderId="5" xfId="0" applyFont="1" applyFill="1" applyBorder="1" applyAlignment="1">
      <alignment vertical="top" wrapText="1"/>
    </xf>
    <xf numFmtId="0" fontId="91" fillId="30" borderId="45" xfId="0" applyFont="1" applyFill="1" applyBorder="1" applyAlignment="1">
      <alignment vertical="center" wrapText="1"/>
    </xf>
    <xf numFmtId="0" fontId="95" fillId="30" borderId="0" xfId="0" applyFont="1" applyFill="1" applyAlignment="1">
      <alignment wrapText="1"/>
    </xf>
    <xf numFmtId="0" fontId="96" fillId="30" borderId="0" xfId="0" applyFont="1" applyFill="1" applyAlignment="1">
      <alignment vertical="center" wrapText="1"/>
    </xf>
    <xf numFmtId="0" fontId="96" fillId="30" borderId="0" xfId="0" applyFont="1" applyFill="1" applyAlignment="1">
      <alignment wrapText="1"/>
    </xf>
    <xf numFmtId="0" fontId="26" fillId="0" borderId="16" xfId="0" applyFont="1" applyBorder="1" applyAlignment="1">
      <alignment horizontal="left" vertical="top" wrapText="1"/>
    </xf>
    <xf numFmtId="0" fontId="26" fillId="0" borderId="14" xfId="0" applyFont="1" applyBorder="1" applyAlignment="1">
      <alignment horizontal="left" vertical="top" wrapText="1"/>
    </xf>
    <xf numFmtId="164" fontId="71" fillId="5" borderId="13" xfId="1" applyNumberFormat="1" applyFont="1" applyFill="1" applyBorder="1" applyAlignment="1">
      <alignment horizontal="left" vertical="top" wrapText="1"/>
    </xf>
    <xf numFmtId="0" fontId="71" fillId="0" borderId="17" xfId="1" applyFont="1" applyBorder="1" applyAlignment="1">
      <alignment horizontal="left" vertical="top" wrapText="1"/>
    </xf>
    <xf numFmtId="0" fontId="71" fillId="0" borderId="17" xfId="1" applyFont="1" applyBorder="1" applyAlignment="1"/>
    <xf numFmtId="0" fontId="71" fillId="0" borderId="6" xfId="1" applyFont="1" applyBorder="1" applyAlignment="1"/>
    <xf numFmtId="0" fontId="27" fillId="2" borderId="1" xfId="0" applyFont="1" applyFill="1" applyBorder="1" applyAlignment="1">
      <alignment horizontal="left" vertical="center" wrapText="1"/>
    </xf>
    <xf numFmtId="0" fontId="5" fillId="0" borderId="1" xfId="0" applyFont="1" applyBorder="1" applyAlignment="1">
      <alignment vertical="center"/>
    </xf>
    <xf numFmtId="0" fontId="47" fillId="7" borderId="16" xfId="0" applyFont="1" applyFill="1" applyBorder="1" applyAlignment="1">
      <alignment horizontal="left" vertical="top" wrapText="1"/>
    </xf>
    <xf numFmtId="0" fontId="47" fillId="7" borderId="18" xfId="0" applyFont="1" applyFill="1" applyBorder="1" applyAlignment="1">
      <alignment horizontal="left" vertical="top" wrapText="1"/>
    </xf>
    <xf numFmtId="0" fontId="47" fillId="19" borderId="16" xfId="0" applyFont="1" applyFill="1" applyBorder="1" applyAlignment="1">
      <alignment horizontal="left" vertical="top" wrapText="1"/>
    </xf>
    <xf numFmtId="0" fontId="47" fillId="19" borderId="18" xfId="0" applyFont="1" applyFill="1" applyBorder="1" applyAlignment="1">
      <alignment horizontal="left" vertical="top" wrapText="1"/>
    </xf>
    <xf numFmtId="0" fontId="47" fillId="7" borderId="5" xfId="0" applyFont="1" applyFill="1" applyBorder="1" applyAlignment="1">
      <alignment horizontal="left" vertical="top" wrapText="1"/>
    </xf>
    <xf numFmtId="0" fontId="47" fillId="0" borderId="5" xfId="0" applyFont="1" applyBorder="1"/>
    <xf numFmtId="0" fontId="47" fillId="0" borderId="16" xfId="0" applyFont="1" applyBorder="1"/>
    <xf numFmtId="0" fontId="47" fillId="0" borderId="5" xfId="0" applyFont="1" applyBorder="1" applyAlignment="1">
      <alignment wrapText="1"/>
    </xf>
    <xf numFmtId="0" fontId="47" fillId="0" borderId="16" xfId="0" applyFont="1" applyBorder="1" applyAlignment="1">
      <alignment wrapText="1"/>
    </xf>
    <xf numFmtId="0" fontId="34" fillId="22" borderId="1" xfId="0" applyFont="1" applyFill="1" applyBorder="1" applyAlignment="1">
      <alignment horizontal="left" vertical="top" wrapText="1"/>
    </xf>
    <xf numFmtId="0" fontId="34" fillId="13" borderId="1" xfId="0" applyFont="1" applyFill="1" applyBorder="1" applyAlignment="1">
      <alignment wrapText="1"/>
    </xf>
    <xf numFmtId="0" fontId="47" fillId="22" borderId="1" xfId="0" applyFont="1" applyFill="1" applyBorder="1" applyAlignment="1">
      <alignment horizontal="left" vertical="top" wrapText="1"/>
    </xf>
    <xf numFmtId="0" fontId="47" fillId="13" borderId="1" xfId="0" applyFont="1" applyFill="1" applyBorder="1" applyAlignment="1">
      <alignment wrapText="1"/>
    </xf>
    <xf numFmtId="0" fontId="51" fillId="7" borderId="25" xfId="0" applyFont="1" applyFill="1" applyBorder="1" applyAlignment="1">
      <alignment horizontal="left"/>
    </xf>
    <xf numFmtId="0" fontId="0" fillId="0" borderId="1" xfId="0" applyBorder="1" applyAlignment="1">
      <alignment horizontal="left"/>
    </xf>
    <xf numFmtId="0" fontId="0" fillId="0" borderId="22" xfId="0" applyBorder="1" applyAlignment="1">
      <alignment horizontal="left"/>
    </xf>
    <xf numFmtId="0" fontId="72" fillId="22" borderId="1" xfId="0" applyFont="1" applyFill="1" applyBorder="1" applyAlignment="1">
      <alignment horizontal="left" vertical="top" wrapText="1"/>
    </xf>
    <xf numFmtId="0" fontId="0" fillId="0" borderId="1" xfId="0" applyBorder="1" applyAlignment="1">
      <alignment wrapText="1"/>
    </xf>
    <xf numFmtId="0" fontId="47" fillId="0" borderId="13" xfId="0" applyFont="1" applyBorder="1"/>
    <xf numFmtId="0" fontId="16" fillId="0" borderId="1" xfId="0" applyFont="1" applyBorder="1" applyAlignment="1">
      <alignment horizontal="left" vertical="center" wrapText="1"/>
    </xf>
    <xf numFmtId="0" fontId="13" fillId="16" borderId="8" xfId="0" applyFont="1" applyFill="1" applyBorder="1" applyAlignment="1">
      <alignment wrapText="1"/>
    </xf>
    <xf numFmtId="0" fontId="0" fillId="16" borderId="8" xfId="0" applyFill="1" applyBorder="1"/>
    <xf numFmtId="0" fontId="11" fillId="0" borderId="8" xfId="0" applyFont="1" applyBorder="1" applyAlignment="1">
      <alignment horizontal="center" vertical="center" wrapText="1"/>
    </xf>
    <xf numFmtId="0" fontId="12" fillId="0" borderId="8" xfId="0" applyFont="1" applyBorder="1"/>
    <xf numFmtId="0" fontId="8" fillId="0" borderId="21" xfId="0" applyFont="1" applyBorder="1" applyAlignment="1">
      <alignment horizontal="center" vertical="center"/>
    </xf>
    <xf numFmtId="0" fontId="12" fillId="0" borderId="21" xfId="0" applyFont="1" applyBorder="1"/>
    <xf numFmtId="0" fontId="13" fillId="15" borderId="8" xfId="0" applyFont="1" applyFill="1" applyBorder="1" applyAlignment="1">
      <alignment horizontal="left" vertical="center" wrapText="1"/>
    </xf>
    <xf numFmtId="0" fontId="12" fillId="16" borderId="8" xfId="0" applyFont="1" applyFill="1" applyBorder="1" applyAlignment="1">
      <alignment wrapText="1"/>
    </xf>
    <xf numFmtId="0" fontId="12" fillId="16" borderId="8" xfId="0" applyFont="1" applyFill="1" applyBorder="1"/>
    <xf numFmtId="0" fontId="11" fillId="0" borderId="27" xfId="0" applyFont="1" applyBorder="1" applyAlignment="1">
      <alignment horizontal="center" vertical="center" wrapText="1"/>
    </xf>
    <xf numFmtId="0" fontId="12" fillId="0" borderId="28" xfId="0" applyFont="1" applyBorder="1"/>
    <xf numFmtId="0" fontId="0" fillId="0" borderId="29" xfId="0" applyBorder="1"/>
  </cellXfs>
  <cellStyles count="5">
    <cellStyle name="Currency 2" xfId="4" xr:uid="{8194967D-3412-4283-A00A-3291D1F8296A}"/>
    <cellStyle name="Hyperlink" xfId="1" builtinId="8"/>
    <cellStyle name="Normal" xfId="0" builtinId="0"/>
    <cellStyle name="Normal 2" xfId="2" xr:uid="{14840FD9-A49D-47E4-9850-E27C99841A1C}"/>
    <cellStyle name="Normal 3" xfId="3" xr:uid="{1E1EE9A9-F4DD-4B59-962D-6AE52EB18D21}"/>
  </cellStyles>
  <dxfs count="49">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0.14996795556505021"/>
        </patternFill>
      </fill>
    </dxf>
  </dxfs>
  <tableStyles count="0" defaultTableStyle="TableStyleMedium2" defaultPivotStyle="PivotStyleLight16"/>
  <colors>
    <mruColors>
      <color rgb="FF2D486D"/>
      <color rgb="FF2D47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mailto:alison.kirchgasser@mass.gov" TargetMode="External"/><Relationship Id="rId2" Type="http://schemas.openxmlformats.org/officeDocument/2006/relationships/hyperlink" Target="https://www.medicaid.gov/medicaid/managed-care/guidance/lieu-of-services-and-settings/index.html" TargetMode="External"/><Relationship Id="rId1" Type="http://schemas.openxmlformats.org/officeDocument/2006/relationships/hyperlink" Target="https://www.medicaid.gov/medicaid/managed-care/guidance/lieu-of-services-and-settings/index.html" TargetMode="External"/><Relationship Id="rId5" Type="http://schemas.openxmlformats.org/officeDocument/2006/relationships/printerSettings" Target="../printerSettings/printerSettings3.bin"/><Relationship Id="rId4" Type="http://schemas.openxmlformats.org/officeDocument/2006/relationships/hyperlink" Target="mailto:alison.kirchgasser@mass.gov"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mass.gov/doc/chapter-224-mental-health-parity-report-june-2025-0/download" TargetMode="External"/><Relationship Id="rId1" Type="http://schemas.openxmlformats.org/officeDocument/2006/relationships/hyperlink" Target="https://www.mass.gov/lists/accountable-care-partnership-plan-contracts"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hyperlink" Target="https://www.medicaid.gov/medicaid/downloads/ed-validation-toolkit.pdf" TargetMode="External"/></Relationships>
</file>

<file path=xl/worksheets/_rels/sheet1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249977111117893"/>
  </sheetPr>
  <dimension ref="A1:B29"/>
  <sheetViews>
    <sheetView zoomScaleNormal="100" workbookViewId="0">
      <pane ySplit="2" topLeftCell="A18" activePane="bottomLeft" state="frozen"/>
      <selection pane="bottomLeft" activeCell="B4" sqref="B4"/>
    </sheetView>
  </sheetViews>
  <sheetFormatPr defaultColWidth="14.453125" defaultRowHeight="15" customHeight="1"/>
  <cols>
    <col min="1" max="1" width="41.453125" style="21" customWidth="1"/>
    <col min="2" max="2" width="100.81640625" style="21" customWidth="1"/>
    <col min="3" max="6" width="14.453125" style="21" customWidth="1"/>
    <col min="7" max="16384" width="14.453125" style="21"/>
  </cols>
  <sheetData>
    <row r="1" spans="1:2" s="15" customFormat="1" ht="27" customHeight="1">
      <c r="A1" s="120" t="s">
        <v>0</v>
      </c>
      <c r="B1" s="174"/>
    </row>
    <row r="2" spans="1:2" s="173" customFormat="1" ht="24" customHeight="1" thickBot="1">
      <c r="A2" s="211" t="s">
        <v>1</v>
      </c>
      <c r="B2" s="212"/>
    </row>
    <row r="3" spans="1:2" s="17" customFormat="1" ht="21" customHeight="1">
      <c r="A3" s="34" t="s">
        <v>2</v>
      </c>
      <c r="B3" s="35"/>
    </row>
    <row r="4" spans="1:2" ht="218.25" customHeight="1">
      <c r="A4" s="298" t="s">
        <v>3</v>
      </c>
      <c r="B4" s="63" t="s">
        <v>4</v>
      </c>
    </row>
    <row r="5" spans="1:2" ht="251.25" customHeight="1">
      <c r="A5" s="299" t="s">
        <v>5</v>
      </c>
      <c r="B5" s="64" t="s">
        <v>6</v>
      </c>
    </row>
    <row r="6" spans="1:2" ht="38.15" customHeight="1">
      <c r="A6" s="298" t="s">
        <v>7</v>
      </c>
      <c r="B6" s="63" t="s">
        <v>8</v>
      </c>
    </row>
    <row r="7" spans="1:2" ht="50.15" customHeight="1">
      <c r="A7" s="298" t="s">
        <v>9</v>
      </c>
      <c r="B7" s="63" t="s">
        <v>10</v>
      </c>
    </row>
    <row r="8" spans="1:2" s="36" customFormat="1" ht="38.15" customHeight="1">
      <c r="A8" s="300" t="s">
        <v>11</v>
      </c>
      <c r="B8" s="129" t="s">
        <v>12</v>
      </c>
    </row>
    <row r="9" spans="1:2" ht="33" customHeight="1">
      <c r="A9" s="298" t="s">
        <v>13</v>
      </c>
      <c r="B9" s="63" t="s">
        <v>14</v>
      </c>
    </row>
    <row r="10" spans="1:2" ht="26.15" customHeight="1">
      <c r="A10" s="30"/>
      <c r="B10" s="28"/>
    </row>
    <row r="11" spans="1:2" ht="21" customHeight="1">
      <c r="A11" s="25" t="s">
        <v>15</v>
      </c>
      <c r="B11" s="31"/>
    </row>
    <row r="12" spans="1:2" ht="51" customHeight="1">
      <c r="A12" s="449" t="s">
        <v>16</v>
      </c>
      <c r="B12" s="450"/>
    </row>
    <row r="13" spans="1:2" ht="24" customHeight="1">
      <c r="A13" s="32" t="s">
        <v>17</v>
      </c>
      <c r="B13" s="33" t="s">
        <v>18</v>
      </c>
    </row>
    <row r="14" spans="1:2" s="36" customFormat="1" ht="24.75" customHeight="1">
      <c r="A14" s="49" t="s">
        <v>19</v>
      </c>
      <c r="B14" s="38" t="s">
        <v>19</v>
      </c>
    </row>
    <row r="15" spans="1:2" s="36" customFormat="1" ht="24.75" customHeight="1">
      <c r="A15" s="49" t="s">
        <v>20</v>
      </c>
      <c r="B15" s="38" t="s">
        <v>21</v>
      </c>
    </row>
    <row r="16" spans="1:2" s="36" customFormat="1" ht="24.75" customHeight="1">
      <c r="A16" s="50" t="s">
        <v>22</v>
      </c>
      <c r="B16" s="38" t="s">
        <v>23</v>
      </c>
    </row>
    <row r="17" spans="1:2" s="36" customFormat="1" ht="24.75" customHeight="1">
      <c r="A17" s="50" t="s">
        <v>24</v>
      </c>
      <c r="B17" s="38" t="s">
        <v>25</v>
      </c>
    </row>
    <row r="18" spans="1:2" s="36" customFormat="1" ht="24.75" customHeight="1">
      <c r="A18" s="50" t="s">
        <v>26</v>
      </c>
      <c r="B18" s="38" t="s">
        <v>27</v>
      </c>
    </row>
    <row r="19" spans="1:2" s="36" customFormat="1" ht="24" customHeight="1">
      <c r="A19" s="50" t="s">
        <v>28</v>
      </c>
      <c r="B19" s="38" t="s">
        <v>29</v>
      </c>
    </row>
    <row r="20" spans="1:2" s="36" customFormat="1" ht="24" customHeight="1">
      <c r="A20" s="50" t="s">
        <v>30</v>
      </c>
      <c r="B20" s="27" t="s">
        <v>31</v>
      </c>
    </row>
    <row r="21" spans="1:2" s="36" customFormat="1" ht="24" customHeight="1">
      <c r="A21" s="50" t="s">
        <v>32</v>
      </c>
      <c r="B21" s="27" t="s">
        <v>33</v>
      </c>
    </row>
    <row r="22" spans="1:2" s="36" customFormat="1" ht="24" customHeight="1">
      <c r="A22" s="243" t="s">
        <v>34</v>
      </c>
      <c r="B22" s="20" t="s">
        <v>35</v>
      </c>
    </row>
    <row r="23" spans="1:2" s="36" customFormat="1" ht="24.75" customHeight="1">
      <c r="A23" s="50" t="s">
        <v>36</v>
      </c>
      <c r="B23" s="38" t="s">
        <v>37</v>
      </c>
    </row>
    <row r="24" spans="1:2" s="36" customFormat="1" ht="24.75" customHeight="1">
      <c r="A24" s="50" t="s">
        <v>38</v>
      </c>
      <c r="B24" s="38"/>
    </row>
    <row r="25" spans="1:2" s="36" customFormat="1" ht="24.75" customHeight="1">
      <c r="A25" s="50" t="s">
        <v>39</v>
      </c>
      <c r="B25" s="38" t="s">
        <v>40</v>
      </c>
    </row>
    <row r="26" spans="1:2" ht="15.75" customHeight="1">
      <c r="A26" s="26"/>
      <c r="B26" s="220"/>
    </row>
    <row r="27" spans="1:2" ht="21" customHeight="1">
      <c r="A27" s="25" t="s">
        <v>41</v>
      </c>
      <c r="B27" s="31"/>
    </row>
    <row r="28" spans="1:2" ht="124">
      <c r="A28" s="29" t="s">
        <v>42</v>
      </c>
      <c r="B28" s="27" t="s">
        <v>43</v>
      </c>
    </row>
    <row r="29" spans="1:2" ht="31">
      <c r="A29" s="26" t="s">
        <v>44</v>
      </c>
      <c r="B29" s="27" t="s">
        <v>45</v>
      </c>
    </row>
  </sheetData>
  <mergeCells count="1">
    <mergeCell ref="A12:B12"/>
  </mergeCells>
  <hyperlinks>
    <hyperlink ref="A15" location="A_Program_Info!A1" display="A_Program_Info" xr:uid="{00000000-0004-0000-0000-000002000000}"/>
    <hyperlink ref="A16" location="B_State!A1" display="B_State" xr:uid="{250D821E-63AF-3744-A12B-803262A0FA32}"/>
    <hyperlink ref="A17" location="'C1 _Program_Set'!A1" display="C1_Program_Set" xr:uid="{10CC1FFA-F535-C54D-9D67-18E08CEA0CDF}"/>
    <hyperlink ref="A18" location="'C2_Program_State'!A1" display="C2_Program_State" xr:uid="{7CDEF2D3-BA00-CA40-A4E2-46A4C7776B20}"/>
    <hyperlink ref="A19" location="D1_Plan_Set!A1" display="D1_Plan_Set" xr:uid="{B894EFCB-91E6-6143-AB9A-77CE51319DF3}"/>
    <hyperlink ref="A20" location="D2_Plan_Measures!A1" display="D2_Plan_Measures" xr:uid="{A98129E7-9583-3344-8328-5D9E6058D3AD}"/>
    <hyperlink ref="A23" location="E_BSS_Entities!A1" display="E_BSS_Entities" xr:uid="{74C56BF2-AA09-414D-A971-722A495335F2}"/>
    <hyperlink ref="A24" location="Glossary!A1" display="Glossary" xr:uid="{B341D31E-86BB-3D4C-83ED-EF046E44CD13}"/>
    <hyperlink ref="A25" location="Crosswalk!A1" display="Crosswalk" xr:uid="{507B99E8-2365-084E-B704-423A9A2FB2DA}"/>
    <hyperlink ref="A21" location="'D3_Plan_Sanctions '!A1" display="D3_Plan_Sanctions" xr:uid="{2C5C830F-10B7-A24D-9D48-72CDF81BE722}"/>
    <hyperlink ref="B8" location="Instructions!A1" display="Refer to the Instructions and Glossary tabs." xr:uid="{1FA19D14-084C-A846-B7D0-7BFAAC1E0E5F}"/>
    <hyperlink ref="A14" location="Instructions!A1" display="Instructions" xr:uid="{FBC3AC2C-E7C6-4C49-9A4C-5627EA6EA7F3}"/>
    <hyperlink ref="A22" location="D4_Plan_ILOS!A1" display="D4_Plan_ILOS!A1" xr:uid="{49E5D8F9-B343-4D53-9A92-3D9B7D39A631}"/>
  </hyperlink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AC0D6-25BE-A24D-BAB6-623B8BEBD9E9}">
  <sheetPr codeName="Sheet2">
    <tabColor theme="4" tint="-0.249977111117893"/>
  </sheetPr>
  <dimension ref="A1:B11"/>
  <sheetViews>
    <sheetView zoomScaleNormal="100" workbookViewId="0">
      <pane ySplit="1" topLeftCell="A2" activePane="bottomLeft" state="frozen"/>
      <selection pane="bottomLeft" activeCell="B2" sqref="B2"/>
    </sheetView>
  </sheetViews>
  <sheetFormatPr defaultColWidth="14.453125" defaultRowHeight="14"/>
  <cols>
    <col min="1" max="1" width="42" style="36" customWidth="1"/>
    <col min="2" max="2" width="107.453125" style="36" customWidth="1"/>
    <col min="3" max="6" width="14.453125" style="36" customWidth="1"/>
    <col min="7" max="16384" width="14.453125" style="36"/>
  </cols>
  <sheetData>
    <row r="1" spans="1:2" s="159" customFormat="1" ht="31" customHeight="1" thickBot="1">
      <c r="A1" s="213" t="s">
        <v>46</v>
      </c>
      <c r="B1" s="213"/>
    </row>
    <row r="2" spans="1:2" s="127" customFormat="1" ht="301.5" customHeight="1">
      <c r="A2" s="128" t="s">
        <v>47</v>
      </c>
      <c r="B2" s="29" t="s">
        <v>48</v>
      </c>
    </row>
    <row r="3" spans="1:2" ht="81" customHeight="1">
      <c r="A3" s="26" t="s">
        <v>49</v>
      </c>
      <c r="B3" s="29" t="s">
        <v>50</v>
      </c>
    </row>
    <row r="4" spans="1:2" ht="93">
      <c r="A4" s="26" t="s">
        <v>51</v>
      </c>
      <c r="B4" s="29" t="s">
        <v>52</v>
      </c>
    </row>
    <row r="5" spans="1:2" ht="46.5">
      <c r="A5" s="26" t="s">
        <v>53</v>
      </c>
      <c r="B5" s="29" t="s">
        <v>54</v>
      </c>
    </row>
    <row r="6" spans="1:2" ht="62">
      <c r="A6" s="26" t="s">
        <v>55</v>
      </c>
      <c r="B6" s="29" t="s">
        <v>56</v>
      </c>
    </row>
    <row r="7" spans="1:2" ht="93">
      <c r="A7" s="26" t="s">
        <v>57</v>
      </c>
      <c r="B7" s="27" t="s">
        <v>58</v>
      </c>
    </row>
    <row r="8" spans="1:2" ht="139.5">
      <c r="A8" s="26" t="s">
        <v>59</v>
      </c>
      <c r="B8" s="29" t="s">
        <v>60</v>
      </c>
    </row>
    <row r="9" spans="1:2" ht="31">
      <c r="A9" s="26" t="s">
        <v>61</v>
      </c>
      <c r="B9" s="29" t="s">
        <v>62</v>
      </c>
    </row>
    <row r="10" spans="1:2" ht="223.5" customHeight="1">
      <c r="A10" s="214" t="s">
        <v>63</v>
      </c>
      <c r="B10" s="200" t="s">
        <v>64</v>
      </c>
    </row>
    <row r="11" spans="1:2" ht="245.15" customHeight="1">
      <c r="A11" s="214" t="s">
        <v>65</v>
      </c>
      <c r="B11" s="29" t="s">
        <v>66</v>
      </c>
    </row>
  </sheetData>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D76"/>
  <sheetViews>
    <sheetView zoomScale="115" zoomScaleNormal="115" workbookViewId="0">
      <pane ySplit="2" topLeftCell="A37" activePane="bottomLeft" state="frozen"/>
      <selection pane="bottomLeft" activeCell="D12" sqref="D12"/>
    </sheetView>
  </sheetViews>
  <sheetFormatPr defaultColWidth="14.453125" defaultRowHeight="15" customHeight="1"/>
  <cols>
    <col min="1" max="1" width="6.7265625" style="21" customWidth="1"/>
    <col min="2" max="3" width="45.81640625" style="21" customWidth="1"/>
    <col min="4" max="4" width="45.81640625" style="164" customWidth="1"/>
    <col min="5" max="16384" width="14.453125" style="21"/>
  </cols>
  <sheetData>
    <row r="1" spans="1:4" s="15" customFormat="1" ht="24" customHeight="1">
      <c r="A1" s="120" t="s">
        <v>67</v>
      </c>
      <c r="B1" s="120"/>
      <c r="C1" s="191"/>
      <c r="D1" s="192"/>
    </row>
    <row r="2" spans="1:4" s="16" customFormat="1" ht="24" customHeight="1" thickBot="1">
      <c r="A2" s="193" t="s">
        <v>68</v>
      </c>
      <c r="B2" s="194" t="s">
        <v>69</v>
      </c>
      <c r="C2" s="190" t="s">
        <v>70</v>
      </c>
      <c r="D2" s="41" t="s">
        <v>71</v>
      </c>
    </row>
    <row r="3" spans="1:4" s="106" customFormat="1" ht="31">
      <c r="A3" s="108" t="s">
        <v>72</v>
      </c>
      <c r="B3" s="108" t="s">
        <v>73</v>
      </c>
      <c r="C3" s="109" t="s">
        <v>74</v>
      </c>
      <c r="D3" s="160" t="s">
        <v>75</v>
      </c>
    </row>
    <row r="4" spans="1:4" s="107" customFormat="1" ht="154.5" customHeight="1">
      <c r="A4" s="108" t="s">
        <v>76</v>
      </c>
      <c r="B4" s="108" t="s">
        <v>77</v>
      </c>
      <c r="C4" s="109" t="s">
        <v>78</v>
      </c>
      <c r="D4" s="135" t="s">
        <v>79</v>
      </c>
    </row>
    <row r="5" spans="1:4" s="107" customFormat="1" ht="31">
      <c r="A5" s="108" t="s">
        <v>80</v>
      </c>
      <c r="B5" s="108" t="s">
        <v>81</v>
      </c>
      <c r="C5" s="109" t="s">
        <v>82</v>
      </c>
      <c r="D5" s="311" t="s">
        <v>83</v>
      </c>
    </row>
    <row r="6" spans="1:4" s="107" customFormat="1" ht="31">
      <c r="A6" s="108" t="s">
        <v>84</v>
      </c>
      <c r="B6" s="108" t="s">
        <v>85</v>
      </c>
      <c r="C6" s="109" t="s">
        <v>86</v>
      </c>
      <c r="D6" s="135" t="s">
        <v>79</v>
      </c>
    </row>
    <row r="7" spans="1:4" s="107" customFormat="1" ht="31">
      <c r="A7" s="108" t="s">
        <v>87</v>
      </c>
      <c r="B7" s="108" t="s">
        <v>88</v>
      </c>
      <c r="C7" s="109" t="s">
        <v>89</v>
      </c>
      <c r="D7" s="311" t="s">
        <v>83</v>
      </c>
    </row>
    <row r="8" spans="1:4" s="107" customFormat="1" ht="31">
      <c r="A8" s="108" t="s">
        <v>90</v>
      </c>
      <c r="B8" s="108" t="s">
        <v>91</v>
      </c>
      <c r="C8" s="109" t="s">
        <v>92</v>
      </c>
      <c r="D8" s="162"/>
    </row>
    <row r="9" spans="1:4" s="107" customFormat="1" ht="31">
      <c r="A9" s="108" t="s">
        <v>93</v>
      </c>
      <c r="B9" s="108" t="s">
        <v>94</v>
      </c>
      <c r="C9" s="109" t="s">
        <v>95</v>
      </c>
      <c r="D9" s="163">
        <v>45292</v>
      </c>
    </row>
    <row r="10" spans="1:4" s="107" customFormat="1" ht="31">
      <c r="A10" s="108" t="s">
        <v>96</v>
      </c>
      <c r="B10" s="108" t="s">
        <v>97</v>
      </c>
      <c r="C10" s="109" t="s">
        <v>98</v>
      </c>
      <c r="D10" s="163">
        <v>45657</v>
      </c>
    </row>
    <row r="11" spans="1:4" s="107" customFormat="1" ht="153.75" customHeight="1">
      <c r="A11" s="108" t="s">
        <v>99</v>
      </c>
      <c r="B11" s="108" t="s">
        <v>100</v>
      </c>
      <c r="C11" s="111" t="s">
        <v>101</v>
      </c>
      <c r="D11" s="161" t="s">
        <v>1413</v>
      </c>
    </row>
    <row r="12" spans="1:4" s="107" customFormat="1" ht="77.5">
      <c r="A12" s="108" t="s">
        <v>102</v>
      </c>
      <c r="B12" s="110" t="s">
        <v>103</v>
      </c>
      <c r="C12" s="111" t="s">
        <v>104</v>
      </c>
      <c r="D12" s="161" t="s">
        <v>105</v>
      </c>
    </row>
    <row r="13" spans="1:4" s="107" customFormat="1" ht="15.5">
      <c r="A13" s="108"/>
      <c r="B13" s="110" t="s">
        <v>106</v>
      </c>
      <c r="C13" s="113"/>
      <c r="D13" s="161" t="s">
        <v>107</v>
      </c>
    </row>
    <row r="14" spans="1:4" s="107" customFormat="1" ht="15.5">
      <c r="A14" s="108"/>
      <c r="B14" s="110" t="s">
        <v>108</v>
      </c>
      <c r="C14" s="113"/>
      <c r="D14" s="161" t="s">
        <v>109</v>
      </c>
    </row>
    <row r="15" spans="1:4" s="107" customFormat="1" ht="31">
      <c r="A15" s="108"/>
      <c r="B15" s="110" t="s">
        <v>110</v>
      </c>
      <c r="C15" s="113"/>
      <c r="D15" s="161" t="s">
        <v>111</v>
      </c>
    </row>
    <row r="16" spans="1:4" s="107" customFormat="1" ht="31">
      <c r="A16" s="108"/>
      <c r="B16" s="110" t="s">
        <v>112</v>
      </c>
      <c r="C16" s="113"/>
      <c r="D16" s="161" t="s">
        <v>113</v>
      </c>
    </row>
    <row r="17" spans="1:4" s="107" customFormat="1" ht="31">
      <c r="A17" s="108"/>
      <c r="B17" s="110" t="s">
        <v>114</v>
      </c>
      <c r="C17" s="113"/>
      <c r="D17" s="161" t="s">
        <v>115</v>
      </c>
    </row>
    <row r="18" spans="1:4" s="107" customFormat="1" ht="31">
      <c r="A18" s="108"/>
      <c r="B18" s="110" t="s">
        <v>116</v>
      </c>
      <c r="C18" s="113"/>
      <c r="D18" s="161" t="s">
        <v>117</v>
      </c>
    </row>
    <row r="19" spans="1:4" s="107" customFormat="1" ht="31">
      <c r="A19" s="108"/>
      <c r="B19" s="110" t="s">
        <v>118</v>
      </c>
      <c r="C19" s="113"/>
      <c r="D19" s="161" t="s">
        <v>119</v>
      </c>
    </row>
    <row r="20" spans="1:4" s="107" customFormat="1" ht="31">
      <c r="A20" s="108"/>
      <c r="B20" s="110" t="s">
        <v>120</v>
      </c>
      <c r="C20" s="113"/>
      <c r="D20" s="161" t="s">
        <v>121</v>
      </c>
    </row>
    <row r="21" spans="1:4" s="107" customFormat="1" ht="15.5">
      <c r="A21" s="108"/>
      <c r="B21" s="110" t="s">
        <v>122</v>
      </c>
      <c r="C21" s="113"/>
      <c r="D21" s="161" t="s">
        <v>123</v>
      </c>
    </row>
    <row r="22" spans="1:4" s="107" customFormat="1" ht="15.5">
      <c r="A22" s="108"/>
      <c r="B22" s="110" t="s">
        <v>124</v>
      </c>
      <c r="C22" s="113"/>
      <c r="D22" s="161" t="s">
        <v>125</v>
      </c>
    </row>
    <row r="23" spans="1:4" s="107" customFormat="1" ht="15.5">
      <c r="A23" s="108"/>
      <c r="B23" s="110" t="s">
        <v>126</v>
      </c>
      <c r="C23" s="113"/>
      <c r="D23" s="161" t="s">
        <v>127</v>
      </c>
    </row>
    <row r="24" spans="1:4" s="107" customFormat="1" ht="15.5">
      <c r="A24" s="108"/>
      <c r="B24" s="110" t="s">
        <v>128</v>
      </c>
      <c r="C24" s="113"/>
      <c r="D24" s="161" t="s">
        <v>129</v>
      </c>
    </row>
    <row r="25" spans="1:4" s="107" customFormat="1" ht="15.5">
      <c r="A25" s="108"/>
      <c r="B25" s="110" t="s">
        <v>130</v>
      </c>
      <c r="C25" s="113"/>
      <c r="D25" s="161" t="s">
        <v>131</v>
      </c>
    </row>
    <row r="26" spans="1:4" s="107" customFormat="1" ht="15.5">
      <c r="A26" s="108"/>
      <c r="B26" s="110" t="s">
        <v>132</v>
      </c>
      <c r="C26" s="113"/>
      <c r="D26" s="161" t="s">
        <v>133</v>
      </c>
    </row>
    <row r="27" spans="1:4" s="107" customFormat="1" ht="15.5">
      <c r="A27" s="108"/>
      <c r="B27" s="110" t="s">
        <v>134</v>
      </c>
      <c r="C27" s="113"/>
      <c r="D27" s="161"/>
    </row>
    <row r="28" spans="1:4" s="107" customFormat="1" ht="15.5">
      <c r="A28" s="108"/>
      <c r="B28" s="110" t="s">
        <v>135</v>
      </c>
      <c r="C28" s="113"/>
      <c r="D28" s="161"/>
    </row>
    <row r="29" spans="1:4" s="107" customFormat="1" ht="15.5">
      <c r="A29" s="108"/>
      <c r="B29" s="110" t="s">
        <v>136</v>
      </c>
      <c r="C29" s="113"/>
      <c r="D29" s="161"/>
    </row>
    <row r="30" spans="1:4" s="107" customFormat="1" ht="15.5">
      <c r="A30" s="108"/>
      <c r="B30" s="110" t="s">
        <v>137</v>
      </c>
      <c r="C30" s="113"/>
      <c r="D30" s="161"/>
    </row>
    <row r="31" spans="1:4" s="107" customFormat="1" ht="15.5">
      <c r="A31" s="108"/>
      <c r="B31" s="110" t="s">
        <v>138</v>
      </c>
      <c r="C31" s="113"/>
      <c r="D31" s="161"/>
    </row>
    <row r="32" spans="1:4" s="107" customFormat="1" ht="15.5">
      <c r="A32" s="108"/>
      <c r="B32" s="110" t="s">
        <v>139</v>
      </c>
      <c r="C32" s="113"/>
      <c r="D32" s="161"/>
    </row>
    <row r="33" spans="1:4" s="107" customFormat="1" ht="15.5">
      <c r="A33" s="108"/>
      <c r="B33" s="110" t="s">
        <v>140</v>
      </c>
      <c r="C33" s="113"/>
      <c r="D33" s="161"/>
    </row>
    <row r="34" spans="1:4" s="107" customFormat="1" ht="15.5">
      <c r="A34" s="108"/>
      <c r="B34" s="110" t="s">
        <v>141</v>
      </c>
      <c r="C34" s="113"/>
      <c r="D34" s="161"/>
    </row>
    <row r="35" spans="1:4" s="107" customFormat="1" ht="15.5">
      <c r="A35" s="108"/>
      <c r="B35" s="110" t="s">
        <v>142</v>
      </c>
      <c r="C35" s="113"/>
      <c r="D35" s="161"/>
    </row>
    <row r="36" spans="1:4" s="107" customFormat="1" ht="15.5">
      <c r="A36" s="108"/>
      <c r="B36" s="110" t="s">
        <v>143</v>
      </c>
      <c r="C36" s="113"/>
      <c r="D36" s="161"/>
    </row>
    <row r="37" spans="1:4" s="107" customFormat="1" ht="15.5">
      <c r="A37" s="108"/>
      <c r="B37" s="110" t="s">
        <v>144</v>
      </c>
      <c r="C37" s="113"/>
      <c r="D37" s="161"/>
    </row>
    <row r="38" spans="1:4" s="107" customFormat="1" ht="15.5">
      <c r="A38" s="108"/>
      <c r="B38" s="110" t="s">
        <v>145</v>
      </c>
      <c r="C38" s="113"/>
      <c r="D38" s="161"/>
    </row>
    <row r="39" spans="1:4" s="107" customFormat="1" ht="15.5">
      <c r="A39" s="108"/>
      <c r="B39" s="110" t="s">
        <v>146</v>
      </c>
      <c r="C39" s="113"/>
      <c r="D39" s="161"/>
    </row>
    <row r="40" spans="1:4" s="107" customFormat="1" ht="15.5">
      <c r="A40" s="108"/>
      <c r="B40" s="110" t="s">
        <v>147</v>
      </c>
      <c r="C40" s="113"/>
      <c r="D40" s="161"/>
    </row>
    <row r="41" spans="1:4" s="107" customFormat="1" ht="15.5">
      <c r="A41" s="108"/>
      <c r="B41" s="110" t="s">
        <v>148</v>
      </c>
      <c r="C41" s="113"/>
      <c r="D41" s="161"/>
    </row>
    <row r="42" spans="1:4" s="107" customFormat="1" ht="15.5">
      <c r="A42" s="108"/>
      <c r="B42" s="110" t="s">
        <v>149</v>
      </c>
      <c r="C42" s="113"/>
      <c r="D42" s="161"/>
    </row>
    <row r="43" spans="1:4" s="107" customFormat="1" ht="15.5">
      <c r="A43" s="108"/>
      <c r="B43" s="110" t="s">
        <v>150</v>
      </c>
      <c r="C43" s="113"/>
      <c r="D43" s="161"/>
    </row>
    <row r="44" spans="1:4" s="107" customFormat="1" ht="15.5">
      <c r="A44" s="108"/>
      <c r="B44" s="110" t="s">
        <v>151</v>
      </c>
      <c r="C44" s="113"/>
      <c r="D44" s="161"/>
    </row>
    <row r="45" spans="1:4" s="107" customFormat="1" ht="15.5">
      <c r="A45" s="108"/>
      <c r="B45" s="110" t="s">
        <v>152</v>
      </c>
      <c r="C45" s="113"/>
      <c r="D45" s="161"/>
    </row>
    <row r="46" spans="1:4" s="107" customFormat="1" ht="15.5">
      <c r="A46" s="108"/>
      <c r="B46" s="110" t="s">
        <v>153</v>
      </c>
      <c r="C46" s="113"/>
      <c r="D46" s="161"/>
    </row>
    <row r="47" spans="1:4" s="107" customFormat="1" ht="139.5">
      <c r="A47" s="108" t="s">
        <v>154</v>
      </c>
      <c r="B47" s="110" t="s">
        <v>155</v>
      </c>
      <c r="C47" s="111" t="s">
        <v>156</v>
      </c>
      <c r="D47" s="161" t="s">
        <v>157</v>
      </c>
    </row>
    <row r="48" spans="1:4" s="107" customFormat="1" ht="15.5">
      <c r="A48" s="108"/>
      <c r="B48" s="110" t="s">
        <v>158</v>
      </c>
      <c r="C48" s="113"/>
      <c r="D48" s="161" t="s">
        <v>1384</v>
      </c>
    </row>
    <row r="49" spans="1:4" s="107" customFormat="1" ht="15.5">
      <c r="A49" s="108"/>
      <c r="B49" s="110" t="s">
        <v>159</v>
      </c>
      <c r="C49" s="113"/>
      <c r="D49" s="161"/>
    </row>
    <row r="50" spans="1:4" s="107" customFormat="1" ht="15.5">
      <c r="A50" s="108"/>
      <c r="B50" s="110" t="s">
        <v>160</v>
      </c>
      <c r="C50" s="113"/>
      <c r="D50" s="161"/>
    </row>
    <row r="51" spans="1:4" s="107" customFormat="1" ht="15.5">
      <c r="A51" s="108"/>
      <c r="B51" s="110" t="s">
        <v>161</v>
      </c>
      <c r="C51" s="113"/>
      <c r="D51" s="161"/>
    </row>
    <row r="52" spans="1:4" s="107" customFormat="1" ht="15.5">
      <c r="A52" s="108"/>
      <c r="B52" s="110" t="s">
        <v>162</v>
      </c>
      <c r="C52" s="113"/>
      <c r="D52" s="161"/>
    </row>
    <row r="53" spans="1:4" s="107" customFormat="1" ht="15.5">
      <c r="A53" s="108"/>
      <c r="B53" s="110" t="s">
        <v>163</v>
      </c>
      <c r="C53" s="113"/>
      <c r="D53" s="161"/>
    </row>
    <row r="54" spans="1:4" s="107" customFormat="1" ht="15.5">
      <c r="A54" s="108"/>
      <c r="B54" s="110" t="s">
        <v>164</v>
      </c>
      <c r="C54" s="113"/>
      <c r="D54" s="161"/>
    </row>
    <row r="55" spans="1:4" s="107" customFormat="1" ht="15.5">
      <c r="A55" s="108"/>
      <c r="B55" s="110" t="s">
        <v>165</v>
      </c>
      <c r="C55" s="113"/>
      <c r="D55" s="161"/>
    </row>
    <row r="56" spans="1:4" s="107" customFormat="1" ht="15.5">
      <c r="A56" s="108"/>
      <c r="B56" s="110" t="s">
        <v>166</v>
      </c>
      <c r="C56" s="112"/>
      <c r="D56" s="161"/>
    </row>
    <row r="57" spans="1:4" s="107" customFormat="1" ht="15.5">
      <c r="A57" s="108" t="s">
        <v>167</v>
      </c>
      <c r="B57" s="110" t="s">
        <v>168</v>
      </c>
      <c r="C57" s="451" t="s">
        <v>169</v>
      </c>
      <c r="D57" s="161"/>
    </row>
    <row r="58" spans="1:4" s="107" customFormat="1" ht="15.5">
      <c r="A58" s="108"/>
      <c r="B58" s="110" t="s">
        <v>170</v>
      </c>
      <c r="C58" s="452"/>
      <c r="D58" s="161"/>
    </row>
    <row r="59" spans="1:4" ht="20.25" customHeight="1">
      <c r="A59" s="108"/>
      <c r="B59" s="110" t="s">
        <v>171</v>
      </c>
      <c r="C59" s="452"/>
      <c r="D59" s="161"/>
    </row>
    <row r="60" spans="1:4" ht="20.25" customHeight="1">
      <c r="A60" s="108"/>
      <c r="B60" s="110" t="s">
        <v>172</v>
      </c>
      <c r="C60" s="452"/>
      <c r="D60" s="161"/>
    </row>
    <row r="61" spans="1:4" ht="20.25" customHeight="1">
      <c r="A61" s="108"/>
      <c r="B61" s="110" t="s">
        <v>173</v>
      </c>
      <c r="C61" s="452"/>
      <c r="D61" s="161"/>
    </row>
    <row r="62" spans="1:4" ht="20.25" customHeight="1">
      <c r="A62" s="108"/>
      <c r="B62" s="110" t="s">
        <v>174</v>
      </c>
      <c r="C62" s="452"/>
      <c r="D62" s="161"/>
    </row>
    <row r="63" spans="1:4" ht="15.75" customHeight="1">
      <c r="A63" s="108"/>
      <c r="B63" s="110" t="s">
        <v>175</v>
      </c>
      <c r="C63" s="452"/>
      <c r="D63" s="161"/>
    </row>
    <row r="64" spans="1:4" ht="15.75" customHeight="1">
      <c r="A64" s="108"/>
      <c r="B64" s="110" t="s">
        <v>176</v>
      </c>
      <c r="C64" s="452"/>
      <c r="D64" s="161"/>
    </row>
    <row r="65" spans="1:4" ht="15.75" customHeight="1">
      <c r="A65" s="108"/>
      <c r="B65" s="110" t="s">
        <v>177</v>
      </c>
      <c r="C65" s="452"/>
      <c r="D65" s="161"/>
    </row>
    <row r="66" spans="1:4" ht="15.75" customHeight="1">
      <c r="A66" s="108"/>
      <c r="B66" s="110" t="s">
        <v>178</v>
      </c>
      <c r="C66" s="452"/>
      <c r="D66" s="161"/>
    </row>
    <row r="67" spans="1:4" ht="15.75" customHeight="1">
      <c r="A67" s="108"/>
      <c r="B67" s="110" t="s">
        <v>179</v>
      </c>
      <c r="C67" s="453"/>
      <c r="D67" s="161"/>
    </row>
    <row r="68" spans="1:4" ht="15.75" customHeight="1">
      <c r="A68" s="108"/>
      <c r="B68" s="110" t="s">
        <v>180</v>
      </c>
      <c r="C68" s="453"/>
      <c r="D68" s="161"/>
    </row>
    <row r="69" spans="1:4" ht="15.75" customHeight="1">
      <c r="A69" s="108"/>
      <c r="B69" s="110" t="s">
        <v>181</v>
      </c>
      <c r="C69" s="453"/>
      <c r="D69" s="161"/>
    </row>
    <row r="70" spans="1:4" ht="15.75" customHeight="1">
      <c r="A70" s="108"/>
      <c r="B70" s="110" t="s">
        <v>182</v>
      </c>
      <c r="C70" s="453"/>
      <c r="D70" s="161"/>
    </row>
    <row r="71" spans="1:4" ht="15.75" customHeight="1">
      <c r="A71" s="108"/>
      <c r="B71" s="110" t="s">
        <v>183</v>
      </c>
      <c r="C71" s="453"/>
      <c r="D71" s="161"/>
    </row>
    <row r="72" spans="1:4" ht="15.75" customHeight="1">
      <c r="A72" s="108"/>
      <c r="B72" s="110" t="s">
        <v>184</v>
      </c>
      <c r="C72" s="453"/>
      <c r="D72" s="161"/>
    </row>
    <row r="73" spans="1:4" ht="15.75" customHeight="1">
      <c r="A73" s="108"/>
      <c r="B73" s="110" t="s">
        <v>185</v>
      </c>
      <c r="C73" s="453"/>
      <c r="D73" s="161"/>
    </row>
    <row r="74" spans="1:4" ht="15.75" customHeight="1">
      <c r="A74" s="108"/>
      <c r="B74" s="110" t="s">
        <v>186</v>
      </c>
      <c r="C74" s="453"/>
      <c r="D74" s="161"/>
    </row>
    <row r="75" spans="1:4" ht="15.75" customHeight="1">
      <c r="A75" s="108"/>
      <c r="B75" s="110" t="s">
        <v>187</v>
      </c>
      <c r="C75" s="453"/>
      <c r="D75" s="161"/>
    </row>
    <row r="76" spans="1:4" ht="15.75" customHeight="1">
      <c r="A76" s="108"/>
      <c r="B76" s="110" t="s">
        <v>188</v>
      </c>
      <c r="C76" s="454"/>
      <c r="D76" s="161"/>
    </row>
  </sheetData>
  <mergeCells count="1">
    <mergeCell ref="C57:C76"/>
  </mergeCells>
  <phoneticPr fontId="42" type="noConversion"/>
  <dataValidations count="1">
    <dataValidation type="custom" allowBlank="1" showDropDown="1" showInputMessage="1" prompt="Enter a valid date" sqref="D9:D10" xr:uid="{00000000-0002-0000-0100-000000000000}">
      <formula1>OR(NOT(ISERROR(DATEVALUE(D9))), AND(ISNUMBER(D9), LEFT(CELL("format", D9))="D"))</formula1>
    </dataValidation>
  </dataValidations>
  <hyperlinks>
    <hyperlink ref="C57" r:id="rId1" display="If in Lieu of Services and Settings (ILOS) are available in this managed care program, enter the name of each ILOS offered, as approved in the managed care plan contract(s). Do not include short-term IMD stays. You are required to complete this section if ILOS are available. Access guidance on in Lieu of Services on Medicaid.gov." xr:uid="{1C6E507E-4D87-45B0-8685-E350AFD99016}"/>
    <hyperlink ref="C57:C76" r:id="rId2" display="This section must be completed if any ILOSs other than short term stays in an Institution for Mental Diseases (IMD) are authorized for this managed care program. Enter the name of each ILOS offered as it is identified in the managed care plan contract(s). Guidance on ILOS is available on Medicaid.gov." xr:uid="{3C74FD53-97FC-45CC-9276-12BD0DE3BE33}"/>
    <hyperlink ref="D5" r:id="rId3" xr:uid="{0AF942C7-982D-484C-B437-8288E7C35FFC}"/>
    <hyperlink ref="D7" r:id="rId4" xr:uid="{78763825-58AC-4750-AD13-981A6F68D1BF}"/>
  </hyperlinks>
  <pageMargins left="0.7" right="0.7" top="0.75" bottom="0.75" header="0" footer="0"/>
  <pageSetup orientation="landscape"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D24"/>
  <sheetViews>
    <sheetView tabSelected="1" zoomScaleNormal="100" workbookViewId="0">
      <pane ySplit="2" topLeftCell="A23" activePane="bottomLeft" state="frozen"/>
      <selection pane="bottomLeft" activeCell="C23" sqref="C23"/>
    </sheetView>
  </sheetViews>
  <sheetFormatPr defaultColWidth="14.453125" defaultRowHeight="15" customHeight="1"/>
  <cols>
    <col min="1" max="1" width="8.26953125" style="21" customWidth="1"/>
    <col min="2" max="4" width="45.81640625" style="21" customWidth="1"/>
    <col min="5" max="5" width="24.453125" style="21" customWidth="1"/>
    <col min="6" max="16384" width="14.453125" style="21"/>
  </cols>
  <sheetData>
    <row r="1" spans="1:4" s="15" customFormat="1" ht="24" customHeight="1">
      <c r="A1" s="120" t="s">
        <v>189</v>
      </c>
      <c r="B1" s="120"/>
      <c r="C1" s="40"/>
      <c r="D1" s="40"/>
    </row>
    <row r="2" spans="1:4" s="16" customFormat="1" ht="24" customHeight="1" thickBot="1">
      <c r="A2" s="42" t="s">
        <v>68</v>
      </c>
      <c r="B2" s="41" t="s">
        <v>190</v>
      </c>
      <c r="C2" s="190" t="s">
        <v>70</v>
      </c>
      <c r="D2" s="41" t="s">
        <v>71</v>
      </c>
    </row>
    <row r="3" spans="1:4" s="145" customFormat="1" ht="24" customHeight="1">
      <c r="A3" s="143" t="s">
        <v>191</v>
      </c>
      <c r="B3" s="144"/>
      <c r="C3" s="144"/>
      <c r="D3" s="144"/>
    </row>
    <row r="4" spans="1:4" ht="108.5">
      <c r="A4" s="51" t="s">
        <v>192</v>
      </c>
      <c r="B4" s="51" t="s">
        <v>193</v>
      </c>
      <c r="C4" s="215" t="s">
        <v>194</v>
      </c>
      <c r="D4" s="37">
        <v>2084533</v>
      </c>
    </row>
    <row r="5" spans="1:4" ht="124">
      <c r="A5" s="51" t="s">
        <v>195</v>
      </c>
      <c r="B5" s="51" t="s">
        <v>196</v>
      </c>
      <c r="C5" s="215" t="s">
        <v>197</v>
      </c>
      <c r="D5" s="37">
        <v>1441275</v>
      </c>
    </row>
    <row r="6" spans="1:4" s="149" customFormat="1" ht="24" customHeight="1">
      <c r="A6" s="146" t="s">
        <v>198</v>
      </c>
      <c r="B6" s="147"/>
      <c r="C6" s="148"/>
      <c r="D6" s="147"/>
    </row>
    <row r="7" spans="1:4" ht="186">
      <c r="A7" s="51" t="s">
        <v>199</v>
      </c>
      <c r="B7" s="51" t="s">
        <v>200</v>
      </c>
      <c r="C7" s="52" t="s">
        <v>201</v>
      </c>
      <c r="D7" s="312" t="s">
        <v>202</v>
      </c>
    </row>
    <row r="8" spans="1:4" ht="46.5">
      <c r="A8" s="51" t="s">
        <v>203</v>
      </c>
      <c r="B8" s="51" t="s">
        <v>204</v>
      </c>
      <c r="C8" s="52" t="s">
        <v>205</v>
      </c>
      <c r="D8" s="39"/>
    </row>
    <row r="9" spans="1:4" s="149" customFormat="1" ht="24" customHeight="1">
      <c r="A9" s="150" t="s">
        <v>206</v>
      </c>
      <c r="B9" s="151"/>
      <c r="C9" s="151"/>
      <c r="D9" s="147"/>
    </row>
    <row r="10" spans="1:4" ht="409.5">
      <c r="A10" s="108" t="s">
        <v>207</v>
      </c>
      <c r="B10" s="108" t="s">
        <v>208</v>
      </c>
      <c r="C10" s="109" t="s">
        <v>209</v>
      </c>
      <c r="D10" s="435" t="s">
        <v>1387</v>
      </c>
    </row>
    <row r="11" spans="1:4" ht="62">
      <c r="A11" s="108" t="s">
        <v>210</v>
      </c>
      <c r="B11" s="108" t="s">
        <v>211</v>
      </c>
      <c r="C11" s="109" t="s">
        <v>212</v>
      </c>
      <c r="D11" s="435" t="s">
        <v>1248</v>
      </c>
    </row>
    <row r="12" spans="1:4" ht="53.15" customHeight="1">
      <c r="A12" s="108" t="s">
        <v>213</v>
      </c>
      <c r="B12" s="108" t="s">
        <v>214</v>
      </c>
      <c r="C12" s="109" t="s">
        <v>215</v>
      </c>
      <c r="D12" s="435" t="s">
        <v>1386</v>
      </c>
    </row>
    <row r="13" spans="1:4" ht="130.5">
      <c r="A13" s="108" t="s">
        <v>216</v>
      </c>
      <c r="B13" s="108" t="s">
        <v>217</v>
      </c>
      <c r="C13" s="109" t="s">
        <v>218</v>
      </c>
      <c r="D13" s="383" t="s">
        <v>219</v>
      </c>
    </row>
    <row r="14" spans="1:4" ht="279">
      <c r="A14" s="108" t="s">
        <v>220</v>
      </c>
      <c r="B14" s="108" t="s">
        <v>221</v>
      </c>
      <c r="C14" s="109" t="s">
        <v>222</v>
      </c>
      <c r="D14" s="384" t="s">
        <v>1388</v>
      </c>
    </row>
    <row r="15" spans="1:4" ht="186">
      <c r="A15" s="108" t="s">
        <v>223</v>
      </c>
      <c r="B15" s="108" t="s">
        <v>224</v>
      </c>
      <c r="C15" s="109" t="s">
        <v>225</v>
      </c>
      <c r="D15" s="385" t="s">
        <v>226</v>
      </c>
    </row>
    <row r="16" spans="1:4" ht="62">
      <c r="A16" s="108" t="s">
        <v>227</v>
      </c>
      <c r="B16" s="108" t="s">
        <v>228</v>
      </c>
      <c r="C16" s="109" t="s">
        <v>229</v>
      </c>
      <c r="D16" s="386" t="s">
        <v>230</v>
      </c>
    </row>
    <row r="17" spans="1:4" ht="77.5">
      <c r="A17" s="108" t="s">
        <v>231</v>
      </c>
      <c r="B17" s="108" t="s">
        <v>232</v>
      </c>
      <c r="C17" s="109" t="s">
        <v>233</v>
      </c>
      <c r="D17" s="386" t="s">
        <v>230</v>
      </c>
    </row>
    <row r="18" spans="1:4" ht="70">
      <c r="A18" s="108" t="s">
        <v>234</v>
      </c>
      <c r="B18" s="108" t="s">
        <v>235</v>
      </c>
      <c r="C18" s="109" t="s">
        <v>236</v>
      </c>
      <c r="D18" s="387" t="s">
        <v>237</v>
      </c>
    </row>
    <row r="19" spans="1:4" ht="217">
      <c r="A19" s="108" t="s">
        <v>238</v>
      </c>
      <c r="B19" s="108" t="s">
        <v>239</v>
      </c>
      <c r="C19" s="109" t="s">
        <v>240</v>
      </c>
      <c r="D19" s="114" t="s">
        <v>241</v>
      </c>
    </row>
    <row r="20" spans="1:4" ht="93">
      <c r="A20" s="108" t="s">
        <v>242</v>
      </c>
      <c r="B20" s="108" t="s">
        <v>243</v>
      </c>
      <c r="C20" s="109" t="s">
        <v>244</v>
      </c>
      <c r="D20" s="114"/>
    </row>
    <row r="21" spans="1:4" ht="93">
      <c r="A21" s="108" t="s">
        <v>245</v>
      </c>
      <c r="B21" s="108" t="s">
        <v>246</v>
      </c>
      <c r="C21" s="109" t="s">
        <v>247</v>
      </c>
      <c r="D21" s="114" t="s">
        <v>241</v>
      </c>
    </row>
    <row r="22" spans="1:4" ht="62">
      <c r="A22" s="108" t="s">
        <v>248</v>
      </c>
      <c r="B22" s="108" t="s">
        <v>246</v>
      </c>
      <c r="C22" s="109" t="s">
        <v>249</v>
      </c>
      <c r="D22" s="114"/>
    </row>
    <row r="23" spans="1:4" ht="352">
      <c r="A23" s="108" t="s">
        <v>250</v>
      </c>
      <c r="B23" s="108" t="s">
        <v>251</v>
      </c>
      <c r="C23" s="109" t="s">
        <v>252</v>
      </c>
      <c r="D23" s="430" t="s">
        <v>253</v>
      </c>
    </row>
    <row r="24" spans="1:4" ht="15" customHeight="1">
      <c r="A24" s="219"/>
      <c r="B24" s="219"/>
      <c r="C24" s="219"/>
      <c r="D24" s="430"/>
    </row>
  </sheetData>
  <dataValidations count="1">
    <dataValidation type="decimal" allowBlank="1" showErrorMessage="1" sqref="D4:D5" xr:uid="{00000000-0002-0000-0200-000006000000}">
      <formula1>0</formula1>
      <formula2>1000000000</formula2>
    </dataValidation>
  </dataValidations>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2">
        <x14:dataValidation type="list" allowBlank="1" showErrorMessage="1" xr:uid="{00000000-0002-0000-0200-000004000000}">
          <x14:formula1>
            <xm:f>'Set values'!$H$6:$H$7</xm:f>
          </x14:formula1>
          <xm:sqref>D19 D21</xm:sqref>
        </x14:dataValidation>
        <x14:dataValidation type="list" allowBlank="1" showErrorMessage="1" xr:uid="{00000000-0002-0000-0200-000005000000}">
          <x14:formula1>
            <xm:f>'Set values'!$D$6:$D$7</xm:f>
          </x14:formula1>
          <xm:sqref>D8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D48"/>
  <sheetViews>
    <sheetView zoomScale="80" zoomScaleNormal="80" workbookViewId="0">
      <pane ySplit="2" topLeftCell="A30" activePane="bottomLeft" state="frozen"/>
      <selection pane="bottomLeft" activeCell="D27" sqref="D27"/>
    </sheetView>
  </sheetViews>
  <sheetFormatPr defaultColWidth="14.453125" defaultRowHeight="15" customHeight="1"/>
  <cols>
    <col min="1" max="1" width="12.1796875" style="53" customWidth="1"/>
    <col min="2" max="2" width="45.81640625" style="53" customWidth="1"/>
    <col min="3" max="4" width="45.81640625" style="21" customWidth="1"/>
    <col min="5" max="5" width="12.453125" style="21" customWidth="1"/>
    <col min="6" max="16384" width="14.453125" style="21"/>
  </cols>
  <sheetData>
    <row r="1" spans="1:4" s="15" customFormat="1" ht="24" customHeight="1">
      <c r="A1" s="120" t="s">
        <v>254</v>
      </c>
      <c r="B1" s="120"/>
      <c r="C1" s="40"/>
      <c r="D1" s="222"/>
    </row>
    <row r="2" spans="1:4" s="16" customFormat="1" ht="24" customHeight="1" thickBot="1">
      <c r="A2" s="42" t="s">
        <v>68</v>
      </c>
      <c r="B2" s="41" t="s">
        <v>190</v>
      </c>
      <c r="C2" s="190" t="s">
        <v>70</v>
      </c>
      <c r="D2" s="41" t="s">
        <v>71</v>
      </c>
    </row>
    <row r="3" spans="1:4" s="145" customFormat="1" ht="24" customHeight="1">
      <c r="A3" s="143" t="s">
        <v>191</v>
      </c>
      <c r="B3" s="144"/>
      <c r="C3" s="144"/>
      <c r="D3" s="144"/>
    </row>
    <row r="4" spans="1:4" ht="46.5">
      <c r="A4" s="108" t="s">
        <v>255</v>
      </c>
      <c r="B4" s="108" t="s">
        <v>256</v>
      </c>
      <c r="C4" s="109" t="s">
        <v>257</v>
      </c>
      <c r="D4" s="314" t="s">
        <v>258</v>
      </c>
    </row>
    <row r="5" spans="1:4" ht="46.5">
      <c r="A5" s="108" t="s">
        <v>259</v>
      </c>
      <c r="B5" s="108" t="s">
        <v>260</v>
      </c>
      <c r="C5" s="109" t="s">
        <v>261</v>
      </c>
      <c r="D5" s="313" t="s">
        <v>262</v>
      </c>
    </row>
    <row r="6" spans="1:4" ht="46.5">
      <c r="A6" s="108" t="s">
        <v>263</v>
      </c>
      <c r="B6" s="108" t="s">
        <v>264</v>
      </c>
      <c r="C6" s="109" t="s">
        <v>265</v>
      </c>
      <c r="D6" s="167" t="s">
        <v>266</v>
      </c>
    </row>
    <row r="7" spans="1:4" ht="186">
      <c r="A7" s="108" t="s">
        <v>267</v>
      </c>
      <c r="B7" s="108" t="s">
        <v>268</v>
      </c>
      <c r="C7" s="109" t="s">
        <v>269</v>
      </c>
      <c r="D7" s="312" t="s">
        <v>270</v>
      </c>
    </row>
    <row r="8" spans="1:4" ht="62">
      <c r="A8" s="108" t="s">
        <v>271</v>
      </c>
      <c r="B8" s="108" t="s">
        <v>272</v>
      </c>
      <c r="C8" s="109" t="s">
        <v>273</v>
      </c>
      <c r="D8" s="388" t="s">
        <v>274</v>
      </c>
    </row>
    <row r="9" spans="1:4" ht="62">
      <c r="A9" s="108" t="s">
        <v>275</v>
      </c>
      <c r="B9" s="108" t="s">
        <v>276</v>
      </c>
      <c r="C9" s="109" t="s">
        <v>277</v>
      </c>
      <c r="D9" s="382">
        <v>866041</v>
      </c>
    </row>
    <row r="10" spans="1:4" ht="124">
      <c r="A10" s="108" t="s">
        <v>278</v>
      </c>
      <c r="B10" s="108" t="s">
        <v>279</v>
      </c>
      <c r="C10" s="109" t="s">
        <v>280</v>
      </c>
      <c r="D10" s="442" t="s">
        <v>1414</v>
      </c>
    </row>
    <row r="11" spans="1:4" s="149" customFormat="1" ht="24" customHeight="1">
      <c r="A11" s="146" t="s">
        <v>198</v>
      </c>
      <c r="B11" s="147"/>
      <c r="C11" s="147"/>
      <c r="D11" s="147"/>
    </row>
    <row r="12" spans="1:4" ht="133" customHeight="1">
      <c r="A12" s="108" t="s">
        <v>282</v>
      </c>
      <c r="B12" s="108" t="s">
        <v>283</v>
      </c>
      <c r="C12" s="109" t="s">
        <v>284</v>
      </c>
      <c r="D12" s="315" t="s">
        <v>285</v>
      </c>
    </row>
    <row r="13" spans="1:4" ht="198" customHeight="1">
      <c r="A13" s="108" t="s">
        <v>286</v>
      </c>
      <c r="B13" s="108" t="s">
        <v>287</v>
      </c>
      <c r="C13" s="109" t="s">
        <v>288</v>
      </c>
      <c r="D13" s="389" t="s">
        <v>289</v>
      </c>
    </row>
    <row r="14" spans="1:4" ht="83.15" customHeight="1">
      <c r="A14" s="108" t="s">
        <v>290</v>
      </c>
      <c r="B14" s="108" t="s">
        <v>291</v>
      </c>
      <c r="C14" s="109" t="s">
        <v>292</v>
      </c>
      <c r="D14" s="390" t="s">
        <v>293</v>
      </c>
    </row>
    <row r="15" spans="1:4" ht="108.5">
      <c r="A15" s="108" t="s">
        <v>294</v>
      </c>
      <c r="B15" s="108" t="s">
        <v>295</v>
      </c>
      <c r="C15" s="109" t="s">
        <v>296</v>
      </c>
      <c r="D15" s="390" t="s">
        <v>297</v>
      </c>
    </row>
    <row r="16" spans="1:4" ht="77.5">
      <c r="A16" s="108" t="s">
        <v>298</v>
      </c>
      <c r="B16" s="108" t="s">
        <v>299</v>
      </c>
      <c r="C16" s="109" t="s">
        <v>300</v>
      </c>
      <c r="D16" s="389" t="s">
        <v>281</v>
      </c>
    </row>
    <row r="17" spans="1:4" ht="217.5">
      <c r="A17" s="108" t="s">
        <v>301</v>
      </c>
      <c r="B17" s="108" t="s">
        <v>302</v>
      </c>
      <c r="C17" s="109" t="s">
        <v>303</v>
      </c>
      <c r="D17" s="443" t="s">
        <v>1415</v>
      </c>
    </row>
    <row r="18" spans="1:4" s="149" customFormat="1" ht="24" customHeight="1">
      <c r="A18" s="146" t="s">
        <v>304</v>
      </c>
      <c r="B18" s="152"/>
      <c r="C18" s="152"/>
      <c r="D18" s="443"/>
    </row>
    <row r="19" spans="1:4" ht="108.5">
      <c r="A19" s="108" t="s">
        <v>305</v>
      </c>
      <c r="B19" s="108" t="s">
        <v>306</v>
      </c>
      <c r="C19" s="109" t="s">
        <v>307</v>
      </c>
      <c r="D19" s="316" t="s">
        <v>281</v>
      </c>
    </row>
    <row r="20" spans="1:4" ht="124">
      <c r="A20" s="108" t="s">
        <v>308</v>
      </c>
      <c r="B20" s="108" t="s">
        <v>309</v>
      </c>
      <c r="C20" s="109" t="s">
        <v>310</v>
      </c>
      <c r="D20" s="391" t="s">
        <v>311</v>
      </c>
    </row>
    <row r="21" spans="1:4" ht="124">
      <c r="A21" s="108" t="s">
        <v>312</v>
      </c>
      <c r="B21" s="108" t="s">
        <v>313</v>
      </c>
      <c r="C21" s="109" t="s">
        <v>314</v>
      </c>
      <c r="D21" s="391" t="s">
        <v>1389</v>
      </c>
    </row>
    <row r="22" spans="1:4" ht="106" customHeight="1">
      <c r="A22" s="108" t="s">
        <v>315</v>
      </c>
      <c r="B22" s="108" t="s">
        <v>316</v>
      </c>
      <c r="C22" s="109" t="s">
        <v>317</v>
      </c>
      <c r="D22" s="392" t="s">
        <v>318</v>
      </c>
    </row>
    <row r="23" spans="1:4" s="149" customFormat="1" ht="24" customHeight="1">
      <c r="A23" s="146" t="s">
        <v>319</v>
      </c>
      <c r="B23" s="152"/>
      <c r="C23" s="152"/>
      <c r="D23" s="152"/>
    </row>
    <row r="24" spans="1:4" ht="145">
      <c r="A24" s="108" t="s">
        <v>320</v>
      </c>
      <c r="B24" s="108" t="s">
        <v>321</v>
      </c>
      <c r="C24" s="109" t="s">
        <v>322</v>
      </c>
      <c r="D24" s="320" t="s">
        <v>323</v>
      </c>
    </row>
    <row r="25" spans="1:4" ht="174">
      <c r="A25" s="108" t="s">
        <v>324</v>
      </c>
      <c r="B25" s="108" t="s">
        <v>325</v>
      </c>
      <c r="C25" s="109" t="s">
        <v>326</v>
      </c>
      <c r="D25" s="320" t="s">
        <v>327</v>
      </c>
    </row>
    <row r="26" spans="1:4" s="149" customFormat="1" ht="24" customHeight="1">
      <c r="A26" s="146" t="s">
        <v>328</v>
      </c>
      <c r="B26" s="153"/>
      <c r="C26" s="153"/>
      <c r="D26" s="152"/>
    </row>
    <row r="27" spans="1:4" ht="139.5">
      <c r="A27" s="108" t="s">
        <v>329</v>
      </c>
      <c r="B27" s="108" t="s">
        <v>330</v>
      </c>
      <c r="C27" s="109" t="s">
        <v>331</v>
      </c>
      <c r="D27" s="315" t="s">
        <v>1416</v>
      </c>
    </row>
    <row r="28" spans="1:4" ht="409.5">
      <c r="A28" s="108" t="s">
        <v>332</v>
      </c>
      <c r="B28" s="108" t="s">
        <v>333</v>
      </c>
      <c r="C28" s="109" t="s">
        <v>334</v>
      </c>
      <c r="D28" s="320" t="s">
        <v>1385</v>
      </c>
    </row>
    <row r="29" spans="1:4" ht="93">
      <c r="A29" s="108" t="s">
        <v>335</v>
      </c>
      <c r="B29" s="108" t="s">
        <v>336</v>
      </c>
      <c r="C29" s="109" t="s">
        <v>337</v>
      </c>
      <c r="D29" s="315" t="s">
        <v>281</v>
      </c>
    </row>
    <row r="30" spans="1:4" ht="409.5">
      <c r="A30" s="108" t="s">
        <v>338</v>
      </c>
      <c r="B30" s="108" t="s">
        <v>339</v>
      </c>
      <c r="C30" s="109" t="s">
        <v>340</v>
      </c>
      <c r="D30" s="320" t="s">
        <v>341</v>
      </c>
    </row>
    <row r="31" spans="1:4" s="149" customFormat="1" ht="24" customHeight="1">
      <c r="A31" s="146" t="s">
        <v>206</v>
      </c>
      <c r="B31" s="153"/>
      <c r="C31" s="153"/>
      <c r="D31" s="153"/>
    </row>
    <row r="32" spans="1:4" ht="62">
      <c r="A32" s="108" t="s">
        <v>342</v>
      </c>
      <c r="B32" s="108" t="s">
        <v>343</v>
      </c>
      <c r="C32" s="109" t="s">
        <v>344</v>
      </c>
      <c r="D32" s="114" t="s">
        <v>241</v>
      </c>
    </row>
    <row r="33" spans="1:4" s="149" customFormat="1" ht="24" customHeight="1">
      <c r="A33" s="146" t="s">
        <v>345</v>
      </c>
      <c r="B33" s="146"/>
      <c r="C33" s="153"/>
      <c r="D33" s="153"/>
    </row>
    <row r="34" spans="1:4" s="185" customFormat="1" ht="24" customHeight="1">
      <c r="A34" s="137" t="s">
        <v>346</v>
      </c>
      <c r="B34" s="138"/>
      <c r="C34" s="139"/>
      <c r="D34" s="136"/>
    </row>
    <row r="35" spans="1:4" ht="31">
      <c r="A35" s="108" t="s">
        <v>347</v>
      </c>
      <c r="B35" s="108" t="s">
        <v>348</v>
      </c>
      <c r="C35" s="109" t="s">
        <v>349</v>
      </c>
      <c r="D35" s="114" t="s">
        <v>230</v>
      </c>
    </row>
    <row r="36" spans="1:4" ht="62">
      <c r="A36" s="108" t="s">
        <v>350</v>
      </c>
      <c r="B36" s="108" t="s">
        <v>351</v>
      </c>
      <c r="C36" s="109" t="s">
        <v>352</v>
      </c>
      <c r="D36" s="114" t="s">
        <v>230</v>
      </c>
    </row>
    <row r="37" spans="1:4" ht="31">
      <c r="A37" s="108" t="s">
        <v>353</v>
      </c>
      <c r="B37" s="108" t="s">
        <v>354</v>
      </c>
      <c r="C37" s="221"/>
      <c r="D37" s="219" t="s">
        <v>355</v>
      </c>
    </row>
    <row r="38" spans="1:4" ht="108.5">
      <c r="A38" s="108" t="s">
        <v>356</v>
      </c>
      <c r="B38" s="108" t="s">
        <v>357</v>
      </c>
      <c r="C38" s="109" t="s">
        <v>358</v>
      </c>
      <c r="D38" s="114" t="s">
        <v>241</v>
      </c>
    </row>
    <row r="39" spans="1:4" ht="31">
      <c r="A39" s="108" t="s">
        <v>359</v>
      </c>
      <c r="B39" s="108" t="s">
        <v>360</v>
      </c>
      <c r="C39" s="109" t="s">
        <v>361</v>
      </c>
      <c r="D39" s="114"/>
    </row>
    <row r="40" spans="1:4" ht="155">
      <c r="A40" s="108" t="s">
        <v>362</v>
      </c>
      <c r="B40" s="108" t="s">
        <v>363</v>
      </c>
      <c r="C40" s="109" t="s">
        <v>364</v>
      </c>
      <c r="D40" s="319">
        <v>45627</v>
      </c>
    </row>
    <row r="41" spans="1:4" ht="170.5">
      <c r="A41" s="108" t="s">
        <v>365</v>
      </c>
      <c r="B41" s="108" t="s">
        <v>366</v>
      </c>
      <c r="C41" s="109" t="s">
        <v>367</v>
      </c>
      <c r="D41" s="319">
        <v>45771</v>
      </c>
    </row>
    <row r="42" spans="1:4" ht="31">
      <c r="A42" s="108" t="s">
        <v>368</v>
      </c>
      <c r="B42" s="108" t="s">
        <v>369</v>
      </c>
      <c r="C42" s="109"/>
      <c r="D42" s="114" t="s">
        <v>241</v>
      </c>
    </row>
    <row r="43" spans="1:4" ht="31">
      <c r="A43" s="108" t="s">
        <v>370</v>
      </c>
      <c r="B43" s="108" t="s">
        <v>371</v>
      </c>
      <c r="C43" s="109" t="s">
        <v>372</v>
      </c>
      <c r="D43" s="114"/>
    </row>
    <row r="44" spans="1:4" ht="46.5">
      <c r="A44" s="108" t="s">
        <v>373</v>
      </c>
      <c r="B44" s="108" t="s">
        <v>374</v>
      </c>
      <c r="C44" s="109" t="s">
        <v>375</v>
      </c>
      <c r="D44" s="114"/>
    </row>
    <row r="45" spans="1:4" ht="31">
      <c r="A45" s="108" t="s">
        <v>376</v>
      </c>
      <c r="B45" s="108" t="s">
        <v>377</v>
      </c>
      <c r="C45" s="109" t="s">
        <v>378</v>
      </c>
      <c r="D45" s="114"/>
    </row>
    <row r="46" spans="1:4" ht="201.5">
      <c r="A46" s="108" t="s">
        <v>379</v>
      </c>
      <c r="B46" s="108" t="s">
        <v>380</v>
      </c>
      <c r="C46" s="109" t="s">
        <v>381</v>
      </c>
      <c r="D46" s="114" t="s">
        <v>230</v>
      </c>
    </row>
    <row r="47" spans="1:4" ht="62">
      <c r="A47" s="108" t="s">
        <v>382</v>
      </c>
      <c r="B47" s="108" t="s">
        <v>383</v>
      </c>
      <c r="C47" s="109" t="s">
        <v>384</v>
      </c>
      <c r="D47" s="313" t="s">
        <v>1383</v>
      </c>
    </row>
    <row r="48" spans="1:4" ht="62">
      <c r="A48" s="108" t="s">
        <v>385</v>
      </c>
      <c r="B48" s="108" t="s">
        <v>386</v>
      </c>
      <c r="C48" s="109" t="s">
        <v>387</v>
      </c>
      <c r="D48" s="114"/>
    </row>
  </sheetData>
  <dataValidations count="1">
    <dataValidation type="decimal" operator="greaterThan" allowBlank="1" showErrorMessage="1" sqref="D9" xr:uid="{00000000-0002-0000-0300-000002000000}">
      <formula1>0</formula1>
    </dataValidation>
  </dataValidations>
  <hyperlinks>
    <hyperlink ref="D5" r:id="rId1" display="https://www.mass.gov/lists/accountable-care-partnership-plan-contracts" xr:uid="{E6C7C3FB-A00F-4434-A511-77363F8980A7}"/>
    <hyperlink ref="D47" r:id="rId2" display="https://www.mass.gov/doc/chapter-224-mental-health-parity-report-june-2025-0/download" xr:uid="{D820D0A7-46E3-46FA-AB7E-0AA71F2ED602}"/>
  </hyperlinks>
  <pageMargins left="0.7" right="0.7" top="0.75" bottom="0.75" header="0" footer="0"/>
  <pageSetup orientation="landscape" r:id="rId3"/>
  <extLst>
    <ext xmlns:x14="http://schemas.microsoft.com/office/spreadsheetml/2009/9/main" uri="{CCE6A557-97BC-4b89-ADB6-D9C93CAAB3DF}">
      <x14:dataValidations xmlns:xm="http://schemas.microsoft.com/office/excel/2006/main" count="11">
        <x14:dataValidation type="list" allowBlank="1" showErrorMessage="1" xr:uid="{656D8F68-6CAC-1649-9AF4-1E75AB8931BC}">
          <x14:formula1>
            <xm:f>'Set values'!$H$6:$H$7</xm:f>
          </x14:formula1>
          <xm:sqref>D32</xm:sqref>
        </x14:dataValidation>
        <x14:dataValidation type="list" allowBlank="1" showInputMessage="1" showErrorMessage="1" xr:uid="{2A580D1B-5B54-4344-A0EE-94B5D91DD498}">
          <x14:formula1>
            <xm:f>'Set values'!$J$6:$J$10</xm:f>
          </x14:formula1>
          <xm:sqref>D6</xm:sqref>
        </x14:dataValidation>
        <x14:dataValidation type="list" allowBlank="1" showErrorMessage="1" xr:uid="{FD589B6A-A5D4-4309-927E-610E3184CA2B}">
          <x14:formula1>
            <xm:f>'Set values'!$P$6:$P$7</xm:f>
          </x14:formula1>
          <xm:sqref>D35</xm:sqref>
        </x14:dataValidation>
        <x14:dataValidation type="list" allowBlank="1" showInputMessage="1" showErrorMessage="1" xr:uid="{D7E4AF80-0BC2-42D6-93F0-A480E467D2A4}">
          <x14:formula1>
            <xm:f>'Set values'!$S$6:$S$7</xm:f>
          </x14:formula1>
          <xm:sqref>D38</xm:sqref>
        </x14:dataValidation>
        <x14:dataValidation type="list" allowBlank="1" showInputMessage="1" xr:uid="{8C88CD79-AB7D-4001-BEE8-46D074BC2873}">
          <x14:formula1>
            <xm:f>'Set values'!$T$6:$T$12</xm:f>
          </x14:formula1>
          <xm:sqref>D39</xm:sqref>
        </x14:dataValidation>
        <x14:dataValidation type="list" allowBlank="1" showInputMessage="1" showErrorMessage="1" xr:uid="{80461373-38C8-4EAA-8F47-BCB8E3E752E4}">
          <x14:formula1>
            <xm:f>'Set values'!$U$6:$U$7</xm:f>
          </x14:formula1>
          <xm:sqref>D42</xm:sqref>
        </x14:dataValidation>
        <x14:dataValidation type="list" allowBlank="1" showInputMessage="1" showErrorMessage="1" xr:uid="{207B6DCD-A674-46C1-B3B2-AE074F323FE5}">
          <x14:formula1>
            <xm:f>'Set values'!$V$6:$V$7</xm:f>
          </x14:formula1>
          <xm:sqref>D44</xm:sqref>
        </x14:dataValidation>
        <x14:dataValidation type="list" allowBlank="1" showInputMessage="1" xr:uid="{BA1050C6-8DC7-401F-BB85-71F41F746FDD}">
          <x14:formula1>
            <xm:f>'Set values'!$W$6:$W$8</xm:f>
          </x14:formula1>
          <xm:sqref>D45</xm:sqref>
        </x14:dataValidation>
        <x14:dataValidation type="list" allowBlank="1" showInputMessage="1" showErrorMessage="1" xr:uid="{CA4BC8D5-06C7-45A4-8C72-7F0F724C29BC}">
          <x14:formula1>
            <xm:f>'Set values'!$X$6:$X$7</xm:f>
          </x14:formula1>
          <xm:sqref>D46</xm:sqref>
        </x14:dataValidation>
        <x14:dataValidation type="list" allowBlank="1" showErrorMessage="1" xr:uid="{E4179927-C349-4CAB-957D-C334B29C4280}">
          <x14:formula1>
            <xm:f>'Set values'!$Q$6:$Q$7</xm:f>
          </x14:formula1>
          <xm:sqref>D36</xm:sqref>
        </x14:dataValidation>
        <x14:dataValidation type="list" allowBlank="1" showInputMessage="1" showErrorMessage="1" xr:uid="{5CFE3EC5-AE5B-44FF-AD22-422D0E465E20}">
          <x14:formula1>
            <xm:f>'Set values'!$R$6:$R$8</xm:f>
          </x14:formula1>
          <xm:sqref>D37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CM17"/>
  <sheetViews>
    <sheetView zoomScale="90" zoomScaleNormal="90" workbookViewId="0">
      <pane xSplit="3" ySplit="2" topLeftCell="D8" activePane="bottomRight" state="frozen"/>
      <selection pane="topRight" activeCell="D1" sqref="D1"/>
      <selection pane="bottomLeft" activeCell="A3" sqref="A3"/>
      <selection pane="bottomRight" activeCell="A17" sqref="A17"/>
    </sheetView>
  </sheetViews>
  <sheetFormatPr defaultColWidth="14.453125" defaultRowHeight="15" customHeight="1"/>
  <cols>
    <col min="1" max="1" width="8.26953125" style="21" customWidth="1"/>
    <col min="2" max="3" width="45.81640625" style="21" customWidth="1"/>
    <col min="4" max="8" width="28.7265625" style="21" customWidth="1"/>
    <col min="9" max="10" width="30" style="21" customWidth="1"/>
    <col min="11" max="11" width="18.54296875" style="21" customWidth="1"/>
    <col min="12" max="21" width="14.453125" style="21"/>
    <col min="27" max="50" width="14.453125" style="21"/>
    <col min="51" max="51" width="33.453125" style="21" customWidth="1"/>
    <col min="52" max="52" width="30.81640625" style="21" customWidth="1"/>
    <col min="53" max="54" width="31.81640625" style="21" customWidth="1"/>
    <col min="55" max="55" width="29.1796875" style="21" customWidth="1"/>
    <col min="56" max="56" width="28.26953125" style="21" customWidth="1"/>
    <col min="57" max="57" width="30.1796875" style="21" customWidth="1"/>
    <col min="58" max="58" width="39.7265625" style="21" customWidth="1"/>
    <col min="59" max="59" width="44.7265625" style="21" customWidth="1"/>
    <col min="60" max="60" width="45.453125" style="21" customWidth="1"/>
    <col min="61" max="61" width="43.26953125" style="21" customWidth="1"/>
    <col min="62" max="62" width="45.54296875" style="21" customWidth="1"/>
    <col min="63" max="63" width="51.1796875" style="21" customWidth="1"/>
    <col min="64" max="64" width="53.7265625" style="21" customWidth="1"/>
    <col min="65" max="65" width="46.81640625" style="21" customWidth="1"/>
    <col min="66" max="68" width="37.26953125" style="21" bestFit="1" customWidth="1"/>
    <col min="69" max="69" width="41" style="21" bestFit="1" customWidth="1"/>
    <col min="70" max="71" width="37.26953125" style="21" bestFit="1" customWidth="1"/>
    <col min="72" max="72" width="41.54296875" style="21" bestFit="1" customWidth="1"/>
    <col min="73" max="82" width="37.26953125" style="21" bestFit="1" customWidth="1"/>
    <col min="83" max="83" width="29.453125" style="21" bestFit="1" customWidth="1"/>
    <col min="84" max="86" width="37.26953125" style="21" bestFit="1" customWidth="1"/>
    <col min="87" max="90" width="35.81640625" style="21" bestFit="1" customWidth="1"/>
    <col min="91" max="91" width="37.26953125" style="21" bestFit="1" customWidth="1"/>
    <col min="92" max="16384" width="14.453125" style="21"/>
  </cols>
  <sheetData>
    <row r="1" spans="1:91" s="15" customFormat="1" ht="41.25" customHeight="1">
      <c r="A1" s="455" t="s">
        <v>388</v>
      </c>
      <c r="B1" s="456"/>
      <c r="C1" s="456"/>
      <c r="D1" s="195"/>
      <c r="E1" s="195"/>
      <c r="F1" s="195"/>
      <c r="G1" s="195"/>
      <c r="H1" s="195"/>
      <c r="I1" s="195"/>
      <c r="J1" s="408"/>
      <c r="K1" s="408"/>
      <c r="L1" s="408"/>
      <c r="M1" s="408"/>
      <c r="N1" s="408"/>
      <c r="O1" s="408"/>
      <c r="P1" s="408"/>
      <c r="Q1" s="408"/>
      <c r="R1" s="408"/>
      <c r="S1" s="408"/>
      <c r="T1" s="408"/>
      <c r="U1" s="408"/>
      <c r="V1" s="408"/>
      <c r="W1" s="408"/>
      <c r="X1" s="408"/>
      <c r="Y1" s="408"/>
      <c r="Z1" s="408"/>
      <c r="AA1" s="408"/>
      <c r="AB1" s="408"/>
      <c r="AC1" s="408"/>
      <c r="AD1" s="408"/>
      <c r="AE1" s="408"/>
      <c r="AF1" s="408"/>
      <c r="AG1" s="408"/>
      <c r="AH1" s="408"/>
      <c r="AI1" s="408"/>
      <c r="AJ1" s="408"/>
      <c r="AK1" s="408"/>
      <c r="AL1" s="408"/>
      <c r="AM1" s="408"/>
      <c r="AN1" s="408"/>
      <c r="AO1" s="408"/>
      <c r="AP1" s="408"/>
      <c r="AQ1" s="408"/>
      <c r="AR1" s="408"/>
      <c r="AS1" s="408"/>
      <c r="AT1" s="408"/>
      <c r="AU1" s="408"/>
      <c r="AV1" s="408"/>
      <c r="AW1" s="408"/>
      <c r="AX1" s="408"/>
      <c r="AY1" s="408"/>
      <c r="AZ1" s="408"/>
      <c r="BA1" s="408"/>
      <c r="BB1" s="408"/>
      <c r="BC1" s="408"/>
      <c r="BD1" s="408"/>
      <c r="BE1" s="408"/>
      <c r="BF1" s="408"/>
      <c r="BG1" s="408"/>
      <c r="BH1" s="408"/>
      <c r="BI1" s="408"/>
      <c r="BJ1" s="408"/>
      <c r="BK1" s="408"/>
      <c r="BL1" s="408"/>
      <c r="BM1" s="408"/>
      <c r="BN1" s="408"/>
      <c r="BO1" s="408"/>
      <c r="BP1" s="408"/>
      <c r="BQ1" s="408"/>
      <c r="BR1" s="408"/>
      <c r="BS1" s="408"/>
      <c r="BT1" s="408"/>
      <c r="BU1" s="408"/>
      <c r="BV1" s="408"/>
      <c r="BW1" s="408"/>
      <c r="BX1" s="408"/>
      <c r="BY1" s="408"/>
      <c r="BZ1" s="408"/>
      <c r="CA1" s="408"/>
      <c r="CB1" s="408"/>
      <c r="CC1" s="408"/>
      <c r="CD1" s="408"/>
      <c r="CE1" s="408"/>
      <c r="CF1" s="408"/>
      <c r="CG1" s="408"/>
      <c r="CH1" s="408"/>
      <c r="CI1" s="408"/>
      <c r="CJ1" s="408"/>
      <c r="CK1" s="408"/>
      <c r="CL1" s="408"/>
      <c r="CM1" s="408"/>
    </row>
    <row r="2" spans="1:91" s="65" customFormat="1" ht="24" customHeight="1" thickBot="1">
      <c r="A2" s="197" t="s">
        <v>68</v>
      </c>
      <c r="B2" s="198" t="s">
        <v>190</v>
      </c>
      <c r="C2" s="190" t="s">
        <v>70</v>
      </c>
      <c r="D2" s="262" t="s">
        <v>389</v>
      </c>
      <c r="E2" s="262" t="s">
        <v>390</v>
      </c>
      <c r="F2" s="262" t="s">
        <v>391</v>
      </c>
      <c r="G2" s="262" t="s">
        <v>392</v>
      </c>
      <c r="H2" s="262" t="s">
        <v>393</v>
      </c>
      <c r="I2" s="262" t="s">
        <v>394</v>
      </c>
      <c r="J2" s="262" t="s">
        <v>395</v>
      </c>
      <c r="K2" s="262" t="s">
        <v>396</v>
      </c>
      <c r="L2" s="262" t="s">
        <v>397</v>
      </c>
      <c r="M2" s="262" t="s">
        <v>398</v>
      </c>
      <c r="N2" s="262" t="s">
        <v>399</v>
      </c>
      <c r="O2" s="262" t="s">
        <v>400</v>
      </c>
      <c r="P2" s="262" t="s">
        <v>401</v>
      </c>
      <c r="Q2" s="262" t="s">
        <v>402</v>
      </c>
      <c r="R2" s="262" t="s">
        <v>403</v>
      </c>
      <c r="S2" s="262" t="s">
        <v>404</v>
      </c>
      <c r="T2" s="262" t="s">
        <v>405</v>
      </c>
      <c r="U2" s="262" t="s">
        <v>406</v>
      </c>
      <c r="V2" s="262" t="s">
        <v>407</v>
      </c>
      <c r="W2" s="262" t="s">
        <v>408</v>
      </c>
      <c r="X2" s="262" t="s">
        <v>409</v>
      </c>
      <c r="Y2" s="262" t="s">
        <v>410</v>
      </c>
      <c r="Z2" s="262" t="s">
        <v>411</v>
      </c>
      <c r="AA2" s="262" t="s">
        <v>412</v>
      </c>
      <c r="AB2" s="262" t="s">
        <v>413</v>
      </c>
      <c r="AC2" s="262" t="s">
        <v>414</v>
      </c>
      <c r="AD2" s="262" t="s">
        <v>415</v>
      </c>
      <c r="AE2" s="262" t="s">
        <v>416</v>
      </c>
      <c r="AF2" s="262" t="s">
        <v>417</v>
      </c>
      <c r="AG2" s="262" t="s">
        <v>418</v>
      </c>
      <c r="AH2" s="262" t="s">
        <v>419</v>
      </c>
      <c r="AI2" s="262" t="s">
        <v>420</v>
      </c>
      <c r="AJ2" s="262" t="s">
        <v>421</v>
      </c>
      <c r="AK2" s="262" t="s">
        <v>422</v>
      </c>
      <c r="AL2" s="262" t="s">
        <v>423</v>
      </c>
      <c r="AM2" s="262" t="s">
        <v>424</v>
      </c>
      <c r="AN2" s="262" t="s">
        <v>425</v>
      </c>
      <c r="AO2" s="262" t="s">
        <v>426</v>
      </c>
      <c r="AP2" s="262" t="s">
        <v>427</v>
      </c>
      <c r="AQ2" s="262" t="s">
        <v>428</v>
      </c>
      <c r="AR2" s="262" t="s">
        <v>429</v>
      </c>
      <c r="AS2" s="262" t="s">
        <v>430</v>
      </c>
      <c r="AT2" s="262" t="s">
        <v>431</v>
      </c>
      <c r="AU2" s="262" t="s">
        <v>432</v>
      </c>
      <c r="AV2" s="262" t="s">
        <v>433</v>
      </c>
      <c r="AW2" s="262" t="s">
        <v>434</v>
      </c>
      <c r="AX2" s="262" t="s">
        <v>435</v>
      </c>
      <c r="AY2" s="262" t="s">
        <v>436</v>
      </c>
      <c r="AZ2" s="262" t="s">
        <v>437</v>
      </c>
      <c r="BA2" s="262" t="s">
        <v>438</v>
      </c>
      <c r="BB2" s="262" t="s">
        <v>439</v>
      </c>
      <c r="BC2" s="262" t="s">
        <v>440</v>
      </c>
      <c r="BD2" s="262" t="s">
        <v>441</v>
      </c>
      <c r="BE2" s="262" t="s">
        <v>442</v>
      </c>
      <c r="BF2" s="262" t="s">
        <v>443</v>
      </c>
      <c r="BG2" s="262" t="s">
        <v>444</v>
      </c>
      <c r="BH2" s="262" t="s">
        <v>445</v>
      </c>
      <c r="BI2" s="262" t="s">
        <v>446</v>
      </c>
      <c r="BJ2" s="262" t="s">
        <v>447</v>
      </c>
      <c r="BK2" s="262" t="s">
        <v>448</v>
      </c>
      <c r="BL2" s="262" t="s">
        <v>449</v>
      </c>
      <c r="BM2" s="262" t="s">
        <v>450</v>
      </c>
      <c r="BN2" s="262" t="s">
        <v>451</v>
      </c>
      <c r="BO2" s="262" t="s">
        <v>452</v>
      </c>
      <c r="BP2" s="262" t="s">
        <v>453</v>
      </c>
      <c r="BQ2" s="262" t="s">
        <v>454</v>
      </c>
      <c r="BR2" s="262" t="s">
        <v>455</v>
      </c>
      <c r="BS2" s="262" t="s">
        <v>456</v>
      </c>
      <c r="BT2" s="262" t="s">
        <v>457</v>
      </c>
      <c r="BU2" s="262" t="s">
        <v>458</v>
      </c>
      <c r="BV2" s="262" t="s">
        <v>459</v>
      </c>
      <c r="BW2" s="262" t="s">
        <v>460</v>
      </c>
      <c r="BX2" s="262" t="s">
        <v>461</v>
      </c>
      <c r="BY2" s="262" t="s">
        <v>462</v>
      </c>
      <c r="BZ2" s="262" t="s">
        <v>463</v>
      </c>
      <c r="CA2" s="262" t="s">
        <v>464</v>
      </c>
      <c r="CB2" s="262" t="s">
        <v>465</v>
      </c>
      <c r="CC2" s="262" t="s">
        <v>466</v>
      </c>
      <c r="CD2" s="262" t="s">
        <v>467</v>
      </c>
      <c r="CE2" s="262" t="s">
        <v>468</v>
      </c>
      <c r="CF2" s="262" t="s">
        <v>469</v>
      </c>
      <c r="CG2" s="262" t="s">
        <v>470</v>
      </c>
      <c r="CH2" s="262" t="s">
        <v>471</v>
      </c>
      <c r="CI2" s="262" t="s">
        <v>472</v>
      </c>
      <c r="CJ2" s="262" t="s">
        <v>473</v>
      </c>
      <c r="CK2" s="262" t="s">
        <v>474</v>
      </c>
      <c r="CL2" s="262" t="s">
        <v>475</v>
      </c>
      <c r="CM2" s="262" t="s">
        <v>476</v>
      </c>
    </row>
    <row r="3" spans="1:91" ht="17.149999999999999" customHeight="1">
      <c r="A3" s="61" t="s">
        <v>70</v>
      </c>
      <c r="B3" s="55"/>
      <c r="C3" s="263"/>
      <c r="D3" s="266"/>
      <c r="E3" s="266"/>
      <c r="F3" s="266"/>
      <c r="G3" s="266"/>
      <c r="H3" s="266"/>
      <c r="I3" s="266"/>
      <c r="J3" s="219"/>
      <c r="K3" s="219"/>
      <c r="L3" s="219"/>
      <c r="M3" s="219"/>
      <c r="N3" s="219"/>
      <c r="O3" s="219"/>
      <c r="P3" s="219"/>
      <c r="Q3" s="219"/>
      <c r="R3" s="219"/>
      <c r="S3" s="219"/>
      <c r="T3" s="219"/>
      <c r="U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19"/>
      <c r="CL3" s="219"/>
      <c r="CM3" s="219"/>
    </row>
    <row r="4" spans="1:91" ht="31" customHeight="1">
      <c r="A4" s="459" t="s">
        <v>477</v>
      </c>
      <c r="B4" s="460"/>
      <c r="C4" s="460"/>
      <c r="D4" s="267"/>
      <c r="E4" s="267"/>
      <c r="F4" s="267"/>
      <c r="G4" s="267"/>
      <c r="H4" s="267"/>
      <c r="I4" s="267"/>
      <c r="J4" s="219"/>
      <c r="K4" s="219"/>
      <c r="L4" s="219"/>
      <c r="M4" s="219"/>
      <c r="N4" s="219"/>
      <c r="O4" s="219"/>
      <c r="P4" s="219"/>
      <c r="Q4" s="219"/>
      <c r="R4" s="219"/>
      <c r="S4" s="219"/>
      <c r="T4" s="219"/>
      <c r="U4" s="219"/>
      <c r="AA4" s="219"/>
      <c r="AB4" s="219"/>
      <c r="AC4" s="219"/>
      <c r="AD4" s="219"/>
      <c r="AE4" s="219"/>
      <c r="AF4" s="219"/>
      <c r="AG4" s="219"/>
      <c r="AH4" s="219"/>
      <c r="AI4" s="219"/>
      <c r="AJ4" s="219"/>
      <c r="AK4" s="219"/>
      <c r="AL4" s="219"/>
      <c r="AM4" s="219"/>
      <c r="AN4" s="219"/>
      <c r="AO4" s="219"/>
      <c r="AP4" s="219"/>
      <c r="AQ4" s="219"/>
      <c r="AR4" s="219"/>
      <c r="AS4" s="219"/>
      <c r="AT4" s="219"/>
      <c r="AU4" s="219"/>
      <c r="AV4" s="219"/>
      <c r="AW4" s="219"/>
      <c r="AX4" s="219"/>
      <c r="AY4" s="219"/>
      <c r="AZ4" s="219"/>
      <c r="BA4" s="219"/>
      <c r="BB4" s="219"/>
      <c r="BC4" s="219"/>
      <c r="BD4" s="219"/>
      <c r="BE4" s="219"/>
      <c r="BF4" s="219"/>
      <c r="BG4" s="219"/>
      <c r="BH4" s="219"/>
      <c r="BI4" s="219"/>
      <c r="BJ4" s="219"/>
      <c r="BK4" s="219"/>
      <c r="BL4" s="219"/>
      <c r="BM4" s="219"/>
      <c r="BN4" s="219"/>
      <c r="BO4" s="219"/>
      <c r="BP4" s="219"/>
      <c r="BQ4" s="219"/>
      <c r="BR4" s="219"/>
      <c r="BS4" s="219"/>
      <c r="BT4" s="219"/>
      <c r="BU4" s="219"/>
      <c r="BV4" s="219"/>
      <c r="BW4" s="219"/>
      <c r="BX4" s="219"/>
      <c r="BY4" s="219"/>
      <c r="BZ4" s="219"/>
      <c r="CA4" s="219"/>
      <c r="CB4" s="219"/>
      <c r="CC4" s="219"/>
      <c r="CD4" s="219"/>
      <c r="CE4" s="219"/>
      <c r="CF4" s="219"/>
      <c r="CG4" s="219"/>
      <c r="CH4" s="219"/>
      <c r="CI4" s="219"/>
      <c r="CJ4" s="219"/>
      <c r="CK4" s="219"/>
      <c r="CL4" s="219"/>
      <c r="CM4" s="219"/>
    </row>
    <row r="5" spans="1:91" ht="15.75" customHeight="1">
      <c r="A5" s="56"/>
      <c r="B5" s="57"/>
      <c r="C5" s="264"/>
      <c r="D5" s="267"/>
      <c r="E5" s="267"/>
      <c r="F5" s="267"/>
      <c r="G5" s="267"/>
      <c r="H5" s="267"/>
      <c r="I5" s="267"/>
      <c r="J5" s="219"/>
      <c r="K5" s="219"/>
      <c r="L5" s="219"/>
      <c r="M5" s="219"/>
      <c r="N5" s="219"/>
      <c r="O5" s="219"/>
      <c r="P5" s="219"/>
      <c r="Q5" s="219"/>
      <c r="R5" s="219"/>
      <c r="S5" s="219"/>
      <c r="T5" s="219"/>
      <c r="U5" s="219"/>
      <c r="AA5" s="219"/>
      <c r="AB5" s="219"/>
      <c r="AC5" s="219"/>
      <c r="AD5" s="219"/>
      <c r="AE5" s="219"/>
      <c r="AF5" s="219"/>
      <c r="AG5" s="219"/>
      <c r="AH5" s="219"/>
      <c r="AI5" s="219"/>
      <c r="AJ5" s="219"/>
      <c r="AK5" s="219"/>
      <c r="AL5" s="219"/>
      <c r="AM5" s="219"/>
      <c r="AN5" s="219"/>
      <c r="AO5" s="219"/>
      <c r="AP5" s="219"/>
      <c r="AQ5" s="219"/>
      <c r="AR5" s="219"/>
      <c r="AS5" s="219"/>
      <c r="AT5" s="219"/>
      <c r="AU5" s="219"/>
      <c r="AV5" s="219"/>
      <c r="AW5" s="219"/>
      <c r="AX5" s="219"/>
      <c r="AY5" s="219"/>
      <c r="AZ5" s="219"/>
      <c r="BA5" s="219"/>
      <c r="BB5" s="219"/>
      <c r="BC5" s="219"/>
      <c r="BD5" s="219"/>
      <c r="BE5" s="219"/>
      <c r="BF5" s="219"/>
      <c r="BG5" s="219"/>
      <c r="BH5" s="219"/>
      <c r="BI5" s="219"/>
      <c r="BJ5" s="219"/>
      <c r="BK5" s="219"/>
      <c r="BL5" s="219"/>
      <c r="BM5" s="219"/>
      <c r="BN5" s="219"/>
      <c r="BO5" s="219"/>
      <c r="BP5" s="219"/>
      <c r="BQ5" s="219"/>
      <c r="BR5" s="219"/>
      <c r="BS5" s="219"/>
      <c r="BT5" s="219"/>
      <c r="BU5" s="219"/>
      <c r="BV5" s="219"/>
      <c r="BW5" s="219"/>
      <c r="BX5" s="219"/>
      <c r="BY5" s="219"/>
      <c r="BZ5" s="219"/>
      <c r="CA5" s="219"/>
      <c r="CB5" s="219"/>
      <c r="CC5" s="219"/>
      <c r="CD5" s="219"/>
      <c r="CE5" s="219"/>
      <c r="CF5" s="219"/>
      <c r="CG5" s="219"/>
      <c r="CH5" s="219"/>
      <c r="CI5" s="219"/>
      <c r="CJ5" s="219"/>
      <c r="CK5" s="219"/>
      <c r="CL5" s="219"/>
      <c r="CM5" s="219"/>
    </row>
    <row r="6" spans="1:91" ht="19" customHeight="1">
      <c r="A6" s="62" t="s">
        <v>478</v>
      </c>
      <c r="B6" s="59"/>
      <c r="C6" s="265"/>
      <c r="D6" s="269"/>
      <c r="E6" s="269"/>
      <c r="F6" s="267"/>
      <c r="G6" s="267"/>
      <c r="H6" s="267"/>
      <c r="I6" s="267"/>
      <c r="J6" s="219"/>
      <c r="K6" s="219"/>
      <c r="L6" s="219"/>
      <c r="M6" s="219"/>
      <c r="N6" s="219"/>
      <c r="O6" s="219"/>
      <c r="P6" s="219"/>
      <c r="Q6" s="219"/>
      <c r="R6" s="219"/>
      <c r="S6" s="219"/>
      <c r="T6" s="219"/>
      <c r="U6" s="219"/>
      <c r="AA6" s="219"/>
      <c r="AB6" s="219"/>
      <c r="AC6" s="219"/>
      <c r="AD6" s="219"/>
      <c r="AE6" s="219"/>
      <c r="AF6" s="219"/>
      <c r="AG6" s="219"/>
      <c r="AH6" s="219"/>
      <c r="AI6" s="219"/>
      <c r="AJ6" s="219"/>
      <c r="AK6" s="219"/>
      <c r="AL6" s="219"/>
      <c r="AM6" s="219"/>
      <c r="AN6" s="219"/>
      <c r="AO6" s="219"/>
      <c r="AP6" s="219"/>
      <c r="AQ6" s="219"/>
      <c r="AR6" s="219"/>
      <c r="AS6" s="219"/>
      <c r="AT6" s="219"/>
      <c r="AU6" s="219"/>
      <c r="AV6" s="219"/>
      <c r="AW6" s="219"/>
      <c r="AX6" s="219"/>
      <c r="AY6" s="219"/>
      <c r="AZ6" s="219"/>
      <c r="BA6" s="219"/>
      <c r="BB6" s="219"/>
      <c r="BC6" s="219"/>
      <c r="BD6" s="219"/>
      <c r="BE6" s="219"/>
      <c r="BF6" s="219"/>
      <c r="BG6" s="219"/>
      <c r="BH6" s="219"/>
      <c r="BI6" s="219"/>
      <c r="BJ6" s="219"/>
      <c r="BK6" s="219"/>
      <c r="BL6" s="219"/>
      <c r="BM6" s="219"/>
      <c r="BN6" s="219"/>
      <c r="BO6" s="219"/>
      <c r="BP6" s="219"/>
      <c r="BQ6" s="219"/>
      <c r="BR6" s="219"/>
      <c r="BS6" s="219"/>
      <c r="BT6" s="219"/>
      <c r="BU6" s="219"/>
      <c r="BV6" s="219"/>
      <c r="BW6" s="219"/>
      <c r="BX6" s="219"/>
      <c r="BY6" s="219"/>
      <c r="BZ6" s="219"/>
      <c r="CA6" s="219"/>
      <c r="CB6" s="219"/>
      <c r="CC6" s="219"/>
      <c r="CD6" s="219"/>
      <c r="CE6" s="219"/>
      <c r="CF6" s="219"/>
      <c r="CG6" s="219"/>
      <c r="CH6" s="219"/>
      <c r="CI6" s="219"/>
      <c r="CJ6" s="219"/>
      <c r="CK6" s="219"/>
      <c r="CL6" s="219"/>
      <c r="CM6" s="219"/>
    </row>
    <row r="7" spans="1:91" ht="144" customHeight="1">
      <c r="A7" s="457" t="s">
        <v>479</v>
      </c>
      <c r="B7" s="458"/>
      <c r="C7" s="458"/>
      <c r="D7" s="270"/>
      <c r="E7" s="271"/>
      <c r="F7" s="272"/>
      <c r="G7" s="272"/>
      <c r="H7" s="272"/>
      <c r="I7" s="272"/>
      <c r="J7" s="219"/>
      <c r="K7" s="219"/>
      <c r="L7" s="219"/>
      <c r="M7" s="219"/>
      <c r="N7" s="219"/>
      <c r="O7" s="219"/>
      <c r="P7" s="219"/>
      <c r="Q7" s="219"/>
      <c r="R7" s="219"/>
      <c r="S7" s="219"/>
      <c r="T7" s="219"/>
      <c r="U7" s="219"/>
      <c r="AA7" s="219"/>
      <c r="AB7" s="219"/>
      <c r="AC7" s="219"/>
      <c r="AD7" s="219"/>
      <c r="AE7" s="219"/>
      <c r="AF7" s="219"/>
      <c r="AG7" s="219"/>
      <c r="AH7" s="219"/>
      <c r="AI7" s="219"/>
      <c r="AJ7" s="219"/>
      <c r="AK7" s="219"/>
      <c r="AL7" s="219"/>
      <c r="AM7" s="219"/>
      <c r="AN7" s="219"/>
      <c r="AO7" s="219"/>
      <c r="AP7" s="219"/>
      <c r="AQ7" s="219"/>
      <c r="AR7" s="219"/>
      <c r="AS7" s="219"/>
      <c r="AT7" s="219"/>
      <c r="AU7" s="219"/>
      <c r="AV7" s="219"/>
      <c r="AW7" s="219"/>
      <c r="AX7" s="219"/>
      <c r="AY7" s="219"/>
      <c r="AZ7" s="219"/>
      <c r="BA7" s="219"/>
      <c r="BB7" s="219"/>
      <c r="BC7" s="219"/>
      <c r="BD7" s="219"/>
      <c r="BE7" s="219"/>
      <c r="BF7" s="219"/>
      <c r="BG7" s="219"/>
      <c r="BH7" s="219"/>
      <c r="BI7" s="219"/>
      <c r="BJ7" s="219"/>
      <c r="BK7" s="219"/>
      <c r="BL7" s="219"/>
      <c r="BM7" s="219"/>
      <c r="BN7" s="219"/>
      <c r="BO7" s="219"/>
      <c r="BP7" s="219"/>
      <c r="BQ7" s="219"/>
      <c r="BR7" s="219"/>
      <c r="BS7" s="219"/>
      <c r="BT7" s="219"/>
      <c r="BU7" s="219"/>
      <c r="BV7" s="219"/>
      <c r="BW7" s="219"/>
      <c r="BX7" s="219"/>
      <c r="BY7" s="219"/>
      <c r="BZ7" s="219"/>
      <c r="CA7" s="219"/>
      <c r="CB7" s="219"/>
      <c r="CC7" s="219"/>
      <c r="CD7" s="219"/>
      <c r="CE7" s="219"/>
      <c r="CF7" s="219"/>
      <c r="CG7" s="219"/>
      <c r="CH7" s="219"/>
      <c r="CI7" s="219"/>
      <c r="CJ7" s="219"/>
      <c r="CK7" s="219"/>
      <c r="CL7" s="219"/>
      <c r="CM7" s="219"/>
    </row>
    <row r="8" spans="1:91" s="149" customFormat="1" ht="24" customHeight="1">
      <c r="A8" s="275" t="s">
        <v>480</v>
      </c>
      <c r="B8" s="276"/>
      <c r="C8" s="276"/>
      <c r="D8" s="395"/>
      <c r="E8" s="396"/>
      <c r="F8" s="396"/>
      <c r="G8" s="277"/>
      <c r="H8" s="277"/>
      <c r="I8" s="277"/>
    </row>
    <row r="9" spans="1:91" ht="45.65" customHeight="1">
      <c r="A9" s="108" t="s">
        <v>481</v>
      </c>
      <c r="B9" s="108" t="s">
        <v>482</v>
      </c>
      <c r="C9" s="394" t="s">
        <v>483</v>
      </c>
      <c r="D9" s="397" t="s">
        <v>484</v>
      </c>
      <c r="E9" s="397" t="s">
        <v>484</v>
      </c>
      <c r="F9" s="397" t="s">
        <v>484</v>
      </c>
      <c r="G9" s="397" t="s">
        <v>484</v>
      </c>
      <c r="H9" s="397" t="s">
        <v>484</v>
      </c>
      <c r="I9" s="397" t="s">
        <v>484</v>
      </c>
      <c r="J9" s="397" t="s">
        <v>484</v>
      </c>
      <c r="K9" s="397" t="s">
        <v>484</v>
      </c>
      <c r="L9" s="397" t="s">
        <v>484</v>
      </c>
      <c r="M9" s="397" t="s">
        <v>484</v>
      </c>
      <c r="N9" s="398" t="s">
        <v>484</v>
      </c>
      <c r="O9" s="398" t="s">
        <v>484</v>
      </c>
      <c r="P9" s="398" t="s">
        <v>484</v>
      </c>
      <c r="Q9" s="398" t="s">
        <v>484</v>
      </c>
      <c r="R9" s="398" t="s">
        <v>484</v>
      </c>
      <c r="S9" s="398" t="s">
        <v>484</v>
      </c>
      <c r="T9" s="398" t="s">
        <v>484</v>
      </c>
      <c r="U9" s="398" t="s">
        <v>484</v>
      </c>
      <c r="V9" s="398" t="s">
        <v>484</v>
      </c>
      <c r="W9" s="398" t="s">
        <v>484</v>
      </c>
      <c r="X9" s="398" t="s">
        <v>484</v>
      </c>
      <c r="Y9" s="398" t="s">
        <v>484</v>
      </c>
      <c r="Z9" s="398" t="s">
        <v>484</v>
      </c>
      <c r="AA9" s="398" t="s">
        <v>484</v>
      </c>
      <c r="AB9" s="398" t="s">
        <v>484</v>
      </c>
      <c r="AC9" s="398" t="s">
        <v>484</v>
      </c>
      <c r="AD9" s="398" t="s">
        <v>484</v>
      </c>
      <c r="AE9" s="398" t="s">
        <v>484</v>
      </c>
      <c r="AF9" s="398" t="s">
        <v>484</v>
      </c>
      <c r="AG9" s="398" t="s">
        <v>484</v>
      </c>
      <c r="AH9" s="398" t="s">
        <v>484</v>
      </c>
      <c r="AI9" s="398" t="s">
        <v>484</v>
      </c>
      <c r="AJ9" s="398" t="s">
        <v>484</v>
      </c>
      <c r="AK9" s="398" t="s">
        <v>484</v>
      </c>
      <c r="AL9" s="398" t="s">
        <v>484</v>
      </c>
      <c r="AM9" s="398" t="s">
        <v>484</v>
      </c>
      <c r="AN9" s="398" t="s">
        <v>484</v>
      </c>
      <c r="AO9" s="398" t="s">
        <v>484</v>
      </c>
      <c r="AP9" s="398" t="s">
        <v>484</v>
      </c>
      <c r="AQ9" s="398" t="s">
        <v>484</v>
      </c>
      <c r="AR9" s="398" t="s">
        <v>484</v>
      </c>
      <c r="AS9" s="398" t="s">
        <v>484</v>
      </c>
      <c r="AT9" s="398" t="s">
        <v>484</v>
      </c>
      <c r="AU9" s="398" t="s">
        <v>484</v>
      </c>
      <c r="AV9" s="398" t="s">
        <v>484</v>
      </c>
      <c r="AW9" s="398" t="s">
        <v>484</v>
      </c>
      <c r="AX9" s="398" t="s">
        <v>484</v>
      </c>
      <c r="AY9" s="398" t="s">
        <v>484</v>
      </c>
      <c r="AZ9" s="398" t="s">
        <v>484</v>
      </c>
      <c r="BA9" s="398" t="s">
        <v>484</v>
      </c>
      <c r="BB9" s="398" t="s">
        <v>484</v>
      </c>
      <c r="BC9" s="398" t="s">
        <v>484</v>
      </c>
      <c r="BD9" s="398" t="s">
        <v>484</v>
      </c>
      <c r="BE9" s="398" t="s">
        <v>484</v>
      </c>
      <c r="BF9" s="398" t="s">
        <v>484</v>
      </c>
      <c r="BG9" s="398" t="s">
        <v>484</v>
      </c>
      <c r="BH9" s="398" t="s">
        <v>484</v>
      </c>
      <c r="BI9" s="398" t="s">
        <v>484</v>
      </c>
      <c r="BJ9" s="398" t="s">
        <v>484</v>
      </c>
      <c r="BK9" s="398" t="s">
        <v>484</v>
      </c>
      <c r="BL9" s="398" t="s">
        <v>484</v>
      </c>
      <c r="BM9" s="398" t="s">
        <v>484</v>
      </c>
      <c r="BN9" s="398" t="s">
        <v>484</v>
      </c>
      <c r="BO9" s="398" t="s">
        <v>484</v>
      </c>
      <c r="BP9" s="398" t="s">
        <v>484</v>
      </c>
      <c r="BQ9" s="398" t="s">
        <v>484</v>
      </c>
      <c r="BR9" s="398" t="s">
        <v>484</v>
      </c>
      <c r="BS9" s="398" t="s">
        <v>484</v>
      </c>
      <c r="BT9" s="398" t="s">
        <v>484</v>
      </c>
      <c r="BU9" s="398" t="s">
        <v>484</v>
      </c>
      <c r="BV9" s="398" t="s">
        <v>484</v>
      </c>
      <c r="BW9" s="398" t="s">
        <v>484</v>
      </c>
      <c r="BX9" s="398" t="s">
        <v>484</v>
      </c>
      <c r="BY9" s="398" t="s">
        <v>484</v>
      </c>
      <c r="BZ9" s="398" t="s">
        <v>484</v>
      </c>
      <c r="CA9" s="398" t="s">
        <v>484</v>
      </c>
      <c r="CB9" s="398" t="s">
        <v>484</v>
      </c>
      <c r="CC9" s="398" t="s">
        <v>484</v>
      </c>
      <c r="CD9" s="398" t="s">
        <v>484</v>
      </c>
      <c r="CE9" s="398" t="s">
        <v>484</v>
      </c>
      <c r="CF9" s="398" t="s">
        <v>484</v>
      </c>
      <c r="CG9" s="398" t="s">
        <v>484</v>
      </c>
      <c r="CH9" s="398" t="s">
        <v>484</v>
      </c>
      <c r="CI9" s="398" t="s">
        <v>484</v>
      </c>
      <c r="CJ9" s="398" t="s">
        <v>484</v>
      </c>
      <c r="CK9" s="398" t="s">
        <v>484</v>
      </c>
      <c r="CL9" s="398" t="s">
        <v>484</v>
      </c>
      <c r="CM9" s="398" t="s">
        <v>484</v>
      </c>
    </row>
    <row r="10" spans="1:91" ht="46.5">
      <c r="A10" s="108" t="s">
        <v>485</v>
      </c>
      <c r="B10" s="108" t="s">
        <v>486</v>
      </c>
      <c r="C10" s="394" t="s">
        <v>487</v>
      </c>
      <c r="D10" s="436" t="s">
        <v>488</v>
      </c>
      <c r="E10" s="436" t="s">
        <v>489</v>
      </c>
      <c r="F10" s="437" t="s">
        <v>488</v>
      </c>
      <c r="G10" s="436" t="s">
        <v>489</v>
      </c>
      <c r="H10" s="437" t="s">
        <v>490</v>
      </c>
      <c r="I10" s="438" t="s">
        <v>491</v>
      </c>
      <c r="J10" s="439" t="s">
        <v>492</v>
      </c>
      <c r="K10" s="439" t="s">
        <v>493</v>
      </c>
      <c r="L10" s="439" t="s">
        <v>494</v>
      </c>
      <c r="M10" s="439" t="s">
        <v>494</v>
      </c>
      <c r="N10" s="440" t="s">
        <v>495</v>
      </c>
      <c r="O10" s="439" t="s">
        <v>496</v>
      </c>
      <c r="P10" s="439" t="s">
        <v>497</v>
      </c>
      <c r="Q10" s="439" t="s">
        <v>494</v>
      </c>
      <c r="R10" s="439" t="s">
        <v>492</v>
      </c>
      <c r="S10" s="439" t="s">
        <v>492</v>
      </c>
      <c r="T10" s="439" t="s">
        <v>492</v>
      </c>
      <c r="U10" s="439" t="s">
        <v>492</v>
      </c>
      <c r="V10" s="439" t="s">
        <v>492</v>
      </c>
      <c r="W10" s="439" t="s">
        <v>492</v>
      </c>
      <c r="X10" s="439" t="s">
        <v>492</v>
      </c>
      <c r="Y10" s="439" t="s">
        <v>492</v>
      </c>
      <c r="Z10" s="439" t="s">
        <v>492</v>
      </c>
      <c r="AA10" s="439" t="s">
        <v>492</v>
      </c>
      <c r="AB10" s="439" t="s">
        <v>492</v>
      </c>
      <c r="AC10" s="439" t="s">
        <v>492</v>
      </c>
      <c r="AD10" s="439" t="s">
        <v>492</v>
      </c>
      <c r="AE10" s="439" t="s">
        <v>492</v>
      </c>
      <c r="AF10" s="439" t="s">
        <v>492</v>
      </c>
      <c r="AG10" s="439" t="s">
        <v>492</v>
      </c>
      <c r="AH10" s="439" t="s">
        <v>492</v>
      </c>
      <c r="AI10" s="439" t="s">
        <v>492</v>
      </c>
      <c r="AJ10" s="439" t="s">
        <v>492</v>
      </c>
      <c r="AK10" s="439" t="s">
        <v>492</v>
      </c>
      <c r="AL10" s="439" t="s">
        <v>492</v>
      </c>
      <c r="AM10" s="439" t="s">
        <v>492</v>
      </c>
      <c r="AN10" s="439" t="s">
        <v>498</v>
      </c>
      <c r="AO10" s="439" t="s">
        <v>498</v>
      </c>
      <c r="AP10" s="439" t="s">
        <v>498</v>
      </c>
      <c r="AQ10" s="439" t="s">
        <v>498</v>
      </c>
      <c r="AR10" s="439" t="s">
        <v>498</v>
      </c>
      <c r="AS10" s="439" t="s">
        <v>498</v>
      </c>
      <c r="AT10" s="439" t="s">
        <v>498</v>
      </c>
      <c r="AU10" s="439" t="s">
        <v>498</v>
      </c>
      <c r="AV10" s="439" t="s">
        <v>498</v>
      </c>
      <c r="AW10" s="439" t="s">
        <v>498</v>
      </c>
      <c r="AX10" s="439" t="s">
        <v>498</v>
      </c>
      <c r="AY10" s="439" t="s">
        <v>498</v>
      </c>
      <c r="AZ10" s="439" t="s">
        <v>498</v>
      </c>
      <c r="BA10" s="439" t="s">
        <v>498</v>
      </c>
      <c r="BB10" s="439" t="s">
        <v>498</v>
      </c>
      <c r="BC10" s="439" t="s">
        <v>498</v>
      </c>
      <c r="BD10" s="439" t="s">
        <v>498</v>
      </c>
      <c r="BE10" s="439" t="s">
        <v>498</v>
      </c>
      <c r="BF10" s="439" t="s">
        <v>498</v>
      </c>
      <c r="BG10" s="439" t="s">
        <v>498</v>
      </c>
      <c r="BH10" s="439" t="s">
        <v>498</v>
      </c>
      <c r="BI10" s="439" t="s">
        <v>498</v>
      </c>
      <c r="BJ10" s="439" t="s">
        <v>499</v>
      </c>
      <c r="BK10" s="439" t="s">
        <v>500</v>
      </c>
      <c r="BL10" s="439" t="s">
        <v>501</v>
      </c>
      <c r="BM10" s="439" t="s">
        <v>502</v>
      </c>
      <c r="BN10" s="439" t="s">
        <v>503</v>
      </c>
      <c r="BO10" s="439" t="s">
        <v>503</v>
      </c>
      <c r="BP10" s="439" t="s">
        <v>503</v>
      </c>
      <c r="BQ10" s="439" t="s">
        <v>504</v>
      </c>
      <c r="BR10" s="440" t="s">
        <v>505</v>
      </c>
      <c r="BS10" s="440" t="s">
        <v>505</v>
      </c>
      <c r="BT10" s="439" t="s">
        <v>506</v>
      </c>
      <c r="BU10" s="440" t="s">
        <v>505</v>
      </c>
      <c r="BV10" s="440" t="s">
        <v>505</v>
      </c>
      <c r="BW10" s="440" t="s">
        <v>505</v>
      </c>
      <c r="BX10" s="440" t="s">
        <v>505</v>
      </c>
      <c r="BY10" s="440" t="s">
        <v>505</v>
      </c>
      <c r="BZ10" s="440" t="s">
        <v>505</v>
      </c>
      <c r="CA10" s="440" t="s">
        <v>505</v>
      </c>
      <c r="CB10" s="440" t="s">
        <v>505</v>
      </c>
      <c r="CC10" s="440" t="s">
        <v>505</v>
      </c>
      <c r="CD10" s="440" t="s">
        <v>505</v>
      </c>
      <c r="CE10" s="439" t="s">
        <v>507</v>
      </c>
      <c r="CF10" s="440" t="s">
        <v>505</v>
      </c>
      <c r="CG10" s="440" t="s">
        <v>505</v>
      </c>
      <c r="CH10" s="440" t="s">
        <v>505</v>
      </c>
      <c r="CI10" s="438" t="s">
        <v>508</v>
      </c>
      <c r="CJ10" s="438" t="s">
        <v>508</v>
      </c>
      <c r="CK10" s="438" t="s">
        <v>508</v>
      </c>
      <c r="CL10" s="438" t="s">
        <v>508</v>
      </c>
      <c r="CM10" s="440" t="s">
        <v>505</v>
      </c>
    </row>
    <row r="11" spans="1:91" ht="31">
      <c r="A11" s="108" t="s">
        <v>509</v>
      </c>
      <c r="B11" s="108" t="s">
        <v>510</v>
      </c>
      <c r="C11" s="394" t="s">
        <v>511</v>
      </c>
      <c r="D11" s="400" t="s">
        <v>512</v>
      </c>
      <c r="E11" s="397" t="s">
        <v>512</v>
      </c>
      <c r="F11" s="397" t="s">
        <v>512</v>
      </c>
      <c r="G11" s="397" t="s">
        <v>512</v>
      </c>
      <c r="H11" s="397" t="s">
        <v>513</v>
      </c>
      <c r="I11" s="399" t="s">
        <v>513</v>
      </c>
      <c r="J11" s="400" t="s">
        <v>512</v>
      </c>
      <c r="K11" s="400" t="s">
        <v>512</v>
      </c>
      <c r="L11" s="400" t="s">
        <v>512</v>
      </c>
      <c r="M11" s="400" t="s">
        <v>512</v>
      </c>
      <c r="N11" s="400" t="s">
        <v>512</v>
      </c>
      <c r="O11" s="400" t="s">
        <v>512</v>
      </c>
      <c r="P11" s="400" t="s">
        <v>513</v>
      </c>
      <c r="Q11" s="400" t="s">
        <v>512</v>
      </c>
      <c r="R11" s="400" t="s">
        <v>512</v>
      </c>
      <c r="S11" s="400" t="s">
        <v>512</v>
      </c>
      <c r="T11" s="400" t="s">
        <v>512</v>
      </c>
      <c r="U11" s="400" t="s">
        <v>512</v>
      </c>
      <c r="V11" s="400" t="s">
        <v>512</v>
      </c>
      <c r="W11" s="400" t="s">
        <v>512</v>
      </c>
      <c r="X11" s="400" t="s">
        <v>512</v>
      </c>
      <c r="Y11" s="400" t="s">
        <v>512</v>
      </c>
      <c r="Z11" s="400" t="s">
        <v>512</v>
      </c>
      <c r="AA11" s="400" t="s">
        <v>512</v>
      </c>
      <c r="AB11" s="400" t="s">
        <v>512</v>
      </c>
      <c r="AC11" s="400" t="s">
        <v>512</v>
      </c>
      <c r="AD11" s="400" t="s">
        <v>512</v>
      </c>
      <c r="AE11" s="400" t="s">
        <v>512</v>
      </c>
      <c r="AF11" s="400" t="s">
        <v>512</v>
      </c>
      <c r="AG11" s="400" t="s">
        <v>512</v>
      </c>
      <c r="AH11" s="400" t="s">
        <v>512</v>
      </c>
      <c r="AI11" s="400" t="s">
        <v>512</v>
      </c>
      <c r="AJ11" s="400" t="s">
        <v>512</v>
      </c>
      <c r="AK11" s="400" t="s">
        <v>512</v>
      </c>
      <c r="AL11" s="400" t="s">
        <v>512</v>
      </c>
      <c r="AM11" s="400" t="s">
        <v>512</v>
      </c>
      <c r="AN11" s="400" t="s">
        <v>512</v>
      </c>
      <c r="AO11" s="400" t="s">
        <v>512</v>
      </c>
      <c r="AP11" s="400" t="s">
        <v>512</v>
      </c>
      <c r="AQ11" s="400" t="s">
        <v>512</v>
      </c>
      <c r="AR11" s="400" t="s">
        <v>512</v>
      </c>
      <c r="AS11" s="400" t="s">
        <v>512</v>
      </c>
      <c r="AT11" s="400" t="s">
        <v>512</v>
      </c>
      <c r="AU11" s="400" t="s">
        <v>512</v>
      </c>
      <c r="AV11" s="400" t="s">
        <v>512</v>
      </c>
      <c r="AW11" s="400" t="s">
        <v>512</v>
      </c>
      <c r="AX11" s="400" t="s">
        <v>512</v>
      </c>
      <c r="AY11" s="400" t="s">
        <v>512</v>
      </c>
      <c r="AZ11" s="400" t="s">
        <v>512</v>
      </c>
      <c r="BA11" s="400" t="s">
        <v>512</v>
      </c>
      <c r="BB11" s="400" t="s">
        <v>512</v>
      </c>
      <c r="BC11" s="400" t="s">
        <v>512</v>
      </c>
      <c r="BD11" s="400" t="s">
        <v>512</v>
      </c>
      <c r="BE11" s="400" t="s">
        <v>512</v>
      </c>
      <c r="BF11" s="400" t="s">
        <v>512</v>
      </c>
      <c r="BG11" s="400" t="s">
        <v>512</v>
      </c>
      <c r="BH11" s="400" t="s">
        <v>512</v>
      </c>
      <c r="BI11" s="400" t="s">
        <v>512</v>
      </c>
      <c r="BJ11" s="400" t="s">
        <v>514</v>
      </c>
      <c r="BK11" s="400" t="s">
        <v>514</v>
      </c>
      <c r="BL11" s="400" t="s">
        <v>514</v>
      </c>
      <c r="BM11" s="400" t="s">
        <v>514</v>
      </c>
      <c r="BN11" s="399" t="s">
        <v>512</v>
      </c>
      <c r="BO11" s="399" t="s">
        <v>512</v>
      </c>
      <c r="BP11" s="399" t="s">
        <v>512</v>
      </c>
      <c r="BQ11" s="399" t="s">
        <v>512</v>
      </c>
      <c r="BR11" s="399" t="s">
        <v>512</v>
      </c>
      <c r="BS11" s="399" t="s">
        <v>512</v>
      </c>
      <c r="BT11" s="399" t="s">
        <v>512</v>
      </c>
      <c r="BU11" s="399" t="s">
        <v>512</v>
      </c>
      <c r="BV11" s="399" t="s">
        <v>512</v>
      </c>
      <c r="BW11" s="399" t="s">
        <v>512</v>
      </c>
      <c r="BX11" s="399" t="s">
        <v>512</v>
      </c>
      <c r="BY11" s="399" t="s">
        <v>512</v>
      </c>
      <c r="BZ11" s="399" t="s">
        <v>512</v>
      </c>
      <c r="CA11" s="399" t="s">
        <v>512</v>
      </c>
      <c r="CB11" s="399" t="s">
        <v>512</v>
      </c>
      <c r="CC11" s="399" t="s">
        <v>512</v>
      </c>
      <c r="CD11" s="399" t="s">
        <v>512</v>
      </c>
      <c r="CE11" s="399" t="s">
        <v>512</v>
      </c>
      <c r="CF11" s="399" t="s">
        <v>512</v>
      </c>
      <c r="CG11" s="399" t="s">
        <v>512</v>
      </c>
      <c r="CH11" s="399" t="s">
        <v>512</v>
      </c>
      <c r="CI11" s="400" t="s">
        <v>515</v>
      </c>
      <c r="CJ11" s="400" t="s">
        <v>515</v>
      </c>
      <c r="CK11" s="400" t="s">
        <v>515</v>
      </c>
      <c r="CL11" s="400" t="s">
        <v>515</v>
      </c>
      <c r="CM11" s="399" t="s">
        <v>512</v>
      </c>
    </row>
    <row r="12" spans="1:91" ht="77.5">
      <c r="A12" s="108" t="s">
        <v>516</v>
      </c>
      <c r="B12" s="108" t="s">
        <v>517</v>
      </c>
      <c r="C12" s="394" t="s">
        <v>518</v>
      </c>
      <c r="D12" s="397" t="s">
        <v>519</v>
      </c>
      <c r="E12" s="397" t="s">
        <v>519</v>
      </c>
      <c r="F12" s="397" t="s">
        <v>519</v>
      </c>
      <c r="G12" s="397" t="s">
        <v>519</v>
      </c>
      <c r="H12" s="397" t="s">
        <v>519</v>
      </c>
      <c r="I12" s="398" t="s">
        <v>519</v>
      </c>
      <c r="J12" s="398" t="s">
        <v>520</v>
      </c>
      <c r="K12" s="398" t="s">
        <v>520</v>
      </c>
      <c r="L12" s="398" t="s">
        <v>521</v>
      </c>
      <c r="M12" s="398" t="s">
        <v>522</v>
      </c>
      <c r="N12" s="398" t="s">
        <v>523</v>
      </c>
      <c r="O12" s="398" t="s">
        <v>524</v>
      </c>
      <c r="P12" s="398" t="s">
        <v>524</v>
      </c>
      <c r="Q12" s="398" t="s">
        <v>525</v>
      </c>
      <c r="R12" s="398" t="s">
        <v>526</v>
      </c>
      <c r="S12" s="398" t="s">
        <v>527</v>
      </c>
      <c r="T12" s="398" t="s">
        <v>528</v>
      </c>
      <c r="U12" s="398" t="s">
        <v>529</v>
      </c>
      <c r="V12" s="398" t="s">
        <v>530</v>
      </c>
      <c r="W12" s="398" t="s">
        <v>531</v>
      </c>
      <c r="X12" s="398" t="s">
        <v>532</v>
      </c>
      <c r="Y12" s="398" t="s">
        <v>533</v>
      </c>
      <c r="Z12" s="398" t="s">
        <v>534</v>
      </c>
      <c r="AA12" s="398" t="s">
        <v>535</v>
      </c>
      <c r="AB12" s="398" t="s">
        <v>536</v>
      </c>
      <c r="AC12" s="398" t="s">
        <v>537</v>
      </c>
      <c r="AD12" s="398" t="s">
        <v>538</v>
      </c>
      <c r="AE12" s="398" t="s">
        <v>539</v>
      </c>
      <c r="AF12" s="398" t="s">
        <v>540</v>
      </c>
      <c r="AG12" s="398" t="s">
        <v>541</v>
      </c>
      <c r="AH12" s="398" t="s">
        <v>542</v>
      </c>
      <c r="AI12" s="398" t="s">
        <v>543</v>
      </c>
      <c r="AJ12" s="398" t="s">
        <v>544</v>
      </c>
      <c r="AK12" s="398" t="s">
        <v>545</v>
      </c>
      <c r="AL12" s="398" t="s">
        <v>546</v>
      </c>
      <c r="AM12" s="398" t="s">
        <v>547</v>
      </c>
      <c r="AN12" s="398" t="s">
        <v>526</v>
      </c>
      <c r="AO12" s="398" t="s">
        <v>527</v>
      </c>
      <c r="AP12" s="398" t="s">
        <v>528</v>
      </c>
      <c r="AQ12" s="398" t="s">
        <v>529</v>
      </c>
      <c r="AR12" s="398" t="s">
        <v>530</v>
      </c>
      <c r="AS12" s="398" t="s">
        <v>531</v>
      </c>
      <c r="AT12" s="398" t="s">
        <v>532</v>
      </c>
      <c r="AU12" s="398" t="s">
        <v>533</v>
      </c>
      <c r="AV12" s="398" t="s">
        <v>534</v>
      </c>
      <c r="AW12" s="398" t="s">
        <v>535</v>
      </c>
      <c r="AX12" s="398" t="s">
        <v>536</v>
      </c>
      <c r="AY12" s="398" t="s">
        <v>537</v>
      </c>
      <c r="AZ12" s="398" t="s">
        <v>538</v>
      </c>
      <c r="BA12" s="398" t="s">
        <v>539</v>
      </c>
      <c r="BB12" s="398" t="s">
        <v>540</v>
      </c>
      <c r="BC12" s="398" t="s">
        <v>541</v>
      </c>
      <c r="BD12" s="398" t="s">
        <v>542</v>
      </c>
      <c r="BE12" s="398" t="s">
        <v>543</v>
      </c>
      <c r="BF12" s="398" t="s">
        <v>544</v>
      </c>
      <c r="BG12" s="398" t="s">
        <v>545</v>
      </c>
      <c r="BH12" s="398" t="s">
        <v>546</v>
      </c>
      <c r="BI12" s="398" t="s">
        <v>547</v>
      </c>
      <c r="BJ12" s="398" t="s">
        <v>548</v>
      </c>
      <c r="BK12" s="398" t="s">
        <v>548</v>
      </c>
      <c r="BL12" s="398" t="s">
        <v>548</v>
      </c>
      <c r="BM12" s="398" t="s">
        <v>548</v>
      </c>
      <c r="BN12" s="398" t="s">
        <v>549</v>
      </c>
      <c r="BO12" s="398" t="s">
        <v>550</v>
      </c>
      <c r="BP12" s="398" t="s">
        <v>551</v>
      </c>
      <c r="BQ12" s="398" t="s">
        <v>551</v>
      </c>
      <c r="BR12" s="398" t="s">
        <v>552</v>
      </c>
      <c r="BS12" s="398" t="s">
        <v>553</v>
      </c>
      <c r="BT12" s="398" t="s">
        <v>553</v>
      </c>
      <c r="BU12" s="398" t="s">
        <v>554</v>
      </c>
      <c r="BV12" s="398" t="s">
        <v>555</v>
      </c>
      <c r="BW12" s="398" t="s">
        <v>556</v>
      </c>
      <c r="BX12" s="398" t="s">
        <v>557</v>
      </c>
      <c r="BY12" s="398" t="s">
        <v>558</v>
      </c>
      <c r="BZ12" s="398" t="s">
        <v>559</v>
      </c>
      <c r="CA12" s="398" t="s">
        <v>560</v>
      </c>
      <c r="CB12" s="398" t="s">
        <v>561</v>
      </c>
      <c r="CC12" s="398" t="s">
        <v>562</v>
      </c>
      <c r="CD12" s="398" t="s">
        <v>563</v>
      </c>
      <c r="CE12" s="398" t="s">
        <v>564</v>
      </c>
      <c r="CF12" s="398" t="s">
        <v>565</v>
      </c>
      <c r="CG12" s="398" t="s">
        <v>566</v>
      </c>
      <c r="CH12" s="398" t="s">
        <v>567</v>
      </c>
      <c r="CI12" s="398" t="s">
        <v>568</v>
      </c>
      <c r="CJ12" s="398" t="s">
        <v>569</v>
      </c>
      <c r="CK12" s="398" t="s">
        <v>570</v>
      </c>
      <c r="CL12" s="398" t="s">
        <v>571</v>
      </c>
      <c r="CM12" s="398" t="s">
        <v>572</v>
      </c>
    </row>
    <row r="13" spans="1:91" ht="77.5">
      <c r="A13" s="108" t="s">
        <v>573</v>
      </c>
      <c r="B13" s="108" t="s">
        <v>574</v>
      </c>
      <c r="C13" s="394" t="s">
        <v>575</v>
      </c>
      <c r="D13" s="397" t="s">
        <v>576</v>
      </c>
      <c r="E13" s="397" t="s">
        <v>577</v>
      </c>
      <c r="F13" s="397" t="s">
        <v>578</v>
      </c>
      <c r="G13" s="397" t="s">
        <v>577</v>
      </c>
      <c r="H13" s="397" t="s">
        <v>579</v>
      </c>
      <c r="I13" s="399" t="s">
        <v>579</v>
      </c>
      <c r="J13" s="399" t="s">
        <v>580</v>
      </c>
      <c r="K13" s="399" t="s">
        <v>581</v>
      </c>
      <c r="L13" s="398" t="s">
        <v>582</v>
      </c>
      <c r="M13" s="398" t="s">
        <v>583</v>
      </c>
      <c r="N13" s="399" t="s">
        <v>584</v>
      </c>
      <c r="O13" s="399" t="s">
        <v>584</v>
      </c>
      <c r="P13" s="399" t="s">
        <v>584</v>
      </c>
      <c r="Q13" s="399" t="s">
        <v>584</v>
      </c>
      <c r="R13" s="399" t="s">
        <v>580</v>
      </c>
      <c r="S13" s="399" t="s">
        <v>580</v>
      </c>
      <c r="T13" s="399" t="s">
        <v>580</v>
      </c>
      <c r="U13" s="399" t="s">
        <v>580</v>
      </c>
      <c r="V13" s="399" t="s">
        <v>580</v>
      </c>
      <c r="W13" s="399" t="s">
        <v>580</v>
      </c>
      <c r="X13" s="399" t="s">
        <v>580</v>
      </c>
      <c r="Y13" s="399" t="s">
        <v>580</v>
      </c>
      <c r="Z13" s="399" t="s">
        <v>580</v>
      </c>
      <c r="AA13" s="399" t="s">
        <v>580</v>
      </c>
      <c r="AB13" s="399" t="s">
        <v>580</v>
      </c>
      <c r="AC13" s="399" t="s">
        <v>580</v>
      </c>
      <c r="AD13" s="399" t="s">
        <v>580</v>
      </c>
      <c r="AE13" s="399" t="s">
        <v>580</v>
      </c>
      <c r="AF13" s="399" t="s">
        <v>580</v>
      </c>
      <c r="AG13" s="399" t="s">
        <v>580</v>
      </c>
      <c r="AH13" s="399" t="s">
        <v>580</v>
      </c>
      <c r="AI13" s="399" t="s">
        <v>580</v>
      </c>
      <c r="AJ13" s="399" t="s">
        <v>580</v>
      </c>
      <c r="AK13" s="399" t="s">
        <v>580</v>
      </c>
      <c r="AL13" s="399" t="s">
        <v>580</v>
      </c>
      <c r="AM13" s="399" t="s">
        <v>580</v>
      </c>
      <c r="AN13" s="399" t="s">
        <v>581</v>
      </c>
      <c r="AO13" s="399" t="s">
        <v>581</v>
      </c>
      <c r="AP13" s="399" t="s">
        <v>581</v>
      </c>
      <c r="AQ13" s="399" t="s">
        <v>581</v>
      </c>
      <c r="AR13" s="399" t="s">
        <v>581</v>
      </c>
      <c r="AS13" s="399" t="s">
        <v>581</v>
      </c>
      <c r="AT13" s="399" t="s">
        <v>581</v>
      </c>
      <c r="AU13" s="399" t="s">
        <v>581</v>
      </c>
      <c r="AV13" s="399" t="s">
        <v>581</v>
      </c>
      <c r="AW13" s="399" t="s">
        <v>581</v>
      </c>
      <c r="AX13" s="399" t="s">
        <v>581</v>
      </c>
      <c r="AY13" s="399" t="s">
        <v>581</v>
      </c>
      <c r="AZ13" s="399" t="s">
        <v>581</v>
      </c>
      <c r="BA13" s="399" t="s">
        <v>581</v>
      </c>
      <c r="BB13" s="399" t="s">
        <v>581</v>
      </c>
      <c r="BC13" s="399" t="s">
        <v>581</v>
      </c>
      <c r="BD13" s="399" t="s">
        <v>581</v>
      </c>
      <c r="BE13" s="399" t="s">
        <v>581</v>
      </c>
      <c r="BF13" s="399" t="s">
        <v>581</v>
      </c>
      <c r="BG13" s="399" t="s">
        <v>581</v>
      </c>
      <c r="BH13" s="399" t="s">
        <v>581</v>
      </c>
      <c r="BI13" s="399" t="s">
        <v>581</v>
      </c>
      <c r="BJ13" s="399" t="s">
        <v>584</v>
      </c>
      <c r="BK13" s="399" t="s">
        <v>584</v>
      </c>
      <c r="BL13" s="399" t="s">
        <v>584</v>
      </c>
      <c r="BM13" s="399" t="s">
        <v>584</v>
      </c>
      <c r="BN13" s="399" t="s">
        <v>584</v>
      </c>
      <c r="BO13" s="399" t="s">
        <v>584</v>
      </c>
      <c r="BP13" s="398" t="s">
        <v>582</v>
      </c>
      <c r="BQ13" s="398" t="s">
        <v>583</v>
      </c>
      <c r="BR13" s="399" t="s">
        <v>584</v>
      </c>
      <c r="BS13" s="398" t="s">
        <v>582</v>
      </c>
      <c r="BT13" s="398" t="s">
        <v>583</v>
      </c>
      <c r="BU13" s="399" t="s">
        <v>584</v>
      </c>
      <c r="BV13" s="399" t="s">
        <v>584</v>
      </c>
      <c r="BW13" s="399" t="s">
        <v>584</v>
      </c>
      <c r="BX13" s="399" t="s">
        <v>584</v>
      </c>
      <c r="BY13" s="399" t="s">
        <v>584</v>
      </c>
      <c r="BZ13" s="399" t="s">
        <v>584</v>
      </c>
      <c r="CA13" s="399" t="s">
        <v>584</v>
      </c>
      <c r="CB13" s="399" t="s">
        <v>584</v>
      </c>
      <c r="CC13" s="399" t="s">
        <v>584</v>
      </c>
      <c r="CD13" s="399" t="s">
        <v>584</v>
      </c>
      <c r="CE13" s="399" t="s">
        <v>584</v>
      </c>
      <c r="CF13" s="399" t="s">
        <v>584</v>
      </c>
      <c r="CG13" s="399" t="s">
        <v>584</v>
      </c>
      <c r="CH13" s="399" t="s">
        <v>584</v>
      </c>
      <c r="CI13" s="399" t="s">
        <v>584</v>
      </c>
      <c r="CJ13" s="399" t="s">
        <v>584</v>
      </c>
      <c r="CK13" s="399" t="s">
        <v>584</v>
      </c>
      <c r="CL13" s="399" t="s">
        <v>584</v>
      </c>
      <c r="CM13" s="399" t="s">
        <v>584</v>
      </c>
    </row>
    <row r="14" spans="1:91" ht="31">
      <c r="A14" s="108" t="s">
        <v>585</v>
      </c>
      <c r="B14" s="108" t="s">
        <v>586</v>
      </c>
      <c r="C14" s="394" t="s">
        <v>587</v>
      </c>
      <c r="D14" s="400" t="s">
        <v>588</v>
      </c>
      <c r="E14" s="397" t="s">
        <v>588</v>
      </c>
      <c r="F14" s="397" t="s">
        <v>589</v>
      </c>
      <c r="G14" s="397" t="s">
        <v>589</v>
      </c>
      <c r="H14" s="397" t="s">
        <v>588</v>
      </c>
      <c r="I14" s="399" t="s">
        <v>589</v>
      </c>
      <c r="J14" s="399" t="s">
        <v>590</v>
      </c>
      <c r="K14" s="399" t="s">
        <v>590</v>
      </c>
      <c r="L14" s="399" t="s">
        <v>590</v>
      </c>
      <c r="M14" s="399" t="s">
        <v>590</v>
      </c>
      <c r="N14" s="399" t="s">
        <v>590</v>
      </c>
      <c r="O14" s="401" t="s">
        <v>591</v>
      </c>
      <c r="P14" s="402" t="s">
        <v>591</v>
      </c>
      <c r="Q14" s="399" t="s">
        <v>590</v>
      </c>
      <c r="R14" s="399" t="s">
        <v>590</v>
      </c>
      <c r="S14" s="399" t="s">
        <v>590</v>
      </c>
      <c r="T14" s="399" t="s">
        <v>590</v>
      </c>
      <c r="U14" s="399" t="s">
        <v>590</v>
      </c>
      <c r="V14" s="399" t="s">
        <v>590</v>
      </c>
      <c r="W14" s="399" t="s">
        <v>590</v>
      </c>
      <c r="X14" s="399" t="s">
        <v>590</v>
      </c>
      <c r="Y14" s="399" t="s">
        <v>590</v>
      </c>
      <c r="Z14" s="399" t="s">
        <v>590</v>
      </c>
      <c r="AA14" s="399" t="s">
        <v>590</v>
      </c>
      <c r="AB14" s="399" t="s">
        <v>590</v>
      </c>
      <c r="AC14" s="399" t="s">
        <v>590</v>
      </c>
      <c r="AD14" s="399" t="s">
        <v>590</v>
      </c>
      <c r="AE14" s="399" t="s">
        <v>590</v>
      </c>
      <c r="AF14" s="399" t="s">
        <v>590</v>
      </c>
      <c r="AG14" s="399" t="s">
        <v>590</v>
      </c>
      <c r="AH14" s="399" t="s">
        <v>590</v>
      </c>
      <c r="AI14" s="399" t="s">
        <v>590</v>
      </c>
      <c r="AJ14" s="399" t="s">
        <v>590</v>
      </c>
      <c r="AK14" s="399" t="s">
        <v>590</v>
      </c>
      <c r="AL14" s="399" t="s">
        <v>590</v>
      </c>
      <c r="AM14" s="399" t="s">
        <v>590</v>
      </c>
      <c r="AN14" s="399" t="s">
        <v>590</v>
      </c>
      <c r="AO14" s="399" t="s">
        <v>590</v>
      </c>
      <c r="AP14" s="399" t="s">
        <v>590</v>
      </c>
      <c r="AQ14" s="399" t="s">
        <v>590</v>
      </c>
      <c r="AR14" s="399" t="s">
        <v>590</v>
      </c>
      <c r="AS14" s="399" t="s">
        <v>590</v>
      </c>
      <c r="AT14" s="399" t="s">
        <v>590</v>
      </c>
      <c r="AU14" s="399" t="s">
        <v>590</v>
      </c>
      <c r="AV14" s="399" t="s">
        <v>590</v>
      </c>
      <c r="AW14" s="399" t="s">
        <v>590</v>
      </c>
      <c r="AX14" s="399" t="s">
        <v>590</v>
      </c>
      <c r="AY14" s="399" t="s">
        <v>590</v>
      </c>
      <c r="AZ14" s="399" t="s">
        <v>590</v>
      </c>
      <c r="BA14" s="399" t="s">
        <v>590</v>
      </c>
      <c r="BB14" s="399" t="s">
        <v>590</v>
      </c>
      <c r="BC14" s="399" t="s">
        <v>590</v>
      </c>
      <c r="BD14" s="399" t="s">
        <v>590</v>
      </c>
      <c r="BE14" s="399" t="s">
        <v>590</v>
      </c>
      <c r="BF14" s="399" t="s">
        <v>590</v>
      </c>
      <c r="BG14" s="399" t="s">
        <v>590</v>
      </c>
      <c r="BH14" s="399" t="s">
        <v>590</v>
      </c>
      <c r="BI14" s="399" t="s">
        <v>590</v>
      </c>
      <c r="BJ14" s="399" t="s">
        <v>590</v>
      </c>
      <c r="BK14" s="399" t="s">
        <v>590</v>
      </c>
      <c r="BL14" s="399" t="s">
        <v>590</v>
      </c>
      <c r="BM14" s="399" t="s">
        <v>589</v>
      </c>
      <c r="BN14" s="399" t="s">
        <v>592</v>
      </c>
      <c r="BO14" s="399" t="s">
        <v>593</v>
      </c>
      <c r="BP14" s="399" t="s">
        <v>594</v>
      </c>
      <c r="BQ14" s="399" t="s">
        <v>594</v>
      </c>
      <c r="BR14" s="399" t="s">
        <v>590</v>
      </c>
      <c r="BS14" s="399" t="s">
        <v>590</v>
      </c>
      <c r="BT14" s="399" t="s">
        <v>590</v>
      </c>
      <c r="BU14" s="399" t="s">
        <v>590</v>
      </c>
      <c r="BV14" s="399" t="s">
        <v>590</v>
      </c>
      <c r="BW14" s="399" t="s">
        <v>590</v>
      </c>
      <c r="BX14" s="399" t="s">
        <v>590</v>
      </c>
      <c r="BY14" s="399" t="s">
        <v>590</v>
      </c>
      <c r="BZ14" s="399" t="s">
        <v>590</v>
      </c>
      <c r="CA14" s="399" t="s">
        <v>590</v>
      </c>
      <c r="CB14" s="399" t="s">
        <v>590</v>
      </c>
      <c r="CC14" s="399" t="s">
        <v>590</v>
      </c>
      <c r="CD14" s="399" t="s">
        <v>590</v>
      </c>
      <c r="CE14" s="399" t="s">
        <v>590</v>
      </c>
      <c r="CF14" s="399" t="s">
        <v>590</v>
      </c>
      <c r="CG14" s="399" t="s">
        <v>590</v>
      </c>
      <c r="CH14" s="399" t="s">
        <v>590</v>
      </c>
      <c r="CI14" s="399" t="s">
        <v>590</v>
      </c>
      <c r="CJ14" s="399" t="s">
        <v>590</v>
      </c>
      <c r="CK14" s="399" t="s">
        <v>590</v>
      </c>
      <c r="CL14" s="399" t="s">
        <v>590</v>
      </c>
      <c r="CM14" s="399" t="s">
        <v>590</v>
      </c>
    </row>
    <row r="15" spans="1:91" ht="62">
      <c r="A15" s="108" t="s">
        <v>595</v>
      </c>
      <c r="B15" s="108" t="s">
        <v>596</v>
      </c>
      <c r="C15" s="394" t="s">
        <v>597</v>
      </c>
      <c r="D15" s="397" t="s">
        <v>598</v>
      </c>
      <c r="E15" s="397" t="s">
        <v>598</v>
      </c>
      <c r="F15" s="397" t="s">
        <v>598</v>
      </c>
      <c r="G15" s="397" t="s">
        <v>598</v>
      </c>
      <c r="H15" s="397" t="s">
        <v>599</v>
      </c>
      <c r="I15" s="397" t="s">
        <v>599</v>
      </c>
      <c r="J15" s="397" t="s">
        <v>598</v>
      </c>
      <c r="K15" s="397" t="s">
        <v>598</v>
      </c>
      <c r="L15" s="397" t="s">
        <v>598</v>
      </c>
      <c r="M15" s="397" t="s">
        <v>598</v>
      </c>
      <c r="N15" s="397" t="s">
        <v>598</v>
      </c>
      <c r="O15" s="397" t="s">
        <v>598</v>
      </c>
      <c r="P15" s="397" t="s">
        <v>599</v>
      </c>
      <c r="Q15" s="397" t="s">
        <v>598</v>
      </c>
      <c r="R15" s="397" t="s">
        <v>598</v>
      </c>
      <c r="S15" s="397" t="s">
        <v>598</v>
      </c>
      <c r="T15" s="397" t="s">
        <v>598</v>
      </c>
      <c r="U15" s="397" t="s">
        <v>598</v>
      </c>
      <c r="V15" s="397" t="s">
        <v>598</v>
      </c>
      <c r="W15" s="397" t="s">
        <v>598</v>
      </c>
      <c r="X15" s="397" t="s">
        <v>598</v>
      </c>
      <c r="Y15" s="397" t="s">
        <v>598</v>
      </c>
      <c r="Z15" s="397" t="s">
        <v>598</v>
      </c>
      <c r="AA15" s="397" t="s">
        <v>598</v>
      </c>
      <c r="AB15" s="397" t="s">
        <v>598</v>
      </c>
      <c r="AC15" s="397" t="s">
        <v>598</v>
      </c>
      <c r="AD15" s="397" t="s">
        <v>598</v>
      </c>
      <c r="AE15" s="397" t="s">
        <v>598</v>
      </c>
      <c r="AF15" s="397" t="s">
        <v>598</v>
      </c>
      <c r="AG15" s="397" t="s">
        <v>598</v>
      </c>
      <c r="AH15" s="397" t="s">
        <v>598</v>
      </c>
      <c r="AI15" s="397" t="s">
        <v>598</v>
      </c>
      <c r="AJ15" s="397" t="s">
        <v>598</v>
      </c>
      <c r="AK15" s="397" t="s">
        <v>598</v>
      </c>
      <c r="AL15" s="397" t="s">
        <v>598</v>
      </c>
      <c r="AM15" s="397" t="s">
        <v>598</v>
      </c>
      <c r="AN15" s="397" t="s">
        <v>598</v>
      </c>
      <c r="AO15" s="397" t="s">
        <v>598</v>
      </c>
      <c r="AP15" s="397" t="s">
        <v>598</v>
      </c>
      <c r="AQ15" s="397" t="s">
        <v>598</v>
      </c>
      <c r="AR15" s="397" t="s">
        <v>598</v>
      </c>
      <c r="AS15" s="397" t="s">
        <v>598</v>
      </c>
      <c r="AT15" s="397" t="s">
        <v>598</v>
      </c>
      <c r="AU15" s="397" t="s">
        <v>598</v>
      </c>
      <c r="AV15" s="397" t="s">
        <v>598</v>
      </c>
      <c r="AW15" s="397" t="s">
        <v>598</v>
      </c>
      <c r="AX15" s="397" t="s">
        <v>598</v>
      </c>
      <c r="AY15" s="397" t="s">
        <v>598</v>
      </c>
      <c r="AZ15" s="397" t="s">
        <v>598</v>
      </c>
      <c r="BA15" s="397" t="s">
        <v>598</v>
      </c>
      <c r="BB15" s="397" t="s">
        <v>598</v>
      </c>
      <c r="BC15" s="397" t="s">
        <v>598</v>
      </c>
      <c r="BD15" s="397" t="s">
        <v>598</v>
      </c>
      <c r="BE15" s="397" t="s">
        <v>598</v>
      </c>
      <c r="BF15" s="397" t="s">
        <v>598</v>
      </c>
      <c r="BG15" s="397" t="s">
        <v>598</v>
      </c>
      <c r="BH15" s="397" t="s">
        <v>598</v>
      </c>
      <c r="BI15" s="397" t="s">
        <v>598</v>
      </c>
      <c r="BJ15" s="397" t="s">
        <v>600</v>
      </c>
      <c r="BK15" s="397" t="s">
        <v>600</v>
      </c>
      <c r="BL15" s="397" t="s">
        <v>600</v>
      </c>
      <c r="BM15" s="397" t="s">
        <v>600</v>
      </c>
      <c r="BN15" s="397" t="s">
        <v>598</v>
      </c>
      <c r="BO15" s="397" t="s">
        <v>598</v>
      </c>
      <c r="BP15" s="397" t="s">
        <v>598</v>
      </c>
      <c r="BQ15" s="397" t="s">
        <v>598</v>
      </c>
      <c r="BR15" s="397" t="s">
        <v>598</v>
      </c>
      <c r="BS15" s="397" t="s">
        <v>598</v>
      </c>
      <c r="BT15" s="397" t="s">
        <v>598</v>
      </c>
      <c r="BU15" s="397" t="s">
        <v>598</v>
      </c>
      <c r="BV15" s="397" t="s">
        <v>598</v>
      </c>
      <c r="BW15" s="397" t="s">
        <v>598</v>
      </c>
      <c r="BX15" s="397" t="s">
        <v>598</v>
      </c>
      <c r="BY15" s="397" t="s">
        <v>598</v>
      </c>
      <c r="BZ15" s="397" t="s">
        <v>598</v>
      </c>
      <c r="CA15" s="397" t="s">
        <v>598</v>
      </c>
      <c r="CB15" s="397" t="s">
        <v>598</v>
      </c>
      <c r="CC15" s="397" t="s">
        <v>598</v>
      </c>
      <c r="CD15" s="397" t="s">
        <v>598</v>
      </c>
      <c r="CE15" s="397" t="s">
        <v>598</v>
      </c>
      <c r="CF15" s="397" t="s">
        <v>598</v>
      </c>
      <c r="CG15" s="397" t="s">
        <v>598</v>
      </c>
      <c r="CH15" s="397" t="s">
        <v>598</v>
      </c>
      <c r="CI15" s="397" t="s">
        <v>598</v>
      </c>
      <c r="CJ15" s="397" t="s">
        <v>598</v>
      </c>
      <c r="CK15" s="397" t="s">
        <v>598</v>
      </c>
      <c r="CL15" s="397" t="s">
        <v>598</v>
      </c>
      <c r="CM15" s="397" t="s">
        <v>598</v>
      </c>
    </row>
    <row r="16" spans="1:91" ht="46.5">
      <c r="A16" s="108" t="s">
        <v>601</v>
      </c>
      <c r="B16" s="108" t="s">
        <v>602</v>
      </c>
      <c r="C16" s="394" t="s">
        <v>603</v>
      </c>
      <c r="D16" s="400" t="s">
        <v>604</v>
      </c>
      <c r="E16" s="397" t="s">
        <v>604</v>
      </c>
      <c r="F16" s="397" t="s">
        <v>604</v>
      </c>
      <c r="G16" s="397" t="s">
        <v>604</v>
      </c>
      <c r="H16" s="397" t="s">
        <v>604</v>
      </c>
      <c r="I16" s="400" t="s">
        <v>604</v>
      </c>
      <c r="J16" s="400" t="s">
        <v>604</v>
      </c>
      <c r="K16" s="400" t="s">
        <v>604</v>
      </c>
      <c r="L16" s="400" t="s">
        <v>604</v>
      </c>
      <c r="M16" s="400" t="s">
        <v>604</v>
      </c>
      <c r="N16" s="400" t="s">
        <v>604</v>
      </c>
      <c r="O16" s="400" t="s">
        <v>604</v>
      </c>
      <c r="P16" s="400" t="s">
        <v>604</v>
      </c>
      <c r="Q16" s="400" t="s">
        <v>604</v>
      </c>
      <c r="R16" s="400" t="s">
        <v>604</v>
      </c>
      <c r="S16" s="400" t="s">
        <v>604</v>
      </c>
      <c r="T16" s="400" t="s">
        <v>604</v>
      </c>
      <c r="U16" s="400" t="s">
        <v>604</v>
      </c>
      <c r="V16" s="400" t="s">
        <v>604</v>
      </c>
      <c r="W16" s="400" t="s">
        <v>604</v>
      </c>
      <c r="X16" s="400" t="s">
        <v>604</v>
      </c>
      <c r="Y16" s="400" t="s">
        <v>604</v>
      </c>
      <c r="Z16" s="400" t="s">
        <v>604</v>
      </c>
      <c r="AA16" s="400" t="s">
        <v>604</v>
      </c>
      <c r="AB16" s="400" t="s">
        <v>604</v>
      </c>
      <c r="AC16" s="400" t="s">
        <v>604</v>
      </c>
      <c r="AD16" s="400" t="s">
        <v>604</v>
      </c>
      <c r="AE16" s="400" t="s">
        <v>604</v>
      </c>
      <c r="AF16" s="400" t="s">
        <v>604</v>
      </c>
      <c r="AG16" s="400" t="s">
        <v>604</v>
      </c>
      <c r="AH16" s="400" t="s">
        <v>604</v>
      </c>
      <c r="AI16" s="400" t="s">
        <v>604</v>
      </c>
      <c r="AJ16" s="400" t="s">
        <v>604</v>
      </c>
      <c r="AK16" s="400" t="s">
        <v>604</v>
      </c>
      <c r="AL16" s="400" t="s">
        <v>604</v>
      </c>
      <c r="AM16" s="400" t="s">
        <v>604</v>
      </c>
      <c r="AN16" s="400" t="s">
        <v>604</v>
      </c>
      <c r="AO16" s="400" t="s">
        <v>604</v>
      </c>
      <c r="AP16" s="400" t="s">
        <v>604</v>
      </c>
      <c r="AQ16" s="400" t="s">
        <v>604</v>
      </c>
      <c r="AR16" s="400" t="s">
        <v>604</v>
      </c>
      <c r="AS16" s="400" t="s">
        <v>604</v>
      </c>
      <c r="AT16" s="400" t="s">
        <v>604</v>
      </c>
      <c r="AU16" s="400" t="s">
        <v>604</v>
      </c>
      <c r="AV16" s="400" t="s">
        <v>604</v>
      </c>
      <c r="AW16" s="400" t="s">
        <v>604</v>
      </c>
      <c r="AX16" s="400" t="s">
        <v>604</v>
      </c>
      <c r="AY16" s="400" t="s">
        <v>604</v>
      </c>
      <c r="AZ16" s="400" t="s">
        <v>604</v>
      </c>
      <c r="BA16" s="400" t="s">
        <v>604</v>
      </c>
      <c r="BB16" s="400" t="s">
        <v>604</v>
      </c>
      <c r="BC16" s="400" t="s">
        <v>604</v>
      </c>
      <c r="BD16" s="400" t="s">
        <v>604</v>
      </c>
      <c r="BE16" s="400" t="s">
        <v>604</v>
      </c>
      <c r="BF16" s="400" t="s">
        <v>604</v>
      </c>
      <c r="BG16" s="400" t="s">
        <v>604</v>
      </c>
      <c r="BH16" s="400" t="s">
        <v>604</v>
      </c>
      <c r="BI16" s="400" t="s">
        <v>604</v>
      </c>
      <c r="BJ16" s="400" t="s">
        <v>605</v>
      </c>
      <c r="BK16" s="400" t="s">
        <v>605</v>
      </c>
      <c r="BL16" s="400" t="s">
        <v>605</v>
      </c>
      <c r="BM16" s="400" t="s">
        <v>605</v>
      </c>
      <c r="BN16" s="400" t="s">
        <v>604</v>
      </c>
      <c r="BO16" s="400" t="s">
        <v>604</v>
      </c>
      <c r="BP16" s="400" t="s">
        <v>604</v>
      </c>
      <c r="BQ16" s="400" t="s">
        <v>604</v>
      </c>
      <c r="BR16" s="400" t="s">
        <v>604</v>
      </c>
      <c r="BS16" s="400" t="s">
        <v>604</v>
      </c>
      <c r="BT16" s="400" t="s">
        <v>604</v>
      </c>
      <c r="BU16" s="400" t="s">
        <v>604</v>
      </c>
      <c r="BV16" s="400" t="s">
        <v>604</v>
      </c>
      <c r="BW16" s="400" t="s">
        <v>604</v>
      </c>
      <c r="BX16" s="400" t="s">
        <v>604</v>
      </c>
      <c r="BY16" s="400" t="s">
        <v>604</v>
      </c>
      <c r="BZ16" s="400" t="s">
        <v>604</v>
      </c>
      <c r="CA16" s="400" t="s">
        <v>604</v>
      </c>
      <c r="CB16" s="400" t="s">
        <v>604</v>
      </c>
      <c r="CC16" s="400" t="s">
        <v>604</v>
      </c>
      <c r="CD16" s="400" t="s">
        <v>604</v>
      </c>
      <c r="CE16" s="400" t="s">
        <v>604</v>
      </c>
      <c r="CF16" s="400" t="s">
        <v>604</v>
      </c>
      <c r="CG16" s="400" t="s">
        <v>604</v>
      </c>
      <c r="CH16" s="400" t="s">
        <v>604</v>
      </c>
      <c r="CI16" s="400" t="s">
        <v>604</v>
      </c>
      <c r="CJ16" s="400" t="s">
        <v>604</v>
      </c>
      <c r="CK16" s="400" t="s">
        <v>604</v>
      </c>
      <c r="CL16" s="400" t="s">
        <v>604</v>
      </c>
      <c r="CM16" s="400" t="s">
        <v>604</v>
      </c>
    </row>
    <row r="17" spans="4:91" ht="15" customHeight="1">
      <c r="D17" s="409" t="s">
        <v>1390</v>
      </c>
      <c r="E17" s="409" t="s">
        <v>1391</v>
      </c>
      <c r="F17" s="409" t="s">
        <v>1390</v>
      </c>
      <c r="G17" s="219" t="s">
        <v>1391</v>
      </c>
      <c r="H17" s="219" t="s">
        <v>1392</v>
      </c>
      <c r="I17" s="219" t="s">
        <v>1393</v>
      </c>
      <c r="J17" s="219" t="s">
        <v>1394</v>
      </c>
      <c r="K17" s="219" t="s">
        <v>1395</v>
      </c>
      <c r="L17" s="219" t="s">
        <v>1396</v>
      </c>
      <c r="M17" s="219" t="s">
        <v>1411</v>
      </c>
      <c r="N17" s="219" t="s">
        <v>1397</v>
      </c>
      <c r="O17" s="219" t="s">
        <v>1398</v>
      </c>
      <c r="P17" s="219" t="s">
        <v>1399</v>
      </c>
      <c r="Q17" s="219" t="s">
        <v>1400</v>
      </c>
      <c r="R17" s="219" t="s">
        <v>1401</v>
      </c>
      <c r="S17" s="219" t="s">
        <v>1401</v>
      </c>
      <c r="T17" s="219" t="s">
        <v>1401</v>
      </c>
      <c r="U17" s="219" t="s">
        <v>1401</v>
      </c>
      <c r="V17" s="219" t="s">
        <v>1401</v>
      </c>
      <c r="W17" s="219" t="s">
        <v>1401</v>
      </c>
      <c r="X17" s="219" t="s">
        <v>1401</v>
      </c>
      <c r="Y17" s="219" t="s">
        <v>1401</v>
      </c>
      <c r="Z17" s="219" t="s">
        <v>1401</v>
      </c>
      <c r="AA17" s="219" t="s">
        <v>1401</v>
      </c>
      <c r="AB17" s="219" t="s">
        <v>1401</v>
      </c>
      <c r="AC17" s="219" t="s">
        <v>1401</v>
      </c>
      <c r="AD17" s="219" t="s">
        <v>1401</v>
      </c>
      <c r="AE17" s="219" t="s">
        <v>1401</v>
      </c>
      <c r="AF17" s="219" t="s">
        <v>1401</v>
      </c>
      <c r="AG17" s="219" t="s">
        <v>1401</v>
      </c>
      <c r="AH17" s="219" t="s">
        <v>1401</v>
      </c>
      <c r="AI17" s="219" t="s">
        <v>1401</v>
      </c>
      <c r="AJ17" s="219" t="s">
        <v>1401</v>
      </c>
      <c r="AK17" s="219" t="s">
        <v>1401</v>
      </c>
      <c r="AL17" s="219" t="s">
        <v>1401</v>
      </c>
      <c r="AM17" s="219" t="s">
        <v>1401</v>
      </c>
      <c r="AN17" s="219" t="s">
        <v>1402</v>
      </c>
      <c r="AO17" s="219" t="s">
        <v>1402</v>
      </c>
      <c r="AP17" s="219" t="s">
        <v>1402</v>
      </c>
      <c r="AQ17" s="219" t="s">
        <v>1402</v>
      </c>
      <c r="AR17" s="219" t="s">
        <v>1402</v>
      </c>
      <c r="AS17" s="219" t="s">
        <v>1402</v>
      </c>
      <c r="AT17" s="219" t="s">
        <v>1402</v>
      </c>
      <c r="AU17" s="219" t="s">
        <v>1402</v>
      </c>
      <c r="AV17" s="219" t="s">
        <v>1402</v>
      </c>
      <c r="AW17" s="219" t="s">
        <v>1402</v>
      </c>
      <c r="AX17" s="219" t="s">
        <v>1402</v>
      </c>
      <c r="AY17" s="219" t="s">
        <v>1402</v>
      </c>
      <c r="AZ17" s="219" t="s">
        <v>1402</v>
      </c>
      <c r="BA17" s="219" t="s">
        <v>1402</v>
      </c>
      <c r="BB17" s="219" t="s">
        <v>1402</v>
      </c>
      <c r="BC17" s="219" t="s">
        <v>1402</v>
      </c>
      <c r="BD17" s="219" t="s">
        <v>1402</v>
      </c>
      <c r="BE17" s="219" t="s">
        <v>1402</v>
      </c>
      <c r="BF17" s="219" t="s">
        <v>1402</v>
      </c>
      <c r="BG17" s="219" t="s">
        <v>1402</v>
      </c>
      <c r="BH17" s="219" t="s">
        <v>1402</v>
      </c>
      <c r="BI17" s="219" t="s">
        <v>1402</v>
      </c>
      <c r="BJ17" s="219" t="s">
        <v>1403</v>
      </c>
      <c r="BK17" s="219" t="s">
        <v>1404</v>
      </c>
      <c r="BL17" s="219" t="s">
        <v>1405</v>
      </c>
      <c r="BM17" s="219" t="s">
        <v>1406</v>
      </c>
      <c r="BN17" s="219" t="s">
        <v>1407</v>
      </c>
      <c r="BO17" s="219" t="s">
        <v>1407</v>
      </c>
      <c r="BP17" s="219" t="s">
        <v>1408</v>
      </c>
      <c r="BQ17" s="219" t="s">
        <v>1412</v>
      </c>
      <c r="BR17" s="441" t="s">
        <v>1409</v>
      </c>
      <c r="BS17" s="441" t="s">
        <v>1409</v>
      </c>
      <c r="BT17" s="219" t="s">
        <v>1417</v>
      </c>
      <c r="BU17" s="219" t="s">
        <v>1409</v>
      </c>
      <c r="BV17" s="219" t="s">
        <v>1409</v>
      </c>
      <c r="BW17" s="219" t="s">
        <v>1409</v>
      </c>
      <c r="BX17" s="219" t="s">
        <v>1409</v>
      </c>
      <c r="BY17" s="219" t="s">
        <v>1409</v>
      </c>
      <c r="BZ17" s="219" t="s">
        <v>1409</v>
      </c>
      <c r="CA17" s="219" t="s">
        <v>1409</v>
      </c>
      <c r="CB17" s="219" t="s">
        <v>1409</v>
      </c>
      <c r="CC17" s="219" t="s">
        <v>1409</v>
      </c>
      <c r="CD17" s="219" t="s">
        <v>1409</v>
      </c>
      <c r="CE17" s="219" t="s">
        <v>1409</v>
      </c>
      <c r="CF17" s="219" t="s">
        <v>1409</v>
      </c>
      <c r="CG17" s="219" t="s">
        <v>1409</v>
      </c>
      <c r="CH17" s="219" t="s">
        <v>1409</v>
      </c>
      <c r="CI17" s="219" t="s">
        <v>1410</v>
      </c>
      <c r="CJ17" s="219" t="s">
        <v>1410</v>
      </c>
      <c r="CK17" s="219" t="s">
        <v>1410</v>
      </c>
      <c r="CL17" s="219" t="s">
        <v>1410</v>
      </c>
      <c r="CM17" s="219" t="s">
        <v>1409</v>
      </c>
    </row>
  </sheetData>
  <mergeCells count="3">
    <mergeCell ref="A1:C1"/>
    <mergeCell ref="A7:C7"/>
    <mergeCell ref="A4:C4"/>
  </mergeCells>
  <phoneticPr fontId="42" type="noConversion"/>
  <dataValidations count="1">
    <dataValidation allowBlank="1" showInputMessage="1" prompt="To enter free text, select cell and type - do not click into cell" sqref="D10:E10 G10 N10 CM10 BR10:BS10 BU10:CD10 CF10:CH10" xr:uid="{3790ECDF-450E-4CBD-8E2C-664507A945B0}"/>
  </dataValidation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AL96"/>
  <sheetViews>
    <sheetView zoomScale="85" zoomScaleNormal="85" workbookViewId="0">
      <pane xSplit="3" ySplit="2" topLeftCell="D84" activePane="bottomRight" state="frozen"/>
      <selection pane="topRight" activeCell="D1" sqref="D1"/>
      <selection pane="bottomLeft" activeCell="A3" sqref="A3"/>
      <selection pane="bottomRight" activeCell="D91" sqref="D91"/>
    </sheetView>
  </sheetViews>
  <sheetFormatPr defaultColWidth="14.453125" defaultRowHeight="14"/>
  <cols>
    <col min="1" max="1" width="10.81640625" style="186" customWidth="1"/>
    <col min="2" max="2" width="45.81640625" style="186" customWidth="1"/>
    <col min="3" max="3" width="62.453125" style="187" customWidth="1"/>
    <col min="4" max="4" width="28.7265625" style="36" customWidth="1"/>
    <col min="5" max="5" width="40.54296875" style="36" customWidth="1"/>
    <col min="6" max="7" width="28.7265625" style="36" customWidth="1"/>
    <col min="8" max="8" width="33.81640625" style="36" customWidth="1"/>
    <col min="9" max="9" width="40.54296875" style="36" customWidth="1"/>
    <col min="10" max="10" width="36" style="36" customWidth="1"/>
    <col min="11" max="14" width="28.81640625" style="36" customWidth="1"/>
    <col min="15" max="15" width="37.7265625" style="36" customWidth="1"/>
    <col min="16" max="17" width="28.81640625" style="36" customWidth="1"/>
    <col min="18" max="18" width="35.1796875" style="36" customWidth="1"/>
    <col min="19" max="26" width="28.81640625" style="36" customWidth="1"/>
    <col min="27" max="38" width="23" style="36" customWidth="1"/>
    <col min="39" max="39" width="3.7265625" style="36" customWidth="1"/>
    <col min="40" max="16384" width="14.453125" style="36"/>
  </cols>
  <sheetData>
    <row r="1" spans="1:38" s="180" customFormat="1" ht="24" customHeight="1">
      <c r="A1" s="204" t="s">
        <v>606</v>
      </c>
      <c r="B1" s="121"/>
      <c r="C1" s="205"/>
      <c r="D1" s="121"/>
      <c r="E1" s="121"/>
      <c r="F1" s="121"/>
      <c r="G1" s="121"/>
      <c r="H1" s="121"/>
      <c r="I1" s="195"/>
      <c r="J1" s="206"/>
      <c r="K1" s="204"/>
      <c r="L1" s="204"/>
      <c r="M1" s="204"/>
      <c r="N1" s="204"/>
      <c r="O1" s="204"/>
      <c r="P1" s="204"/>
      <c r="Q1" s="204"/>
      <c r="R1" s="204"/>
      <c r="S1" s="204"/>
      <c r="T1" s="204"/>
      <c r="U1" s="204"/>
      <c r="V1" s="204"/>
      <c r="W1" s="204"/>
      <c r="X1" s="204"/>
      <c r="Y1" s="204"/>
      <c r="Z1" s="204"/>
      <c r="AA1" s="47"/>
      <c r="AB1" s="47"/>
      <c r="AC1" s="47"/>
      <c r="AD1" s="48"/>
      <c r="AE1" s="48"/>
      <c r="AF1" s="48"/>
      <c r="AG1" s="48"/>
      <c r="AH1" s="48"/>
      <c r="AI1" s="48"/>
      <c r="AJ1" s="48"/>
      <c r="AK1" s="48"/>
      <c r="AL1" s="48"/>
    </row>
    <row r="2" spans="1:38" s="181" customFormat="1" ht="24" customHeight="1" thickBot="1">
      <c r="A2" s="207" t="s">
        <v>68</v>
      </c>
      <c r="B2" s="208" t="s">
        <v>190</v>
      </c>
      <c r="C2" s="190" t="s">
        <v>70</v>
      </c>
      <c r="D2" s="209" t="str">
        <f>IF(A_Program_Info!$D12="","[Plan 1]",A_Program_Info!$D12)</f>
        <v>Be Healthy Partnership Plan</v>
      </c>
      <c r="E2" s="209" t="str">
        <f>IF(A_Program_Info!$D13="","[Plan 2]",A_Program_Info!$D13)</f>
        <v>Berkshire Fallon Health Collaborative</v>
      </c>
      <c r="F2" s="209" t="str">
        <f>IF(A_Program_Info!$D14="","[Plan3]",A_Program_Info!$D14)</f>
        <v>Fallon 365 Care</v>
      </c>
      <c r="G2" s="209" t="str">
        <f>IF(A_Program_Info!$D15="","[Plan 4]",A_Program_Info!$D15)</f>
        <v>Fallon Health-Atrius Health Care Collaborative</v>
      </c>
      <c r="H2" s="209" t="str">
        <f>IF(A_Program_Info!$D16="","[Plan 5]",A_Program_Info!$D16)</f>
        <v>Mass General Brigham Health Plan with Mass General Brigham ACO</v>
      </c>
      <c r="I2" s="209" t="str">
        <f>IF(A_Program_Info!$D17="","[Plan 6]",A_Program_Info!$D17)</f>
        <v>Tufts Health Together with Cambridge Health Alliance (CHA)</v>
      </c>
      <c r="J2" s="209" t="str">
        <f>IF(A_Program_Info!$D18="","[Plan 7]",A_Program_Info!$D18)</f>
        <v>Tufts Health Together with UMass Memorial Health</v>
      </c>
      <c r="K2" s="209" t="str">
        <f>IF(A_Program_Info!$D19="","[Plan 8]",A_Program_Info!$D19)</f>
        <v>East Boston Neighborhood Health WellSense Alliance</v>
      </c>
      <c r="L2" s="209" t="str">
        <f>IF(A_Program_Info!$D20="","[Plan 9]",A_Program_Info!$D20)</f>
        <v>WellSense Beth Israel Lahey Health (BILH) Performance Network ACO</v>
      </c>
      <c r="M2" s="209" t="str">
        <f>IF(A_Program_Info!$D21="","[Plan 10]",A_Program_Info!$D21)</f>
        <v>WellSense Boston Children's ACO</v>
      </c>
      <c r="N2" s="209" t="str">
        <f>IF(A_Program_Info!$D22="","[Plan 11]",A_Program_Info!$D22)</f>
        <v>WellSense Care Alliance</v>
      </c>
      <c r="O2" s="209" t="str">
        <f>IF(A_Program_Info!$D23="","[Plan 12]",A_Program_Info!$D23)</f>
        <v>WellSense Community Alliance</v>
      </c>
      <c r="P2" s="209" t="str">
        <f>IF(A_Program_Info!$D24="","[Plan 13]",A_Program_Info!$D24)</f>
        <v>WellSense Mercy Alliance</v>
      </c>
      <c r="Q2" s="209" t="str">
        <f>IF(A_Program_Info!$D25="","[Plan 14]",A_Program_Info!$D25)</f>
        <v>WellSense Signature Alliance</v>
      </c>
      <c r="R2" s="209" t="str">
        <f>IF(A_Program_Info!$D26="","[Plan 15]",A_Program_Info!$D26)</f>
        <v>WellSense Southcoast Alliance</v>
      </c>
      <c r="S2" s="209" t="str">
        <f>IF(A_Program_Info!$D27="","[Plan 16]",A_Program_Info!$D27)</f>
        <v>[Plan 16]</v>
      </c>
      <c r="T2" s="209" t="str">
        <f>IF(A_Program_Info!$D28="","[Plan 17]",A_Program_Info!$D28)</f>
        <v>[Plan 17]</v>
      </c>
      <c r="U2" s="209" t="str">
        <f>IF(A_Program_Info!$D29="","[Plan 18]",A_Program_Info!$D29)</f>
        <v>[Plan 18]</v>
      </c>
      <c r="V2" s="209" t="str">
        <f>IF(A_Program_Info!$D30="","[Plan 19]",A_Program_Info!$D30)</f>
        <v>[Plan 19]</v>
      </c>
      <c r="W2" s="209" t="str">
        <f>IF(A_Program_Info!$D31="","[Plan 20]",A_Program_Info!$D31)</f>
        <v>[Plan 20]</v>
      </c>
      <c r="X2" s="209" t="str">
        <f>IF(A_Program_Info!$D32="","[Plan 21]",A_Program_Info!$D32)</f>
        <v>[Plan 21]</v>
      </c>
      <c r="Y2" s="209" t="str">
        <f>IF(A_Program_Info!$D33="","[Plan 22]",A_Program_Info!$D33)</f>
        <v>[Plan 22]</v>
      </c>
      <c r="Z2" s="209" t="str">
        <f>IF(A_Program_Info!$D34="","[Plan 23]",A_Program_Info!$D34)</f>
        <v>[Plan 23]</v>
      </c>
      <c r="AA2" s="178"/>
      <c r="AB2" s="178"/>
      <c r="AC2" s="178"/>
      <c r="AD2" s="179"/>
      <c r="AE2" s="178"/>
      <c r="AF2" s="178"/>
      <c r="AG2" s="178"/>
      <c r="AH2" s="178"/>
      <c r="AI2" s="178"/>
      <c r="AJ2" s="178"/>
      <c r="AK2" s="178"/>
      <c r="AL2" s="178"/>
    </row>
    <row r="3" spans="1:38" s="182" customFormat="1" ht="24" customHeight="1">
      <c r="A3" s="154" t="s">
        <v>191</v>
      </c>
      <c r="B3" s="155"/>
      <c r="C3" s="199"/>
      <c r="D3" s="156"/>
      <c r="E3" s="156"/>
      <c r="F3" s="156"/>
      <c r="G3" s="156"/>
      <c r="H3" s="156"/>
      <c r="I3" s="156"/>
      <c r="J3" s="156"/>
      <c r="K3" s="156"/>
      <c r="L3" s="156"/>
      <c r="M3" s="156"/>
      <c r="N3" s="156"/>
      <c r="O3" s="156"/>
      <c r="P3" s="156"/>
      <c r="Q3" s="156"/>
      <c r="R3" s="156"/>
      <c r="S3" s="156"/>
      <c r="T3" s="156"/>
      <c r="U3" s="156"/>
      <c r="V3" s="156"/>
      <c r="W3" s="156"/>
      <c r="X3" s="156"/>
      <c r="Y3" s="156"/>
      <c r="Z3" s="156"/>
      <c r="AA3" s="156"/>
      <c r="AB3" s="156"/>
      <c r="AC3" s="156"/>
      <c r="AD3" s="156"/>
      <c r="AE3" s="156"/>
      <c r="AF3" s="156"/>
      <c r="AG3" s="156"/>
      <c r="AH3" s="156"/>
      <c r="AI3" s="156"/>
      <c r="AJ3" s="156"/>
      <c r="AK3" s="156"/>
      <c r="AL3" s="156"/>
    </row>
    <row r="4" spans="1:38" s="308" customFormat="1" ht="46.5">
      <c r="A4" s="301" t="s">
        <v>607</v>
      </c>
      <c r="B4" s="302" t="s">
        <v>608</v>
      </c>
      <c r="C4" s="303" t="s">
        <v>609</v>
      </c>
      <c r="D4" s="304">
        <v>48297</v>
      </c>
      <c r="E4" s="304">
        <v>17973</v>
      </c>
      <c r="F4" s="305">
        <v>36266</v>
      </c>
      <c r="G4" s="305">
        <v>40051</v>
      </c>
      <c r="H4" s="305">
        <v>146705</v>
      </c>
      <c r="I4" s="306">
        <v>36298</v>
      </c>
      <c r="J4" s="306">
        <v>46558</v>
      </c>
      <c r="K4" s="306">
        <v>29670</v>
      </c>
      <c r="L4" s="306">
        <v>66524</v>
      </c>
      <c r="M4" s="306">
        <v>130972</v>
      </c>
      <c r="N4" s="306">
        <v>56089</v>
      </c>
      <c r="O4" s="306">
        <v>138347</v>
      </c>
      <c r="P4" s="306">
        <v>29570</v>
      </c>
      <c r="Q4" s="306">
        <v>24471</v>
      </c>
      <c r="R4" s="306">
        <v>18249</v>
      </c>
      <c r="S4" s="306"/>
      <c r="T4" s="306"/>
      <c r="U4" s="306"/>
      <c r="V4" s="306"/>
      <c r="W4" s="306"/>
      <c r="X4" s="306"/>
      <c r="Y4" s="306"/>
      <c r="Z4" s="306"/>
      <c r="AA4" s="307"/>
      <c r="AB4" s="307"/>
      <c r="AC4" s="307"/>
      <c r="AD4" s="307"/>
      <c r="AE4" s="307"/>
      <c r="AF4" s="307"/>
      <c r="AG4" s="307"/>
      <c r="AH4" s="307"/>
      <c r="AI4" s="307"/>
      <c r="AJ4" s="307"/>
      <c r="AK4" s="307"/>
      <c r="AL4" s="307"/>
    </row>
    <row r="5" spans="1:38" ht="77.5">
      <c r="A5" s="116" t="s">
        <v>610</v>
      </c>
      <c r="B5" s="116" t="s">
        <v>611</v>
      </c>
      <c r="C5" s="109" t="s">
        <v>612</v>
      </c>
      <c r="D5" s="171">
        <f>IF(ISBLANK(D$4),"Enter a value above", D1_Plan_Set!D$4/B_State!$D$4)</f>
        <v>2.3169218237370191E-2</v>
      </c>
      <c r="E5" s="171">
        <f>IF(ISBLANK(E$4),"Enter a value above", D1_Plan_Set!E$4/B_State!$D$4)</f>
        <v>8.6220750642949772E-3</v>
      </c>
      <c r="F5" s="171">
        <f>IF(ISBLANK(F$4),"Enter a value above", D1_Plan_Set!F$4/B_State!$D$4)</f>
        <v>1.7397661730469128E-2</v>
      </c>
      <c r="G5" s="171">
        <f>IF(ISBLANK(G$4),"Enter a value above", D1_Plan_Set!G$4/B_State!$D$4)</f>
        <v>1.9213416146446231E-2</v>
      </c>
      <c r="H5" s="171">
        <f>IF(ISBLANK(H$4),"Enter a value above", D1_Plan_Set!H$4/B_State!$D$4)</f>
        <v>7.0377873605263139E-2</v>
      </c>
      <c r="I5" s="171">
        <f>IF(ISBLANK(I$4),"Enter a value above", D1_Plan_Set!I$4/B_State!$D$4)</f>
        <v>1.7413012890657043E-2</v>
      </c>
      <c r="J5" s="171">
        <f>IF(ISBLANK(J$4),"Enter a value above", D1_Plan_Set!J$4/B_State!$D$4)</f>
        <v>2.2334978625908056E-2</v>
      </c>
      <c r="K5" s="171">
        <f>IF(ISBLANK(K$4),"Enter a value above", D1_Plan_Set!K$4/B_State!$D$4)</f>
        <v>1.4233403836734654E-2</v>
      </c>
      <c r="L5" s="171">
        <f>IF(ISBLANK(L$4),"Enter a value above", D1_Plan_Set!L$4/B_State!$D$4)</f>
        <v>3.1913143135656762E-2</v>
      </c>
      <c r="M5" s="171">
        <f>IF(ISBLANK(M$4),"Enter a value above", D1_Plan_Set!M$4/B_State!$D$4)</f>
        <v>6.2830379754122381E-2</v>
      </c>
      <c r="N5" s="171">
        <f>IF(ISBLANK(N$4),"Enter a value above", D1_Plan_Set!N$4/B_State!$D$4)</f>
        <v>2.6907225743128076E-2</v>
      </c>
      <c r="O5" s="171">
        <f>IF(ISBLANK(O$4),"Enter a value above", D1_Plan_Set!O$4/B_State!$D$4)</f>
        <v>6.6368342453681478E-2</v>
      </c>
      <c r="P5" s="171">
        <f>IF(ISBLANK(P$4),"Enter a value above", D1_Plan_Set!P$4/B_State!$D$4)</f>
        <v>1.4185431461147414E-2</v>
      </c>
      <c r="Q5" s="171">
        <f>IF(ISBLANK(Q$4),"Enter a value above", D1_Plan_Set!Q$4/B_State!$D$4)</f>
        <v>1.1739320029953952E-2</v>
      </c>
      <c r="R5" s="171">
        <f>IF(ISBLANK(R$4),"Enter a value above", D1_Plan_Set!R$4/B_State!$D$4)</f>
        <v>8.7544788209157638E-3</v>
      </c>
      <c r="S5" s="171" t="str">
        <f>IF(ISBLANK(S$4),"Enter a value above", D1_Plan_Set!S$4/B_State!$D$4)</f>
        <v>Enter a value above</v>
      </c>
      <c r="T5" s="171" t="str">
        <f>IF(ISBLANK(T$4),"Enter a value above", D1_Plan_Set!T$4/B_State!$D$4)</f>
        <v>Enter a value above</v>
      </c>
      <c r="U5" s="171" t="str">
        <f>IF(ISBLANK(U$4),"Enter a value above", D1_Plan_Set!U$4/B_State!$D$4)</f>
        <v>Enter a value above</v>
      </c>
      <c r="V5" s="171" t="str">
        <f>IF(ISBLANK(V$4),"Enter a value above", D1_Plan_Set!V$4/B_State!$D$4)</f>
        <v>Enter a value above</v>
      </c>
      <c r="W5" s="171" t="str">
        <f>IF(ISBLANK(W$4),"Enter a value above", D1_Plan_Set!W$4/B_State!$D$4)</f>
        <v>Enter a value above</v>
      </c>
      <c r="X5" s="171" t="str">
        <f>IF(ISBLANK(X$4),"Enter a value above", D1_Plan_Set!X$4/B_State!$D$4)</f>
        <v>Enter a value above</v>
      </c>
      <c r="Y5" s="171" t="str">
        <f>IF(ISBLANK(Y$4),"Enter a value above", D1_Plan_Set!Y$4/B_State!$D$4)</f>
        <v>Enter a value above</v>
      </c>
      <c r="Z5" s="171" t="str">
        <f>IF(ISBLANK(Z$4),"Enter a value above", D1_Plan_Set!Z$4/B_State!$D$4)</f>
        <v>Enter a value above</v>
      </c>
      <c r="AA5" s="43"/>
      <c r="AB5" s="43"/>
      <c r="AC5" s="43"/>
      <c r="AD5" s="43"/>
      <c r="AE5" s="43"/>
      <c r="AF5" s="43"/>
      <c r="AG5" s="43"/>
      <c r="AH5" s="43"/>
      <c r="AI5" s="43"/>
      <c r="AJ5" s="43"/>
      <c r="AK5" s="43"/>
      <c r="AL5" s="43"/>
    </row>
    <row r="6" spans="1:38" ht="93">
      <c r="A6" s="116" t="s">
        <v>613</v>
      </c>
      <c r="B6" s="116" t="s">
        <v>614</v>
      </c>
      <c r="C6" s="109" t="s">
        <v>615</v>
      </c>
      <c r="D6" s="171">
        <f>IF(ISBLANK(D$4),"Enter a value above", D1_Plan_Set!D$4/B_State!$D$5)</f>
        <v>3.350991309777801E-2</v>
      </c>
      <c r="E6" s="171">
        <f>IF(ISBLANK(E$4),"Enter a value above", D1_Plan_Set!E$4/B_State!$D$5)</f>
        <v>1.2470208669407295E-2</v>
      </c>
      <c r="F6" s="171">
        <f>IF(ISBLANK(F$4),"Enter a value above", D1_Plan_Set!F$4/B_State!$D$5)</f>
        <v>2.5162442975837366E-2</v>
      </c>
      <c r="G6" s="171">
        <f>IF(ISBLANK(G$4),"Enter a value above", D1_Plan_Set!G$4/B_State!$D$5)</f>
        <v>2.7788589963747376E-2</v>
      </c>
      <c r="H6" s="171">
        <f>IF(ISBLANK(H$4),"Enter a value above", D1_Plan_Set!H$4/B_State!$D$5)</f>
        <v>0.10178834712320688</v>
      </c>
      <c r="I6" s="171">
        <f>IF(ISBLANK(I$4),"Enter a value above", D1_Plan_Set!I$4/B_State!$D$5)</f>
        <v>2.5184645539539644E-2</v>
      </c>
      <c r="J6" s="171">
        <f>IF(ISBLANK(J$4),"Enter a value above", D1_Plan_Set!J$4/B_State!$D$5)</f>
        <v>3.2303342526582367E-2</v>
      </c>
      <c r="K6" s="171">
        <f>IF(ISBLANK(K$4),"Enter a value above", D1_Plan_Set!K$4/B_State!$D$5)</f>
        <v>2.0585939532705416E-2</v>
      </c>
      <c r="L6" s="171">
        <f>IF(ISBLANK(L$4),"Enter a value above", D1_Plan_Set!L$4/B_State!$D$5)</f>
        <v>4.615635461657213E-2</v>
      </c>
      <c r="M6" s="171">
        <f>IF(ISBLANK(M$4),"Enter a value above", D1_Plan_Set!M$4/B_State!$D$5)</f>
        <v>9.0872317912959008E-2</v>
      </c>
      <c r="N6" s="171">
        <f>IF(ISBLANK(N$4),"Enter a value above", D1_Plan_Set!N$4/B_State!$D$5)</f>
        <v>3.8916237359282582E-2</v>
      </c>
      <c r="O6" s="171">
        <f>IF(ISBLANK(O$4),"Enter a value above", D1_Plan_Set!O$4/B_State!$D$5)</f>
        <v>9.5989315016218282E-2</v>
      </c>
      <c r="P6" s="171">
        <f>IF(ISBLANK(P$4),"Enter a value above", D1_Plan_Set!P$4/B_State!$D$5)</f>
        <v>2.0516556521135799E-2</v>
      </c>
      <c r="Q6" s="171">
        <f>IF(ISBLANK(Q$4),"Enter a value above", D1_Plan_Set!Q$4/B_State!$D$5)</f>
        <v>1.697871676120102E-2</v>
      </c>
      <c r="R6" s="171">
        <f>IF(ISBLANK(R$4),"Enter a value above", D1_Plan_Set!R$4/B_State!$D$5)</f>
        <v>1.266170578133944E-2</v>
      </c>
      <c r="S6" s="171" t="str">
        <f>IF(ISBLANK(S$4),"Enter a value above", D1_Plan_Set!S$4/B_State!$D$5)</f>
        <v>Enter a value above</v>
      </c>
      <c r="T6" s="171" t="str">
        <f>IF(ISBLANK(T$4),"Enter a value above", D1_Plan_Set!T$4/B_State!$D$5)</f>
        <v>Enter a value above</v>
      </c>
      <c r="U6" s="171" t="str">
        <f>IF(ISBLANK(U$4),"Enter a value above", D1_Plan_Set!U$4/B_State!$D$5)</f>
        <v>Enter a value above</v>
      </c>
      <c r="V6" s="171" t="str">
        <f>IF(ISBLANK(V$4),"Enter a value above", D1_Plan_Set!V$4/B_State!$D$5)</f>
        <v>Enter a value above</v>
      </c>
      <c r="W6" s="171" t="str">
        <f>IF(ISBLANK(W$4),"Enter a value above", D1_Plan_Set!W$4/B_State!$D$5)</f>
        <v>Enter a value above</v>
      </c>
      <c r="X6" s="171" t="str">
        <f>IF(ISBLANK(X$4),"Enter a value above", D1_Plan_Set!X$4/B_State!$D$5)</f>
        <v>Enter a value above</v>
      </c>
      <c r="Y6" s="171" t="str">
        <f>IF(ISBLANK(Y$4),"Enter a value above", D1_Plan_Set!Y$4/B_State!$D$5)</f>
        <v>Enter a value above</v>
      </c>
      <c r="Z6" s="171" t="str">
        <f>IF(ISBLANK(Z$4),"Enter a value above", D1_Plan_Set!Z$4/B_State!$D$5)</f>
        <v>Enter a value above</v>
      </c>
      <c r="AA6" s="43"/>
      <c r="AB6" s="43"/>
      <c r="AC6" s="43"/>
      <c r="AD6" s="43"/>
      <c r="AE6" s="43"/>
      <c r="AF6" s="43"/>
      <c r="AG6" s="43"/>
      <c r="AH6" s="43"/>
      <c r="AI6" s="43"/>
      <c r="AJ6" s="43"/>
      <c r="AK6" s="43"/>
      <c r="AL6" s="43"/>
    </row>
    <row r="7" spans="1:38" s="182" customFormat="1" ht="24" customHeight="1">
      <c r="A7" s="154" t="s">
        <v>616</v>
      </c>
      <c r="B7" s="155"/>
      <c r="C7" s="155"/>
      <c r="D7" s="156"/>
      <c r="E7" s="156"/>
      <c r="F7" s="156"/>
      <c r="G7" s="156"/>
      <c r="H7" s="156"/>
      <c r="I7" s="156"/>
      <c r="J7" s="156"/>
      <c r="K7" s="156"/>
      <c r="L7" s="156"/>
      <c r="M7" s="156"/>
      <c r="N7" s="156"/>
      <c r="O7" s="156"/>
      <c r="P7" s="156"/>
      <c r="Q7" s="156"/>
      <c r="R7" s="156"/>
      <c r="S7" s="156"/>
      <c r="T7" s="156"/>
      <c r="U7" s="156"/>
      <c r="V7" s="156"/>
      <c r="W7" s="156"/>
      <c r="X7" s="156"/>
      <c r="Y7" s="156"/>
      <c r="Z7" s="156"/>
      <c r="AA7" s="156"/>
      <c r="AB7" s="156"/>
      <c r="AC7" s="156"/>
      <c r="AD7" s="156"/>
      <c r="AE7" s="156"/>
      <c r="AF7" s="156"/>
      <c r="AG7" s="156"/>
      <c r="AH7" s="156"/>
      <c r="AI7" s="156"/>
      <c r="AJ7" s="156"/>
      <c r="AK7" s="156"/>
      <c r="AL7" s="156"/>
    </row>
    <row r="8" spans="1:38" ht="155">
      <c r="A8" s="108" t="s">
        <v>617</v>
      </c>
      <c r="B8" s="108" t="s">
        <v>618</v>
      </c>
      <c r="C8" s="109" t="s">
        <v>619</v>
      </c>
      <c r="D8" s="44">
        <v>0.92600000000000005</v>
      </c>
      <c r="E8" s="44">
        <v>0.999</v>
      </c>
      <c r="F8" s="44">
        <v>0.91</v>
      </c>
      <c r="G8" s="44">
        <v>0.90600000000000003</v>
      </c>
      <c r="H8" s="44">
        <v>0.92900000000000005</v>
      </c>
      <c r="I8" s="44">
        <v>0.92800000000000005</v>
      </c>
      <c r="J8" s="44">
        <v>0.93600000000000005</v>
      </c>
      <c r="K8" s="44">
        <v>0.91700000000000004</v>
      </c>
      <c r="L8" s="44">
        <v>0.92400000000000004</v>
      </c>
      <c r="M8" s="44">
        <v>0.93500000000000005</v>
      </c>
      <c r="N8" s="44">
        <v>0.92500000000000004</v>
      </c>
      <c r="O8" s="44">
        <v>0.92500000000000004</v>
      </c>
      <c r="P8" s="44">
        <v>0.92400000000000004</v>
      </c>
      <c r="Q8" s="44">
        <v>0.92100000000000004</v>
      </c>
      <c r="R8" s="44">
        <v>0.96</v>
      </c>
      <c r="S8" s="44"/>
      <c r="T8" s="44"/>
      <c r="U8" s="44"/>
      <c r="V8" s="44"/>
      <c r="W8" s="44"/>
      <c r="X8" s="44"/>
      <c r="Y8" s="44"/>
      <c r="Z8" s="44"/>
      <c r="AA8" s="45"/>
      <c r="AB8" s="45"/>
      <c r="AC8" s="45"/>
      <c r="AD8" s="45"/>
      <c r="AE8" s="45"/>
      <c r="AF8" s="45"/>
      <c r="AG8" s="45"/>
      <c r="AH8" s="45"/>
      <c r="AI8" s="45"/>
      <c r="AJ8" s="45"/>
      <c r="AK8" s="45"/>
      <c r="AL8" s="45"/>
    </row>
    <row r="9" spans="1:38" ht="77.5">
      <c r="A9" s="108" t="s">
        <v>620</v>
      </c>
      <c r="B9" s="108" t="s">
        <v>621</v>
      </c>
      <c r="C9" s="109" t="s">
        <v>622</v>
      </c>
      <c r="D9" s="19" t="s">
        <v>623</v>
      </c>
      <c r="E9" s="19" t="s">
        <v>623</v>
      </c>
      <c r="F9" s="19" t="s">
        <v>623</v>
      </c>
      <c r="G9" s="19" t="s">
        <v>623</v>
      </c>
      <c r="H9" s="19" t="s">
        <v>623</v>
      </c>
      <c r="I9" s="19" t="s">
        <v>623</v>
      </c>
      <c r="J9" s="19" t="s">
        <v>623</v>
      </c>
      <c r="K9" s="19" t="s">
        <v>623</v>
      </c>
      <c r="L9" s="19" t="s">
        <v>623</v>
      </c>
      <c r="M9" s="19" t="s">
        <v>623</v>
      </c>
      <c r="N9" s="19" t="s">
        <v>623</v>
      </c>
      <c r="O9" s="19" t="s">
        <v>623</v>
      </c>
      <c r="P9" s="19" t="s">
        <v>623</v>
      </c>
      <c r="Q9" s="19" t="s">
        <v>623</v>
      </c>
      <c r="R9" s="19" t="s">
        <v>623</v>
      </c>
      <c r="S9" s="19"/>
      <c r="T9" s="19"/>
      <c r="U9" s="19"/>
      <c r="V9" s="19"/>
      <c r="W9" s="19"/>
      <c r="X9" s="19"/>
      <c r="Y9" s="19"/>
      <c r="Z9" s="19"/>
      <c r="AA9" s="18"/>
      <c r="AB9" s="18"/>
      <c r="AC9" s="18"/>
      <c r="AD9" s="18"/>
      <c r="AE9" s="18"/>
      <c r="AF9" s="18"/>
      <c r="AG9" s="18"/>
      <c r="AH9" s="18"/>
      <c r="AI9" s="18"/>
      <c r="AJ9" s="18"/>
      <c r="AK9" s="18"/>
      <c r="AL9" s="18"/>
    </row>
    <row r="10" spans="1:38" ht="93">
      <c r="A10" s="108" t="s">
        <v>624</v>
      </c>
      <c r="B10" s="108" t="s">
        <v>625</v>
      </c>
      <c r="C10" s="109" t="s">
        <v>626</v>
      </c>
      <c r="D10" s="44" t="s">
        <v>281</v>
      </c>
      <c r="E10" s="44" t="s">
        <v>281</v>
      </c>
      <c r="F10" s="44" t="s">
        <v>281</v>
      </c>
      <c r="G10" s="44" t="s">
        <v>281</v>
      </c>
      <c r="H10" s="44" t="s">
        <v>281</v>
      </c>
      <c r="I10" s="44" t="s">
        <v>281</v>
      </c>
      <c r="J10" s="44" t="s">
        <v>281</v>
      </c>
      <c r="K10" s="44" t="s">
        <v>281</v>
      </c>
      <c r="L10" s="44" t="s">
        <v>281</v>
      </c>
      <c r="M10" s="44" t="s">
        <v>281</v>
      </c>
      <c r="N10" s="44" t="s">
        <v>281</v>
      </c>
      <c r="O10" s="44" t="s">
        <v>281</v>
      </c>
      <c r="P10" s="44" t="s">
        <v>281</v>
      </c>
      <c r="Q10" s="44" t="s">
        <v>281</v>
      </c>
      <c r="R10" s="44" t="s">
        <v>281</v>
      </c>
      <c r="S10" s="44"/>
      <c r="T10" s="44"/>
      <c r="U10" s="44"/>
      <c r="V10" s="44"/>
      <c r="W10" s="44"/>
      <c r="X10" s="44"/>
      <c r="Y10" s="44"/>
      <c r="Z10" s="44"/>
      <c r="AA10" s="45"/>
      <c r="AB10" s="45"/>
      <c r="AC10" s="45"/>
      <c r="AD10" s="45"/>
      <c r="AE10" s="45"/>
      <c r="AF10" s="45"/>
      <c r="AG10" s="45"/>
      <c r="AH10" s="45"/>
      <c r="AI10" s="45"/>
      <c r="AJ10" s="45"/>
      <c r="AK10" s="45"/>
      <c r="AL10" s="45"/>
    </row>
    <row r="11" spans="1:38" ht="46.5">
      <c r="A11" s="108" t="s">
        <v>627</v>
      </c>
      <c r="B11" s="108" t="s">
        <v>628</v>
      </c>
      <c r="C11" s="109" t="s">
        <v>629</v>
      </c>
      <c r="D11" s="44" t="s">
        <v>630</v>
      </c>
      <c r="E11" s="44" t="s">
        <v>630</v>
      </c>
      <c r="F11" s="44" t="s">
        <v>630</v>
      </c>
      <c r="G11" s="44" t="s">
        <v>630</v>
      </c>
      <c r="H11" s="44" t="s">
        <v>630</v>
      </c>
      <c r="I11" s="44" t="s">
        <v>630</v>
      </c>
      <c r="J11" s="44" t="s">
        <v>630</v>
      </c>
      <c r="K11" s="44" t="s">
        <v>630</v>
      </c>
      <c r="L11" s="44" t="s">
        <v>630</v>
      </c>
      <c r="M11" s="44" t="s">
        <v>630</v>
      </c>
      <c r="N11" s="44" t="s">
        <v>630</v>
      </c>
      <c r="O11" s="44" t="s">
        <v>630</v>
      </c>
      <c r="P11" s="44" t="s">
        <v>630</v>
      </c>
      <c r="Q11" s="44" t="s">
        <v>630</v>
      </c>
      <c r="R11" s="44" t="s">
        <v>630</v>
      </c>
      <c r="S11" s="44"/>
      <c r="T11" s="44"/>
      <c r="U11" s="44"/>
      <c r="V11" s="44"/>
      <c r="W11" s="44"/>
      <c r="X11" s="44"/>
      <c r="Y11" s="44"/>
      <c r="Z11" s="44"/>
      <c r="AA11" s="45"/>
      <c r="AB11" s="45"/>
      <c r="AC11" s="45"/>
      <c r="AD11" s="45"/>
      <c r="AE11" s="45"/>
      <c r="AF11" s="45"/>
      <c r="AG11" s="45"/>
      <c r="AH11" s="45"/>
      <c r="AI11" s="45"/>
      <c r="AJ11" s="45"/>
      <c r="AK11" s="45"/>
      <c r="AL11" s="45"/>
    </row>
    <row r="12" spans="1:38" s="182" customFormat="1" ht="24" customHeight="1">
      <c r="A12" s="154" t="s">
        <v>631</v>
      </c>
      <c r="B12" s="155"/>
      <c r="C12" s="155"/>
      <c r="D12" s="155"/>
      <c r="E12" s="155"/>
      <c r="F12" s="155"/>
      <c r="G12" s="155"/>
      <c r="H12" s="155"/>
      <c r="I12" s="155"/>
      <c r="J12" s="155"/>
      <c r="K12" s="155"/>
      <c r="L12" s="155"/>
      <c r="M12" s="155"/>
      <c r="N12" s="155"/>
      <c r="O12" s="155"/>
      <c r="P12" s="155"/>
      <c r="Q12" s="155"/>
      <c r="R12" s="155"/>
      <c r="S12" s="155"/>
      <c r="T12" s="155"/>
      <c r="U12" s="155"/>
      <c r="V12" s="155"/>
      <c r="W12" s="155"/>
      <c r="X12" s="155"/>
      <c r="Y12" s="155"/>
      <c r="Z12" s="155"/>
      <c r="AA12" s="155"/>
      <c r="AB12" s="155"/>
      <c r="AC12" s="155"/>
      <c r="AD12" s="155"/>
      <c r="AE12" s="155"/>
      <c r="AF12" s="155"/>
      <c r="AG12" s="155"/>
      <c r="AH12" s="155"/>
      <c r="AI12" s="155"/>
      <c r="AJ12" s="155"/>
      <c r="AK12" s="155"/>
      <c r="AL12" s="155"/>
    </row>
    <row r="13" spans="1:38" ht="155">
      <c r="A13" s="104" t="s">
        <v>632</v>
      </c>
      <c r="B13" s="54" t="s">
        <v>633</v>
      </c>
      <c r="C13" s="109" t="s">
        <v>634</v>
      </c>
      <c r="D13" s="393" t="s">
        <v>635</v>
      </c>
      <c r="E13" s="393" t="s">
        <v>635</v>
      </c>
      <c r="F13" s="393" t="s">
        <v>635</v>
      </c>
      <c r="G13" s="393" t="s">
        <v>635</v>
      </c>
      <c r="H13" s="393" t="s">
        <v>635</v>
      </c>
      <c r="I13" s="393" t="s">
        <v>635</v>
      </c>
      <c r="J13" s="393" t="s">
        <v>635</v>
      </c>
      <c r="K13" s="393" t="s">
        <v>635</v>
      </c>
      <c r="L13" s="393" t="s">
        <v>635</v>
      </c>
      <c r="M13" s="393" t="s">
        <v>635</v>
      </c>
      <c r="N13" s="444" t="s">
        <v>635</v>
      </c>
      <c r="O13" s="444" t="s">
        <v>635</v>
      </c>
      <c r="P13" s="444" t="s">
        <v>635</v>
      </c>
      <c r="Q13" s="444" t="s">
        <v>635</v>
      </c>
      <c r="R13" s="444" t="s">
        <v>635</v>
      </c>
      <c r="S13" s="19"/>
      <c r="T13" s="19"/>
      <c r="U13" s="19"/>
      <c r="V13" s="19"/>
      <c r="W13" s="19"/>
      <c r="X13" s="19"/>
      <c r="Y13" s="19"/>
      <c r="Z13" s="19"/>
      <c r="AA13" s="18"/>
      <c r="AB13" s="18"/>
      <c r="AC13" s="18"/>
      <c r="AD13" s="18"/>
      <c r="AE13" s="18"/>
      <c r="AF13" s="18"/>
      <c r="AG13" s="18"/>
      <c r="AH13" s="18"/>
      <c r="AI13" s="18"/>
      <c r="AJ13" s="18"/>
      <c r="AK13" s="18"/>
      <c r="AL13" s="18"/>
    </row>
    <row r="14" spans="1:38" ht="147.65" customHeight="1">
      <c r="A14" s="104" t="s">
        <v>636</v>
      </c>
      <c r="B14" s="54" t="s">
        <v>637</v>
      </c>
      <c r="C14" s="109" t="s">
        <v>638</v>
      </c>
      <c r="D14" s="44">
        <v>1</v>
      </c>
      <c r="E14" s="44">
        <v>1</v>
      </c>
      <c r="F14" s="44">
        <v>1</v>
      </c>
      <c r="G14" s="44">
        <v>1</v>
      </c>
      <c r="H14" s="44">
        <v>1</v>
      </c>
      <c r="I14" s="44">
        <v>1</v>
      </c>
      <c r="J14" s="44">
        <v>1</v>
      </c>
      <c r="K14" s="44">
        <v>1</v>
      </c>
      <c r="L14" s="44">
        <v>1</v>
      </c>
      <c r="M14" s="44">
        <v>1</v>
      </c>
      <c r="N14" s="44">
        <v>1</v>
      </c>
      <c r="O14" s="44">
        <v>1</v>
      </c>
      <c r="P14" s="44">
        <v>1</v>
      </c>
      <c r="Q14" s="44">
        <v>1</v>
      </c>
      <c r="R14" s="44">
        <v>1</v>
      </c>
      <c r="S14" s="44"/>
      <c r="T14" s="44"/>
      <c r="U14" s="44"/>
      <c r="V14" s="44"/>
      <c r="W14" s="44"/>
      <c r="X14" s="44"/>
      <c r="Y14" s="44"/>
      <c r="Z14" s="44"/>
      <c r="AA14" s="45"/>
      <c r="AB14" s="45"/>
      <c r="AC14" s="45"/>
      <c r="AD14" s="45"/>
      <c r="AE14" s="45"/>
      <c r="AF14" s="45"/>
      <c r="AG14" s="45"/>
      <c r="AH14" s="45"/>
      <c r="AI14" s="45"/>
      <c r="AJ14" s="45"/>
      <c r="AK14" s="45"/>
      <c r="AL14" s="45"/>
    </row>
    <row r="15" spans="1:38" ht="124">
      <c r="A15" s="104" t="s">
        <v>639</v>
      </c>
      <c r="B15" s="54" t="s">
        <v>640</v>
      </c>
      <c r="C15" s="109" t="s">
        <v>641</v>
      </c>
      <c r="D15" s="44">
        <v>1</v>
      </c>
      <c r="E15" s="44">
        <v>1</v>
      </c>
      <c r="F15" s="44">
        <v>1</v>
      </c>
      <c r="G15" s="44">
        <v>1</v>
      </c>
      <c r="H15" s="44">
        <v>1</v>
      </c>
      <c r="I15" s="44">
        <v>1</v>
      </c>
      <c r="J15" s="44">
        <v>1</v>
      </c>
      <c r="K15" s="44">
        <v>1</v>
      </c>
      <c r="L15" s="44">
        <v>1</v>
      </c>
      <c r="M15" s="44">
        <v>1</v>
      </c>
      <c r="N15" s="44">
        <v>1</v>
      </c>
      <c r="O15" s="44">
        <v>1</v>
      </c>
      <c r="P15" s="44">
        <v>1</v>
      </c>
      <c r="Q15" s="44">
        <v>1</v>
      </c>
      <c r="R15" s="44">
        <v>1</v>
      </c>
      <c r="S15" s="44"/>
      <c r="T15" s="44"/>
      <c r="U15" s="44"/>
      <c r="V15" s="44"/>
      <c r="W15" s="44"/>
      <c r="X15" s="44"/>
      <c r="Y15" s="44"/>
      <c r="Z15" s="44"/>
      <c r="AA15" s="45"/>
      <c r="AB15" s="45"/>
      <c r="AC15" s="45"/>
      <c r="AD15" s="45"/>
      <c r="AE15" s="45"/>
      <c r="AF15" s="45"/>
      <c r="AG15" s="45"/>
      <c r="AH15" s="45"/>
      <c r="AI15" s="45"/>
      <c r="AJ15" s="45"/>
      <c r="AK15" s="45"/>
      <c r="AL15" s="45"/>
    </row>
    <row r="16" spans="1:38" s="183" customFormat="1" ht="24" customHeight="1" thickBot="1">
      <c r="A16" s="157" t="s">
        <v>642</v>
      </c>
      <c r="B16" s="158"/>
      <c r="C16" s="158"/>
      <c r="D16" s="158"/>
      <c r="E16" s="158"/>
      <c r="F16" s="158"/>
      <c r="G16" s="158"/>
      <c r="H16" s="158"/>
      <c r="I16" s="158"/>
      <c r="J16" s="158"/>
      <c r="K16" s="158"/>
      <c r="L16" s="158"/>
      <c r="M16" s="158"/>
      <c r="N16" s="158"/>
      <c r="O16" s="158"/>
      <c r="P16" s="158"/>
      <c r="Q16" s="158"/>
      <c r="R16" s="158"/>
      <c r="S16" s="158"/>
      <c r="T16" s="158"/>
      <c r="U16" s="158"/>
      <c r="V16" s="158"/>
      <c r="W16" s="158"/>
      <c r="X16" s="158"/>
      <c r="Y16" s="158"/>
      <c r="Z16" s="158"/>
      <c r="AA16" s="158"/>
      <c r="AB16" s="158"/>
      <c r="AC16" s="158"/>
      <c r="AD16" s="158"/>
      <c r="AE16" s="158"/>
      <c r="AF16" s="158"/>
      <c r="AG16" s="158"/>
      <c r="AH16" s="158"/>
      <c r="AI16" s="158"/>
      <c r="AJ16" s="158"/>
      <c r="AK16" s="158"/>
      <c r="AL16" s="158"/>
    </row>
    <row r="17" spans="1:38" s="184" customFormat="1" ht="24" customHeight="1">
      <c r="A17" s="140" t="s">
        <v>643</v>
      </c>
      <c r="B17" s="141"/>
      <c r="C17" s="141"/>
      <c r="D17" s="142"/>
      <c r="E17" s="142"/>
      <c r="F17" s="142"/>
      <c r="G17" s="142"/>
      <c r="H17" s="142"/>
      <c r="I17" s="142"/>
      <c r="J17" s="142"/>
      <c r="K17" s="142"/>
      <c r="L17" s="142"/>
      <c r="M17" s="142"/>
      <c r="N17" s="142"/>
      <c r="O17" s="142"/>
      <c r="P17" s="142"/>
      <c r="Q17" s="142"/>
      <c r="R17" s="142"/>
      <c r="S17" s="142"/>
      <c r="T17" s="142"/>
      <c r="U17" s="142"/>
      <c r="V17" s="142"/>
      <c r="W17" s="142"/>
      <c r="X17" s="142"/>
      <c r="Y17" s="142"/>
      <c r="Z17" s="142"/>
      <c r="AA17" s="142"/>
      <c r="AB17" s="142"/>
      <c r="AC17" s="142"/>
      <c r="AD17" s="142"/>
      <c r="AE17" s="142"/>
      <c r="AF17" s="142"/>
      <c r="AG17" s="142"/>
      <c r="AH17" s="142"/>
      <c r="AI17" s="142"/>
      <c r="AJ17" s="142"/>
      <c r="AK17" s="142"/>
      <c r="AL17" s="142"/>
    </row>
    <row r="18" spans="1:38" ht="132.65" customHeight="1">
      <c r="A18" s="108" t="s">
        <v>644</v>
      </c>
      <c r="B18" s="108" t="s">
        <v>645</v>
      </c>
      <c r="C18" s="109" t="s">
        <v>646</v>
      </c>
      <c r="D18" s="115">
        <v>179</v>
      </c>
      <c r="E18" s="115">
        <v>163</v>
      </c>
      <c r="F18" s="19">
        <v>205</v>
      </c>
      <c r="G18" s="19">
        <v>316</v>
      </c>
      <c r="H18" s="19">
        <v>683</v>
      </c>
      <c r="I18" s="19">
        <v>70</v>
      </c>
      <c r="J18" s="19">
        <v>241</v>
      </c>
      <c r="K18" s="19">
        <v>35</v>
      </c>
      <c r="L18" s="19">
        <v>446</v>
      </c>
      <c r="M18" s="19">
        <v>223</v>
      </c>
      <c r="N18" s="19">
        <v>215</v>
      </c>
      <c r="O18" s="19">
        <v>375</v>
      </c>
      <c r="P18" s="19">
        <v>61</v>
      </c>
      <c r="Q18" s="19">
        <v>48</v>
      </c>
      <c r="R18" s="19">
        <v>109</v>
      </c>
      <c r="S18" s="19"/>
      <c r="T18" s="19"/>
      <c r="U18" s="19"/>
      <c r="V18" s="19"/>
      <c r="W18" s="19"/>
      <c r="X18" s="19"/>
      <c r="Y18" s="19"/>
      <c r="Z18" s="19"/>
      <c r="AA18" s="18"/>
      <c r="AB18" s="18"/>
      <c r="AC18" s="18"/>
      <c r="AD18" s="18"/>
      <c r="AE18" s="18"/>
      <c r="AF18" s="18"/>
      <c r="AG18" s="18"/>
      <c r="AH18" s="18"/>
      <c r="AI18" s="18"/>
      <c r="AJ18" s="18"/>
      <c r="AK18" s="18"/>
      <c r="AL18" s="18"/>
    </row>
    <row r="19" spans="1:38" s="185" customFormat="1" ht="19.5" customHeight="1">
      <c r="A19" s="140" t="s">
        <v>647</v>
      </c>
      <c r="B19" s="140"/>
      <c r="C19" s="140"/>
      <c r="D19" s="140"/>
      <c r="E19" s="140"/>
      <c r="F19" s="140"/>
      <c r="G19" s="140"/>
      <c r="H19" s="140"/>
      <c r="I19" s="136"/>
      <c r="J19" s="136"/>
      <c r="K19" s="136"/>
      <c r="L19" s="136"/>
      <c r="M19" s="136"/>
      <c r="N19" s="136"/>
      <c r="O19" s="136"/>
      <c r="P19" s="136"/>
      <c r="Q19" s="136"/>
      <c r="R19" s="136"/>
      <c r="S19" s="136"/>
      <c r="T19" s="136"/>
      <c r="U19" s="136"/>
      <c r="V19" s="136"/>
      <c r="W19" s="136"/>
      <c r="X19" s="136"/>
      <c r="Y19" s="136"/>
      <c r="Z19" s="136"/>
      <c r="AA19" s="136"/>
      <c r="AB19" s="136"/>
      <c r="AC19" s="136"/>
      <c r="AD19" s="136"/>
      <c r="AE19" s="136"/>
      <c r="AF19" s="136"/>
      <c r="AG19" s="136"/>
      <c r="AH19" s="136"/>
      <c r="AI19" s="136"/>
      <c r="AJ19" s="136"/>
      <c r="AK19" s="136"/>
      <c r="AL19" s="136"/>
    </row>
    <row r="20" spans="1:38" ht="62">
      <c r="A20" s="108" t="s">
        <v>648</v>
      </c>
      <c r="B20" s="108" t="s">
        <v>649</v>
      </c>
      <c r="C20" s="109" t="s">
        <v>650</v>
      </c>
      <c r="D20" s="321">
        <v>72</v>
      </c>
      <c r="E20" s="372">
        <v>61</v>
      </c>
      <c r="F20" s="326">
        <v>71</v>
      </c>
      <c r="G20" s="373">
        <v>98</v>
      </c>
      <c r="H20" s="381">
        <v>371</v>
      </c>
      <c r="I20" s="321">
        <v>34</v>
      </c>
      <c r="J20" s="326">
        <v>123</v>
      </c>
      <c r="K20" s="338">
        <v>10</v>
      </c>
      <c r="L20" s="345">
        <v>219</v>
      </c>
      <c r="M20" s="345">
        <v>69</v>
      </c>
      <c r="N20" s="354">
        <v>107</v>
      </c>
      <c r="O20" s="354">
        <v>167</v>
      </c>
      <c r="P20" s="354">
        <v>26</v>
      </c>
      <c r="Q20" s="354">
        <v>18</v>
      </c>
      <c r="R20" s="354">
        <v>48</v>
      </c>
      <c r="S20" s="19"/>
      <c r="T20" s="19"/>
      <c r="U20" s="19"/>
      <c r="V20" s="19"/>
      <c r="W20" s="19"/>
      <c r="X20" s="19"/>
      <c r="Y20" s="19"/>
      <c r="Z20" s="19"/>
      <c r="AA20" s="18"/>
      <c r="AB20" s="18"/>
      <c r="AC20" s="18"/>
      <c r="AD20" s="18"/>
      <c r="AE20" s="18"/>
      <c r="AF20" s="18"/>
      <c r="AG20" s="18"/>
      <c r="AH20" s="18"/>
      <c r="AI20" s="18"/>
      <c r="AJ20" s="18"/>
      <c r="AK20" s="18"/>
      <c r="AL20" s="18"/>
    </row>
    <row r="21" spans="1:38" ht="46.5">
      <c r="A21" s="108" t="s">
        <v>651</v>
      </c>
      <c r="B21" s="108" t="s">
        <v>652</v>
      </c>
      <c r="C21" s="109" t="s">
        <v>653</v>
      </c>
      <c r="D21" s="321">
        <v>2</v>
      </c>
      <c r="E21" s="372">
        <v>0</v>
      </c>
      <c r="F21" s="326">
        <v>0</v>
      </c>
      <c r="G21" s="373">
        <v>2</v>
      </c>
      <c r="H21" s="381">
        <v>1</v>
      </c>
      <c r="I21" s="321">
        <v>0</v>
      </c>
      <c r="J21" s="326">
        <v>0</v>
      </c>
      <c r="K21" s="339">
        <v>1</v>
      </c>
      <c r="L21" s="340">
        <v>4</v>
      </c>
      <c r="M21" s="340">
        <v>1</v>
      </c>
      <c r="N21" s="355">
        <v>0</v>
      </c>
      <c r="O21" s="355">
        <v>0</v>
      </c>
      <c r="P21" s="355">
        <v>0</v>
      </c>
      <c r="Q21" s="355">
        <v>1</v>
      </c>
      <c r="R21" s="355">
        <v>2</v>
      </c>
      <c r="S21" s="19"/>
      <c r="T21" s="19"/>
      <c r="U21" s="19"/>
      <c r="V21" s="19"/>
      <c r="W21" s="19"/>
      <c r="X21" s="19"/>
      <c r="Y21" s="19"/>
      <c r="Z21" s="19"/>
      <c r="AA21" s="18"/>
      <c r="AB21" s="18"/>
      <c r="AC21" s="18"/>
      <c r="AD21" s="18"/>
      <c r="AE21" s="18"/>
      <c r="AF21" s="18"/>
      <c r="AG21" s="18"/>
      <c r="AH21" s="18"/>
      <c r="AI21" s="18"/>
      <c r="AJ21" s="18"/>
      <c r="AK21" s="18"/>
      <c r="AL21" s="18"/>
    </row>
    <row r="22" spans="1:38" ht="46.5">
      <c r="A22" s="108" t="s">
        <v>654</v>
      </c>
      <c r="B22" s="108" t="s">
        <v>655</v>
      </c>
      <c r="C22" s="109" t="s">
        <v>656</v>
      </c>
      <c r="D22" s="321">
        <v>105</v>
      </c>
      <c r="E22" s="372">
        <v>102</v>
      </c>
      <c r="F22" s="326">
        <v>134</v>
      </c>
      <c r="G22" s="373">
        <v>216</v>
      </c>
      <c r="H22" s="381">
        <v>311</v>
      </c>
      <c r="I22" s="321">
        <v>36</v>
      </c>
      <c r="J22" s="326">
        <v>118</v>
      </c>
      <c r="K22" s="339">
        <v>24</v>
      </c>
      <c r="L22" s="340">
        <v>223</v>
      </c>
      <c r="M22" s="340">
        <v>153</v>
      </c>
      <c r="N22" s="355">
        <v>108</v>
      </c>
      <c r="O22" s="355">
        <v>208</v>
      </c>
      <c r="P22" s="355">
        <v>35</v>
      </c>
      <c r="Q22" s="355">
        <v>29</v>
      </c>
      <c r="R22" s="355">
        <v>59</v>
      </c>
      <c r="S22" s="19"/>
      <c r="T22" s="19"/>
      <c r="U22" s="19"/>
      <c r="V22" s="19"/>
      <c r="W22" s="19"/>
      <c r="X22" s="19"/>
      <c r="Y22" s="19"/>
      <c r="Z22" s="19"/>
      <c r="AA22" s="18"/>
      <c r="AB22" s="18"/>
      <c r="AC22" s="18"/>
      <c r="AD22" s="18"/>
      <c r="AE22" s="18"/>
      <c r="AF22" s="18"/>
      <c r="AG22" s="18"/>
      <c r="AH22" s="18"/>
      <c r="AI22" s="18"/>
      <c r="AJ22" s="18"/>
      <c r="AK22" s="18"/>
      <c r="AL22" s="18"/>
    </row>
    <row r="23" spans="1:38" ht="31">
      <c r="A23" s="108" t="s">
        <v>657</v>
      </c>
      <c r="B23" s="108" t="s">
        <v>658</v>
      </c>
      <c r="C23" s="109" t="s">
        <v>659</v>
      </c>
      <c r="D23" s="4">
        <v>1</v>
      </c>
      <c r="E23" s="372">
        <v>8</v>
      </c>
      <c r="F23" s="326">
        <v>11</v>
      </c>
      <c r="G23" s="373">
        <v>18</v>
      </c>
      <c r="H23" s="381">
        <v>0</v>
      </c>
      <c r="I23" s="321">
        <v>5</v>
      </c>
      <c r="J23" s="326">
        <v>35</v>
      </c>
      <c r="K23" s="339">
        <v>1</v>
      </c>
      <c r="L23" s="340">
        <v>59</v>
      </c>
      <c r="M23" s="340">
        <v>25</v>
      </c>
      <c r="N23" s="355">
        <v>25</v>
      </c>
      <c r="O23" s="355">
        <v>45</v>
      </c>
      <c r="P23" s="355">
        <v>12</v>
      </c>
      <c r="Q23" s="355">
        <v>5</v>
      </c>
      <c r="R23" s="355">
        <v>11</v>
      </c>
      <c r="S23" s="19"/>
      <c r="T23" s="19"/>
      <c r="U23" s="19"/>
      <c r="V23" s="19"/>
      <c r="W23" s="19"/>
      <c r="X23" s="19"/>
      <c r="Y23" s="19"/>
      <c r="Z23" s="19"/>
      <c r="AA23" s="18"/>
      <c r="AB23" s="18"/>
      <c r="AC23" s="18"/>
      <c r="AD23" s="18"/>
      <c r="AE23" s="18"/>
      <c r="AF23" s="18"/>
      <c r="AG23" s="18"/>
      <c r="AH23" s="18"/>
      <c r="AI23" s="18"/>
      <c r="AJ23" s="18"/>
      <c r="AK23" s="18"/>
      <c r="AL23" s="18"/>
    </row>
    <row r="24" spans="1:38" ht="93">
      <c r="A24" s="108" t="s">
        <v>660</v>
      </c>
      <c r="B24" s="108" t="s">
        <v>661</v>
      </c>
      <c r="C24" s="109" t="s">
        <v>662</v>
      </c>
      <c r="D24" s="115" t="s">
        <v>281</v>
      </c>
      <c r="E24" s="373" t="s">
        <v>281</v>
      </c>
      <c r="F24" s="326" t="s">
        <v>281</v>
      </c>
      <c r="G24" s="373" t="s">
        <v>281</v>
      </c>
      <c r="H24" s="340" t="s">
        <v>281</v>
      </c>
      <c r="I24" s="321" t="s">
        <v>281</v>
      </c>
      <c r="J24" s="326" t="s">
        <v>281</v>
      </c>
      <c r="K24" s="340" t="s">
        <v>281</v>
      </c>
      <c r="L24" s="340" t="s">
        <v>281</v>
      </c>
      <c r="M24" s="340">
        <v>0</v>
      </c>
      <c r="N24" s="340" t="s">
        <v>281</v>
      </c>
      <c r="O24" s="340" t="s">
        <v>281</v>
      </c>
      <c r="P24" s="340" t="s">
        <v>281</v>
      </c>
      <c r="Q24" s="340" t="s">
        <v>281</v>
      </c>
      <c r="R24" s="340" t="s">
        <v>281</v>
      </c>
      <c r="S24" s="22"/>
      <c r="T24" s="22"/>
      <c r="U24" s="22"/>
      <c r="V24" s="22"/>
      <c r="W24" s="22"/>
      <c r="X24" s="22"/>
      <c r="Y24" s="22"/>
      <c r="Z24" s="22"/>
      <c r="AA24" s="46"/>
      <c r="AB24" s="46"/>
      <c r="AC24" s="46"/>
      <c r="AD24" s="46"/>
      <c r="AE24" s="46"/>
      <c r="AF24" s="46"/>
      <c r="AG24" s="46"/>
      <c r="AH24" s="46"/>
      <c r="AI24" s="46"/>
      <c r="AJ24" s="46"/>
      <c r="AK24" s="46"/>
      <c r="AL24" s="46"/>
    </row>
    <row r="25" spans="1:38" ht="372">
      <c r="A25" s="108" t="s">
        <v>663</v>
      </c>
      <c r="B25" s="371" t="s">
        <v>664</v>
      </c>
      <c r="C25" s="109" t="s">
        <v>665</v>
      </c>
      <c r="D25" s="115" t="s">
        <v>281</v>
      </c>
      <c r="E25" s="373" t="s">
        <v>281</v>
      </c>
      <c r="F25" s="326" t="s">
        <v>281</v>
      </c>
      <c r="G25" s="373" t="s">
        <v>281</v>
      </c>
      <c r="H25" s="381">
        <v>0</v>
      </c>
      <c r="I25" s="22" t="s">
        <v>281</v>
      </c>
      <c r="J25" s="326" t="s">
        <v>281</v>
      </c>
      <c r="K25" s="340" t="s">
        <v>281</v>
      </c>
      <c r="L25" s="340" t="s">
        <v>281</v>
      </c>
      <c r="M25" s="340">
        <v>0</v>
      </c>
      <c r="N25" s="340">
        <v>0</v>
      </c>
      <c r="O25" s="340" t="s">
        <v>281</v>
      </c>
      <c r="P25" s="340" t="s">
        <v>281</v>
      </c>
      <c r="Q25" s="340" t="s">
        <v>281</v>
      </c>
      <c r="R25" s="340" t="s">
        <v>281</v>
      </c>
      <c r="S25" s="22"/>
      <c r="T25" s="22"/>
      <c r="U25" s="22"/>
      <c r="V25" s="22"/>
      <c r="W25" s="22"/>
      <c r="X25" s="22"/>
      <c r="Y25" s="22"/>
      <c r="Z25" s="22"/>
      <c r="AA25" s="46"/>
      <c r="AB25" s="46"/>
      <c r="AC25" s="46"/>
      <c r="AD25" s="46"/>
      <c r="AE25" s="46"/>
      <c r="AF25" s="46"/>
      <c r="AG25" s="46"/>
      <c r="AH25" s="46"/>
      <c r="AI25" s="46"/>
      <c r="AJ25" s="46"/>
      <c r="AK25" s="46"/>
      <c r="AL25" s="46"/>
    </row>
    <row r="26" spans="1:38" ht="62">
      <c r="A26" s="108" t="s">
        <v>666</v>
      </c>
      <c r="B26" s="108" t="s">
        <v>667</v>
      </c>
      <c r="C26" s="109" t="s">
        <v>668</v>
      </c>
      <c r="D26" s="115">
        <v>120</v>
      </c>
      <c r="E26" s="374">
        <v>123</v>
      </c>
      <c r="F26" s="326">
        <v>131</v>
      </c>
      <c r="G26" s="378">
        <v>222</v>
      </c>
      <c r="H26" s="381">
        <v>567</v>
      </c>
      <c r="I26" s="22">
        <v>26</v>
      </c>
      <c r="J26" s="326">
        <v>98</v>
      </c>
      <c r="K26" s="341">
        <v>13</v>
      </c>
      <c r="L26" s="340">
        <v>316</v>
      </c>
      <c r="M26" s="340">
        <v>120</v>
      </c>
      <c r="N26" s="340">
        <v>150</v>
      </c>
      <c r="O26" s="355">
        <v>261</v>
      </c>
      <c r="P26" s="355">
        <v>43</v>
      </c>
      <c r="Q26" s="355">
        <v>30</v>
      </c>
      <c r="R26" s="355">
        <v>73</v>
      </c>
      <c r="S26" s="22"/>
      <c r="T26" s="22"/>
      <c r="U26" s="22"/>
      <c r="V26" s="22"/>
      <c r="W26" s="22"/>
      <c r="X26" s="22"/>
      <c r="Y26" s="22"/>
      <c r="Z26" s="22"/>
      <c r="AA26" s="46"/>
      <c r="AB26" s="46"/>
      <c r="AC26" s="46"/>
      <c r="AD26" s="46"/>
      <c r="AE26" s="46"/>
      <c r="AF26" s="46"/>
      <c r="AG26" s="46"/>
      <c r="AH26" s="46"/>
      <c r="AI26" s="46"/>
      <c r="AJ26" s="46"/>
      <c r="AK26" s="46"/>
      <c r="AL26" s="46"/>
    </row>
    <row r="27" spans="1:38" ht="62">
      <c r="A27" s="108" t="s">
        <v>669</v>
      </c>
      <c r="B27" s="108" t="s">
        <v>670</v>
      </c>
      <c r="C27" s="109" t="s">
        <v>671</v>
      </c>
      <c r="D27" s="115">
        <v>59</v>
      </c>
      <c r="E27" s="375">
        <v>40</v>
      </c>
      <c r="F27" s="326">
        <v>74</v>
      </c>
      <c r="G27" s="378">
        <v>92</v>
      </c>
      <c r="H27" s="381">
        <v>93</v>
      </c>
      <c r="I27" s="22">
        <v>23</v>
      </c>
      <c r="J27" s="22">
        <v>137</v>
      </c>
      <c r="K27" s="22">
        <v>22</v>
      </c>
      <c r="L27" s="340">
        <v>128</v>
      </c>
      <c r="M27" s="340">
        <v>103</v>
      </c>
      <c r="N27" s="340">
        <v>64</v>
      </c>
      <c r="O27" s="355">
        <v>114</v>
      </c>
      <c r="P27" s="355">
        <v>18</v>
      </c>
      <c r="Q27" s="355">
        <v>18</v>
      </c>
      <c r="R27" s="355">
        <v>36</v>
      </c>
      <c r="S27" s="22"/>
      <c r="T27" s="22"/>
      <c r="U27" s="22"/>
      <c r="V27" s="22"/>
      <c r="W27" s="22"/>
      <c r="X27" s="22"/>
      <c r="Y27" s="22"/>
      <c r="Z27" s="22"/>
      <c r="AA27" s="46"/>
      <c r="AB27" s="46"/>
      <c r="AC27" s="46"/>
      <c r="AD27" s="46"/>
      <c r="AE27" s="46"/>
      <c r="AF27" s="46"/>
      <c r="AG27" s="46"/>
      <c r="AH27" s="46"/>
      <c r="AI27" s="46"/>
      <c r="AJ27" s="46"/>
      <c r="AK27" s="46"/>
      <c r="AL27" s="46"/>
    </row>
    <row r="28" spans="1:38" s="184" customFormat="1" ht="24" customHeight="1">
      <c r="A28" s="140" t="s">
        <v>672</v>
      </c>
      <c r="B28" s="141"/>
      <c r="C28" s="141"/>
      <c r="D28" s="142"/>
      <c r="E28" s="142"/>
      <c r="F28" s="142"/>
      <c r="G28" s="142"/>
      <c r="H28" s="142"/>
      <c r="I28" s="142"/>
      <c r="J28" s="142"/>
      <c r="K28" s="142"/>
      <c r="L28" s="142"/>
      <c r="M28" s="142"/>
      <c r="N28" s="142"/>
      <c r="O28" s="142"/>
      <c r="P28" s="357"/>
      <c r="Q28" s="142"/>
      <c r="R28" s="142"/>
      <c r="S28" s="142"/>
      <c r="T28" s="142"/>
      <c r="U28" s="142"/>
      <c r="V28" s="142"/>
      <c r="W28" s="142"/>
      <c r="X28" s="142"/>
      <c r="Y28" s="142"/>
      <c r="Z28" s="142"/>
      <c r="AA28" s="142"/>
      <c r="AB28" s="142"/>
      <c r="AC28" s="142"/>
      <c r="AD28" s="142"/>
      <c r="AE28" s="142"/>
      <c r="AF28" s="142"/>
      <c r="AG28" s="142"/>
      <c r="AH28" s="142"/>
      <c r="AI28" s="142"/>
      <c r="AJ28" s="142"/>
      <c r="AK28" s="142"/>
      <c r="AL28" s="142"/>
    </row>
    <row r="29" spans="1:38" ht="93">
      <c r="A29" s="108" t="s">
        <v>673</v>
      </c>
      <c r="B29" s="108" t="s">
        <v>674</v>
      </c>
      <c r="C29" s="109" t="s">
        <v>675</v>
      </c>
      <c r="D29" s="321">
        <v>156</v>
      </c>
      <c r="E29" s="377">
        <v>143</v>
      </c>
      <c r="F29" s="326">
        <v>194</v>
      </c>
      <c r="G29" s="378">
        <v>273</v>
      </c>
      <c r="H29" s="381">
        <v>665</v>
      </c>
      <c r="I29" s="321">
        <v>52</v>
      </c>
      <c r="J29" s="326">
        <v>206</v>
      </c>
      <c r="K29" s="342">
        <v>33</v>
      </c>
      <c r="L29" s="350">
        <v>430</v>
      </c>
      <c r="M29" s="350">
        <v>214</v>
      </c>
      <c r="N29" s="350">
        <v>204</v>
      </c>
      <c r="O29" s="354">
        <v>369</v>
      </c>
      <c r="P29" s="354">
        <v>60</v>
      </c>
      <c r="Q29" s="354">
        <v>45</v>
      </c>
      <c r="R29" s="354">
        <v>107</v>
      </c>
      <c r="S29" s="22"/>
      <c r="T29" s="22"/>
      <c r="U29" s="22"/>
      <c r="V29" s="22"/>
      <c r="W29" s="22"/>
      <c r="X29" s="22"/>
      <c r="Y29" s="22"/>
      <c r="Z29" s="22"/>
      <c r="AA29" s="46"/>
      <c r="AB29" s="46"/>
      <c r="AC29" s="46"/>
      <c r="AD29" s="46"/>
      <c r="AE29" s="46"/>
      <c r="AF29" s="46"/>
      <c r="AG29" s="46"/>
      <c r="AH29" s="46"/>
      <c r="AI29" s="46"/>
      <c r="AJ29" s="46"/>
      <c r="AK29" s="46"/>
      <c r="AL29" s="46"/>
    </row>
    <row r="30" spans="1:38" ht="62">
      <c r="A30" s="108" t="s">
        <v>676</v>
      </c>
      <c r="B30" s="108" t="s">
        <v>677</v>
      </c>
      <c r="C30" s="109" t="s">
        <v>678</v>
      </c>
      <c r="D30" s="322">
        <v>7</v>
      </c>
      <c r="E30" s="374">
        <v>0</v>
      </c>
      <c r="F30" s="326">
        <v>0</v>
      </c>
      <c r="G30" s="373">
        <v>0</v>
      </c>
      <c r="H30" s="381">
        <v>0</v>
      </c>
      <c r="I30" s="322">
        <v>0</v>
      </c>
      <c r="J30" s="326">
        <v>0</v>
      </c>
      <c r="K30" s="342">
        <v>1</v>
      </c>
      <c r="L30" s="350">
        <v>2</v>
      </c>
      <c r="M30" s="350">
        <v>0</v>
      </c>
      <c r="N30" s="350">
        <v>4</v>
      </c>
      <c r="O30" s="355">
        <v>1</v>
      </c>
      <c r="P30" s="355">
        <v>0</v>
      </c>
      <c r="Q30" s="355">
        <v>2</v>
      </c>
      <c r="R30" s="355">
        <v>0</v>
      </c>
      <c r="S30" s="22"/>
      <c r="T30" s="22"/>
      <c r="U30" s="22"/>
      <c r="V30" s="22"/>
      <c r="W30" s="22"/>
      <c r="X30" s="22"/>
      <c r="Y30" s="22"/>
      <c r="Z30" s="22"/>
      <c r="AA30" s="46"/>
      <c r="AB30" s="46"/>
      <c r="AC30" s="46"/>
      <c r="AD30" s="46"/>
      <c r="AE30" s="46"/>
      <c r="AF30" s="46"/>
      <c r="AG30" s="46"/>
      <c r="AH30" s="46"/>
      <c r="AI30" s="46"/>
      <c r="AJ30" s="46"/>
      <c r="AK30" s="46"/>
      <c r="AL30" s="46"/>
    </row>
    <row r="31" spans="1:38" ht="62">
      <c r="A31" s="108" t="s">
        <v>679</v>
      </c>
      <c r="B31" s="108" t="s">
        <v>680</v>
      </c>
      <c r="C31" s="109" t="s">
        <v>681</v>
      </c>
      <c r="D31" s="322">
        <v>16</v>
      </c>
      <c r="E31" s="374">
        <v>13</v>
      </c>
      <c r="F31" s="326">
        <v>11</v>
      </c>
      <c r="G31" s="378">
        <v>43</v>
      </c>
      <c r="H31" s="381">
        <v>14</v>
      </c>
      <c r="I31" s="322">
        <v>9</v>
      </c>
      <c r="J31" s="326">
        <v>5</v>
      </c>
      <c r="K31" s="342">
        <v>0</v>
      </c>
      <c r="L31" s="350">
        <v>0</v>
      </c>
      <c r="M31" s="350">
        <v>0</v>
      </c>
      <c r="N31" s="350">
        <v>0</v>
      </c>
      <c r="O31" s="355">
        <v>0</v>
      </c>
      <c r="P31" s="355">
        <v>0</v>
      </c>
      <c r="Q31" s="355">
        <v>0</v>
      </c>
      <c r="R31" s="355">
        <v>0</v>
      </c>
      <c r="S31" s="22"/>
      <c r="T31" s="22"/>
      <c r="U31" s="22"/>
      <c r="V31" s="22"/>
      <c r="W31" s="22"/>
      <c r="X31" s="22"/>
      <c r="Y31" s="22"/>
      <c r="Z31" s="22"/>
      <c r="AA31" s="46"/>
      <c r="AB31" s="46"/>
      <c r="AC31" s="46"/>
      <c r="AD31" s="46"/>
      <c r="AE31" s="46"/>
      <c r="AF31" s="46"/>
      <c r="AG31" s="46"/>
      <c r="AH31" s="46"/>
      <c r="AI31" s="46"/>
      <c r="AJ31" s="46"/>
      <c r="AK31" s="46"/>
      <c r="AL31" s="46"/>
    </row>
    <row r="32" spans="1:38" ht="62">
      <c r="A32" s="108" t="s">
        <v>682</v>
      </c>
      <c r="B32" s="108" t="s">
        <v>683</v>
      </c>
      <c r="C32" s="109" t="s">
        <v>684</v>
      </c>
      <c r="D32" s="322">
        <v>0</v>
      </c>
      <c r="E32" s="374">
        <v>0</v>
      </c>
      <c r="F32" s="326">
        <v>0</v>
      </c>
      <c r="G32" s="378">
        <v>0</v>
      </c>
      <c r="H32" s="381">
        <v>0</v>
      </c>
      <c r="I32" s="322">
        <v>0</v>
      </c>
      <c r="J32" s="326">
        <v>0</v>
      </c>
      <c r="K32" s="342">
        <v>0</v>
      </c>
      <c r="L32" s="350">
        <v>0</v>
      </c>
      <c r="M32" s="350">
        <v>0</v>
      </c>
      <c r="N32" s="350">
        <v>0</v>
      </c>
      <c r="O32" s="355">
        <v>0</v>
      </c>
      <c r="P32" s="355">
        <v>0</v>
      </c>
      <c r="Q32" s="355">
        <v>0</v>
      </c>
      <c r="R32" s="355">
        <v>0</v>
      </c>
      <c r="S32" s="22"/>
      <c r="T32" s="22"/>
      <c r="U32" s="22"/>
      <c r="V32" s="22"/>
      <c r="W32" s="22"/>
      <c r="X32" s="22"/>
      <c r="Y32" s="22"/>
      <c r="Z32" s="22"/>
      <c r="AA32" s="46"/>
      <c r="AB32" s="46"/>
      <c r="AC32" s="46"/>
      <c r="AD32" s="46"/>
      <c r="AE32" s="46"/>
      <c r="AF32" s="46"/>
      <c r="AG32" s="46"/>
      <c r="AH32" s="46"/>
      <c r="AI32" s="46"/>
      <c r="AJ32" s="46"/>
      <c r="AK32" s="46"/>
      <c r="AL32" s="46"/>
    </row>
    <row r="33" spans="1:38" ht="77.5">
      <c r="A33" s="108" t="s">
        <v>685</v>
      </c>
      <c r="B33" s="108" t="s">
        <v>686</v>
      </c>
      <c r="C33" s="109" t="s">
        <v>687</v>
      </c>
      <c r="D33" s="322">
        <v>0</v>
      </c>
      <c r="E33" s="374">
        <v>0</v>
      </c>
      <c r="F33" s="326">
        <v>0</v>
      </c>
      <c r="G33" s="378">
        <v>0</v>
      </c>
      <c r="H33" s="381">
        <v>0</v>
      </c>
      <c r="I33" s="322">
        <v>2</v>
      </c>
      <c r="J33" s="326">
        <v>9</v>
      </c>
      <c r="K33" s="342">
        <v>0</v>
      </c>
      <c r="L33" s="350">
        <v>0</v>
      </c>
      <c r="M33" s="350">
        <v>0</v>
      </c>
      <c r="N33" s="350">
        <v>0</v>
      </c>
      <c r="O33" s="355">
        <v>0</v>
      </c>
      <c r="P33" s="355">
        <v>0</v>
      </c>
      <c r="Q33" s="355">
        <v>0</v>
      </c>
      <c r="R33" s="355">
        <v>0</v>
      </c>
      <c r="S33" s="22"/>
      <c r="T33" s="22"/>
      <c r="U33" s="22"/>
      <c r="V33" s="22"/>
      <c r="W33" s="22"/>
      <c r="X33" s="22"/>
      <c r="Y33" s="22"/>
      <c r="Z33" s="22"/>
      <c r="AA33" s="46"/>
      <c r="AB33" s="46"/>
      <c r="AC33" s="46"/>
      <c r="AD33" s="46"/>
      <c r="AE33" s="46"/>
      <c r="AF33" s="46"/>
      <c r="AG33" s="46"/>
      <c r="AH33" s="46"/>
      <c r="AI33" s="46"/>
      <c r="AJ33" s="46"/>
      <c r="AK33" s="46"/>
      <c r="AL33" s="46"/>
    </row>
    <row r="34" spans="1:38" ht="93">
      <c r="A34" s="108" t="s">
        <v>688</v>
      </c>
      <c r="B34" s="108" t="s">
        <v>689</v>
      </c>
      <c r="C34" s="109" t="s">
        <v>690</v>
      </c>
      <c r="D34" s="322">
        <v>0</v>
      </c>
      <c r="E34" s="374">
        <v>7</v>
      </c>
      <c r="F34" s="22">
        <v>0</v>
      </c>
      <c r="G34" s="378">
        <v>0</v>
      </c>
      <c r="H34" s="381">
        <v>4</v>
      </c>
      <c r="I34" s="322">
        <v>3</v>
      </c>
      <c r="J34" s="326">
        <v>19</v>
      </c>
      <c r="K34" s="342">
        <v>0</v>
      </c>
      <c r="L34" s="350">
        <v>6</v>
      </c>
      <c r="M34" s="350">
        <v>2</v>
      </c>
      <c r="N34" s="350">
        <v>3</v>
      </c>
      <c r="O34" s="355">
        <v>3</v>
      </c>
      <c r="P34" s="355">
        <v>0</v>
      </c>
      <c r="Q34" s="355">
        <v>1</v>
      </c>
      <c r="R34" s="355">
        <v>0</v>
      </c>
      <c r="S34" s="22"/>
      <c r="T34" s="22"/>
      <c r="U34" s="22"/>
      <c r="V34" s="22"/>
      <c r="W34" s="22"/>
      <c r="X34" s="22"/>
      <c r="Y34" s="22"/>
      <c r="Z34" s="22"/>
      <c r="AA34" s="46"/>
      <c r="AB34" s="46"/>
      <c r="AC34" s="46"/>
      <c r="AD34" s="46"/>
      <c r="AE34" s="46"/>
      <c r="AF34" s="46"/>
      <c r="AG34" s="46"/>
      <c r="AH34" s="46"/>
      <c r="AI34" s="46"/>
      <c r="AJ34" s="46"/>
      <c r="AK34" s="46"/>
      <c r="AL34" s="46"/>
    </row>
    <row r="35" spans="1:38" ht="46.5">
      <c r="A35" s="108" t="s">
        <v>691</v>
      </c>
      <c r="B35" s="108" t="s">
        <v>692</v>
      </c>
      <c r="C35" s="109" t="s">
        <v>693</v>
      </c>
      <c r="D35" s="322">
        <v>0</v>
      </c>
      <c r="E35" s="376">
        <v>0</v>
      </c>
      <c r="F35" s="22">
        <v>0</v>
      </c>
      <c r="G35" s="378">
        <v>0</v>
      </c>
      <c r="H35" s="381">
        <v>0</v>
      </c>
      <c r="I35" s="322">
        <v>4</v>
      </c>
      <c r="J35" s="22">
        <v>2</v>
      </c>
      <c r="K35" s="343">
        <v>1</v>
      </c>
      <c r="L35" s="351">
        <v>8</v>
      </c>
      <c r="M35" s="351">
        <v>7</v>
      </c>
      <c r="N35" s="351">
        <v>4</v>
      </c>
      <c r="O35" s="355">
        <v>2</v>
      </c>
      <c r="P35" s="355">
        <v>1</v>
      </c>
      <c r="Q35" s="355">
        <v>0</v>
      </c>
      <c r="R35" s="355">
        <v>2</v>
      </c>
      <c r="S35" s="22"/>
      <c r="T35" s="22"/>
      <c r="U35" s="22"/>
      <c r="V35" s="22"/>
      <c r="W35" s="22"/>
      <c r="X35" s="22"/>
      <c r="Y35" s="22"/>
      <c r="Z35" s="22"/>
      <c r="AA35" s="46"/>
      <c r="AB35" s="46"/>
      <c r="AC35" s="46"/>
      <c r="AD35" s="46"/>
      <c r="AE35" s="46"/>
      <c r="AF35" s="46"/>
      <c r="AG35" s="46"/>
      <c r="AH35" s="46"/>
      <c r="AI35" s="46"/>
      <c r="AJ35" s="46"/>
      <c r="AK35" s="46"/>
      <c r="AL35" s="46"/>
    </row>
    <row r="36" spans="1:38" s="185" customFormat="1" ht="24" customHeight="1">
      <c r="A36" s="137" t="s">
        <v>694</v>
      </c>
      <c r="B36" s="138"/>
      <c r="C36" s="139"/>
      <c r="D36" s="136">
        <f t="shared" ref="D36:R36" si="0">SUM(D29:D35)</f>
        <v>179</v>
      </c>
      <c r="E36" s="136">
        <f t="shared" si="0"/>
        <v>163</v>
      </c>
      <c r="F36" s="136">
        <f t="shared" si="0"/>
        <v>205</v>
      </c>
      <c r="G36" s="136">
        <f t="shared" si="0"/>
        <v>316</v>
      </c>
      <c r="H36" s="136">
        <f t="shared" si="0"/>
        <v>683</v>
      </c>
      <c r="I36" s="136">
        <f t="shared" si="0"/>
        <v>70</v>
      </c>
      <c r="J36" s="136">
        <f t="shared" si="0"/>
        <v>241</v>
      </c>
      <c r="K36" s="136">
        <f t="shared" si="0"/>
        <v>35</v>
      </c>
      <c r="L36" s="136">
        <f t="shared" si="0"/>
        <v>446</v>
      </c>
      <c r="M36" s="136">
        <f t="shared" si="0"/>
        <v>223</v>
      </c>
      <c r="N36" s="136">
        <f t="shared" si="0"/>
        <v>215</v>
      </c>
      <c r="O36" s="136">
        <f t="shared" si="0"/>
        <v>375</v>
      </c>
      <c r="P36" s="136">
        <f t="shared" si="0"/>
        <v>61</v>
      </c>
      <c r="Q36" s="136">
        <f t="shared" si="0"/>
        <v>48</v>
      </c>
      <c r="R36" s="136">
        <f t="shared" si="0"/>
        <v>109</v>
      </c>
      <c r="S36" s="136"/>
      <c r="T36" s="136"/>
      <c r="U36" s="136"/>
      <c r="V36" s="136"/>
      <c r="W36" s="136"/>
      <c r="X36" s="136"/>
      <c r="Y36" s="136"/>
      <c r="Z36" s="136"/>
      <c r="AA36" s="136"/>
      <c r="AB36" s="136"/>
      <c r="AC36" s="136"/>
      <c r="AD36" s="136"/>
      <c r="AE36" s="136"/>
      <c r="AF36" s="136"/>
      <c r="AG36" s="136"/>
      <c r="AH36" s="136"/>
      <c r="AI36" s="136"/>
      <c r="AJ36" s="136"/>
      <c r="AK36" s="136"/>
      <c r="AL36" s="136"/>
    </row>
    <row r="37" spans="1:38" ht="108.5">
      <c r="A37" s="108" t="s">
        <v>695</v>
      </c>
      <c r="B37" s="108" t="s">
        <v>696</v>
      </c>
      <c r="C37" s="109" t="s">
        <v>697</v>
      </c>
      <c r="D37" s="322">
        <v>4</v>
      </c>
      <c r="E37" s="418">
        <v>6</v>
      </c>
      <c r="F37" s="326">
        <v>1</v>
      </c>
      <c r="G37" s="326">
        <v>8</v>
      </c>
      <c r="H37" s="367">
        <v>4</v>
      </c>
      <c r="I37" s="322">
        <v>3</v>
      </c>
      <c r="J37" s="326">
        <v>5</v>
      </c>
      <c r="K37" s="344">
        <v>0</v>
      </c>
      <c r="L37" s="352">
        <v>2</v>
      </c>
      <c r="M37" s="352">
        <v>0</v>
      </c>
      <c r="N37" s="352">
        <v>1</v>
      </c>
      <c r="O37" s="354">
        <v>1</v>
      </c>
      <c r="P37" s="354">
        <v>0</v>
      </c>
      <c r="Q37" s="354">
        <v>0</v>
      </c>
      <c r="R37" s="354">
        <v>0</v>
      </c>
      <c r="S37" s="22"/>
      <c r="T37" s="22"/>
      <c r="U37" s="22"/>
      <c r="V37" s="22"/>
      <c r="W37" s="22"/>
      <c r="X37" s="22"/>
      <c r="Y37" s="22"/>
      <c r="Z37" s="22"/>
      <c r="AA37" s="46"/>
      <c r="AB37" s="46"/>
      <c r="AC37" s="46"/>
      <c r="AD37" s="46"/>
      <c r="AE37" s="46"/>
      <c r="AF37" s="46"/>
      <c r="AG37" s="46"/>
      <c r="AH37" s="46"/>
      <c r="AI37" s="46"/>
      <c r="AJ37" s="46"/>
      <c r="AK37" s="46"/>
      <c r="AL37" s="46"/>
    </row>
    <row r="38" spans="1:38" ht="108.5">
      <c r="A38" s="108" t="s">
        <v>698</v>
      </c>
      <c r="B38" s="108" t="s">
        <v>699</v>
      </c>
      <c r="C38" s="109" t="s">
        <v>700</v>
      </c>
      <c r="D38" s="322">
        <v>63</v>
      </c>
      <c r="E38" s="419">
        <v>75</v>
      </c>
      <c r="F38" s="326">
        <v>89</v>
      </c>
      <c r="G38" s="326">
        <v>135</v>
      </c>
      <c r="H38" s="367">
        <v>69</v>
      </c>
      <c r="I38" s="322">
        <v>1</v>
      </c>
      <c r="J38" s="326">
        <v>18</v>
      </c>
      <c r="K38" s="344">
        <v>0</v>
      </c>
      <c r="L38" s="352">
        <v>3</v>
      </c>
      <c r="M38" s="352">
        <v>0</v>
      </c>
      <c r="N38" s="352">
        <v>2</v>
      </c>
      <c r="O38" s="355">
        <v>1</v>
      </c>
      <c r="P38" s="355">
        <v>1</v>
      </c>
      <c r="Q38" s="355">
        <v>0</v>
      </c>
      <c r="R38" s="355">
        <v>0</v>
      </c>
      <c r="S38" s="22"/>
      <c r="T38" s="22"/>
      <c r="U38" s="22"/>
      <c r="V38" s="22"/>
      <c r="W38" s="22"/>
      <c r="X38" s="22"/>
      <c r="Y38" s="22"/>
      <c r="Z38" s="22"/>
      <c r="AA38" s="46"/>
      <c r="AB38" s="46"/>
      <c r="AC38" s="46"/>
      <c r="AD38" s="46"/>
      <c r="AE38" s="46"/>
      <c r="AF38" s="46"/>
      <c r="AG38" s="46"/>
      <c r="AH38" s="46"/>
      <c r="AI38" s="46"/>
      <c r="AJ38" s="46"/>
      <c r="AK38" s="46"/>
      <c r="AL38" s="46"/>
    </row>
    <row r="39" spans="1:38" ht="77.5">
      <c r="A39" s="108" t="s">
        <v>701</v>
      </c>
      <c r="B39" s="108" t="s">
        <v>702</v>
      </c>
      <c r="C39" s="109" t="s">
        <v>703</v>
      </c>
      <c r="D39" s="322">
        <v>0</v>
      </c>
      <c r="E39" s="419">
        <v>0</v>
      </c>
      <c r="F39" s="326">
        <v>0</v>
      </c>
      <c r="G39" s="326">
        <v>0</v>
      </c>
      <c r="H39" s="367">
        <v>6</v>
      </c>
      <c r="I39" s="322">
        <v>3</v>
      </c>
      <c r="J39" s="326">
        <v>8</v>
      </c>
      <c r="K39" s="344">
        <v>0</v>
      </c>
      <c r="L39" s="352">
        <v>1</v>
      </c>
      <c r="M39" s="352">
        <v>0</v>
      </c>
      <c r="N39" s="352">
        <v>0</v>
      </c>
      <c r="O39" s="355">
        <v>1</v>
      </c>
      <c r="P39" s="355">
        <v>0</v>
      </c>
      <c r="Q39" s="355">
        <v>0</v>
      </c>
      <c r="R39" s="355">
        <v>0</v>
      </c>
      <c r="S39" s="22"/>
      <c r="T39" s="22"/>
      <c r="U39" s="22"/>
      <c r="V39" s="22"/>
      <c r="W39" s="22"/>
      <c r="X39" s="22"/>
      <c r="Y39" s="22"/>
      <c r="Z39" s="22"/>
      <c r="AA39" s="46"/>
      <c r="AB39" s="46"/>
      <c r="AC39" s="46"/>
      <c r="AD39" s="46"/>
      <c r="AE39" s="46"/>
      <c r="AF39" s="46"/>
      <c r="AG39" s="46"/>
      <c r="AH39" s="46"/>
      <c r="AI39" s="46"/>
      <c r="AJ39" s="46"/>
      <c r="AK39" s="46"/>
      <c r="AL39" s="46"/>
    </row>
    <row r="40" spans="1:38" ht="77.5">
      <c r="A40" s="108" t="s">
        <v>704</v>
      </c>
      <c r="B40" s="108" t="s">
        <v>705</v>
      </c>
      <c r="C40" s="109" t="s">
        <v>706</v>
      </c>
      <c r="D40" s="322">
        <v>5</v>
      </c>
      <c r="E40" s="419">
        <v>0</v>
      </c>
      <c r="F40" s="326">
        <v>6</v>
      </c>
      <c r="G40" s="326">
        <v>2</v>
      </c>
      <c r="H40" s="367">
        <v>21</v>
      </c>
      <c r="I40" s="322">
        <v>2</v>
      </c>
      <c r="J40" s="326">
        <v>4</v>
      </c>
      <c r="K40" s="344">
        <v>0</v>
      </c>
      <c r="L40" s="352">
        <v>1</v>
      </c>
      <c r="M40" s="352">
        <v>1</v>
      </c>
      <c r="N40" s="352">
        <v>0</v>
      </c>
      <c r="O40" s="355">
        <v>1</v>
      </c>
      <c r="P40" s="355">
        <v>0</v>
      </c>
      <c r="Q40" s="355">
        <v>2</v>
      </c>
      <c r="R40" s="355">
        <v>1</v>
      </c>
      <c r="S40" s="22"/>
      <c r="T40" s="22"/>
      <c r="U40" s="22"/>
      <c r="V40" s="22"/>
      <c r="W40" s="22"/>
      <c r="X40" s="22"/>
      <c r="Y40" s="22"/>
      <c r="Z40" s="22"/>
      <c r="AA40" s="46"/>
      <c r="AB40" s="46"/>
      <c r="AC40" s="46"/>
      <c r="AD40" s="46"/>
      <c r="AE40" s="46"/>
      <c r="AF40" s="46"/>
      <c r="AG40" s="46"/>
      <c r="AH40" s="46"/>
      <c r="AI40" s="46"/>
      <c r="AJ40" s="46"/>
      <c r="AK40" s="46"/>
      <c r="AL40" s="46"/>
    </row>
    <row r="41" spans="1:38" ht="77.5">
      <c r="A41" s="108" t="s">
        <v>707</v>
      </c>
      <c r="B41" s="108" t="s">
        <v>708</v>
      </c>
      <c r="C41" s="109" t="s">
        <v>709</v>
      </c>
      <c r="D41" s="322">
        <v>89</v>
      </c>
      <c r="E41" s="419">
        <v>78</v>
      </c>
      <c r="F41" s="326">
        <v>106</v>
      </c>
      <c r="G41" s="326">
        <v>162</v>
      </c>
      <c r="H41" s="367">
        <v>673</v>
      </c>
      <c r="I41" s="322">
        <v>37</v>
      </c>
      <c r="J41" s="326">
        <v>128</v>
      </c>
      <c r="K41" s="344">
        <v>26</v>
      </c>
      <c r="L41" s="352">
        <v>377</v>
      </c>
      <c r="M41" s="352">
        <v>179</v>
      </c>
      <c r="N41" s="352">
        <v>169</v>
      </c>
      <c r="O41" s="355">
        <v>316</v>
      </c>
      <c r="P41" s="355">
        <v>48</v>
      </c>
      <c r="Q41" s="355">
        <v>36</v>
      </c>
      <c r="R41" s="355">
        <v>84</v>
      </c>
      <c r="S41" s="22"/>
      <c r="T41" s="22"/>
      <c r="U41" s="22"/>
      <c r="V41" s="22"/>
      <c r="W41" s="22"/>
      <c r="X41" s="22"/>
      <c r="Y41" s="22"/>
      <c r="Z41" s="22"/>
      <c r="AA41" s="46"/>
      <c r="AB41" s="46"/>
      <c r="AC41" s="46"/>
      <c r="AD41" s="46"/>
      <c r="AE41" s="46"/>
      <c r="AF41" s="46"/>
      <c r="AG41" s="46"/>
      <c r="AH41" s="46"/>
      <c r="AI41" s="46"/>
      <c r="AJ41" s="46"/>
      <c r="AK41" s="46"/>
      <c r="AL41" s="46"/>
    </row>
    <row r="42" spans="1:38" ht="62">
      <c r="A42" s="108" t="s">
        <v>710</v>
      </c>
      <c r="B42" s="108" t="s">
        <v>711</v>
      </c>
      <c r="C42" s="109" t="s">
        <v>712</v>
      </c>
      <c r="D42" s="322">
        <v>6</v>
      </c>
      <c r="E42" s="419">
        <v>3</v>
      </c>
      <c r="F42" s="326">
        <v>1</v>
      </c>
      <c r="G42" s="326">
        <v>7</v>
      </c>
      <c r="H42" s="367">
        <v>1</v>
      </c>
      <c r="I42" s="322">
        <v>1</v>
      </c>
      <c r="J42" s="326">
        <v>5</v>
      </c>
      <c r="K42" s="342">
        <v>0</v>
      </c>
      <c r="L42" s="350">
        <v>0</v>
      </c>
      <c r="M42" s="350">
        <v>0</v>
      </c>
      <c r="N42" s="350">
        <v>2</v>
      </c>
      <c r="O42" s="355">
        <v>1</v>
      </c>
      <c r="P42" s="355">
        <v>0</v>
      </c>
      <c r="Q42" s="355">
        <v>1</v>
      </c>
      <c r="R42" s="355">
        <v>1</v>
      </c>
      <c r="S42" s="22"/>
      <c r="T42" s="22"/>
      <c r="U42" s="22"/>
      <c r="V42" s="22"/>
      <c r="W42" s="22"/>
      <c r="X42" s="22"/>
      <c r="Y42" s="22"/>
      <c r="Z42" s="22"/>
      <c r="AA42" s="46"/>
      <c r="AB42" s="46"/>
      <c r="AC42" s="46"/>
      <c r="AD42" s="46"/>
      <c r="AE42" s="46"/>
      <c r="AF42" s="46"/>
      <c r="AG42" s="46"/>
      <c r="AH42" s="46"/>
      <c r="AI42" s="46"/>
      <c r="AJ42" s="46"/>
      <c r="AK42" s="46"/>
      <c r="AL42" s="46"/>
    </row>
    <row r="43" spans="1:38" ht="93">
      <c r="A43" s="108" t="s">
        <v>713</v>
      </c>
      <c r="B43" s="108" t="s">
        <v>714</v>
      </c>
      <c r="C43" s="109" t="s">
        <v>715</v>
      </c>
      <c r="D43" s="322" t="s">
        <v>716</v>
      </c>
      <c r="E43" s="420" t="s">
        <v>281</v>
      </c>
      <c r="F43" s="327" t="s">
        <v>281</v>
      </c>
      <c r="G43" s="326" t="s">
        <v>281</v>
      </c>
      <c r="H43" s="367" t="s">
        <v>281</v>
      </c>
      <c r="I43" s="322" t="s">
        <v>281</v>
      </c>
      <c r="J43" s="326" t="s">
        <v>281</v>
      </c>
      <c r="K43" s="342" t="s">
        <v>281</v>
      </c>
      <c r="L43" s="350" t="s">
        <v>281</v>
      </c>
      <c r="M43" s="350" t="s">
        <v>281</v>
      </c>
      <c r="N43" s="350" t="s">
        <v>281</v>
      </c>
      <c r="O43" s="350" t="s">
        <v>281</v>
      </c>
      <c r="P43" s="355" t="s">
        <v>281</v>
      </c>
      <c r="Q43" s="355" t="s">
        <v>281</v>
      </c>
      <c r="R43" s="355" t="s">
        <v>281</v>
      </c>
      <c r="S43" s="22"/>
      <c r="T43" s="22"/>
      <c r="U43" s="22"/>
      <c r="V43" s="22"/>
      <c r="W43" s="22"/>
      <c r="X43" s="22"/>
      <c r="Y43" s="22"/>
      <c r="Z43" s="22"/>
      <c r="AA43" s="46"/>
      <c r="AB43" s="46"/>
      <c r="AC43" s="46"/>
      <c r="AD43" s="46"/>
      <c r="AE43" s="46"/>
      <c r="AF43" s="46"/>
      <c r="AG43" s="46"/>
      <c r="AH43" s="46"/>
      <c r="AI43" s="46"/>
      <c r="AJ43" s="46"/>
      <c r="AK43" s="46"/>
      <c r="AL43" s="46"/>
    </row>
    <row r="44" spans="1:38" ht="62">
      <c r="A44" s="108" t="s">
        <v>717</v>
      </c>
      <c r="B44" s="108" t="s">
        <v>718</v>
      </c>
      <c r="C44" s="109" t="s">
        <v>719</v>
      </c>
      <c r="D44" s="322" t="s">
        <v>281</v>
      </c>
      <c r="E44" s="420" t="s">
        <v>281</v>
      </c>
      <c r="F44" s="328" t="s">
        <v>281</v>
      </c>
      <c r="G44" s="326" t="s">
        <v>281</v>
      </c>
      <c r="H44" s="367" t="s">
        <v>281</v>
      </c>
      <c r="I44" s="322" t="s">
        <v>281</v>
      </c>
      <c r="J44" s="322" t="s">
        <v>281</v>
      </c>
      <c r="K44" s="342" t="s">
        <v>281</v>
      </c>
      <c r="L44" s="350" t="s">
        <v>281</v>
      </c>
      <c r="M44" s="350" t="s">
        <v>281</v>
      </c>
      <c r="N44" s="350" t="s">
        <v>281</v>
      </c>
      <c r="O44" s="355" t="s">
        <v>281</v>
      </c>
      <c r="P44" s="355" t="s">
        <v>281</v>
      </c>
      <c r="Q44" s="355" t="s">
        <v>281</v>
      </c>
      <c r="R44" s="355" t="s">
        <v>281</v>
      </c>
      <c r="S44" s="22"/>
      <c r="T44" s="22"/>
      <c r="U44" s="22"/>
      <c r="V44" s="22"/>
      <c r="W44" s="22"/>
      <c r="X44" s="22"/>
      <c r="Y44" s="22"/>
      <c r="Z44" s="22"/>
      <c r="AA44" s="46"/>
      <c r="AB44" s="46"/>
      <c r="AC44" s="46"/>
      <c r="AD44" s="46"/>
      <c r="AE44" s="46"/>
      <c r="AF44" s="46"/>
      <c r="AG44" s="46"/>
      <c r="AH44" s="46"/>
      <c r="AI44" s="46"/>
      <c r="AJ44" s="46"/>
      <c r="AK44" s="46"/>
      <c r="AL44" s="46"/>
    </row>
    <row r="45" spans="1:38" ht="46.5">
      <c r="A45" s="108" t="s">
        <v>720</v>
      </c>
      <c r="B45" s="371" t="s">
        <v>721</v>
      </c>
      <c r="C45" s="109" t="s">
        <v>722</v>
      </c>
      <c r="D45" s="322">
        <v>0</v>
      </c>
      <c r="E45" s="419">
        <v>1</v>
      </c>
      <c r="F45" s="326">
        <v>0</v>
      </c>
      <c r="G45" s="326">
        <v>0</v>
      </c>
      <c r="H45" s="367">
        <v>0</v>
      </c>
      <c r="I45" s="322">
        <v>0</v>
      </c>
      <c r="J45" s="322">
        <v>0</v>
      </c>
      <c r="K45" s="342">
        <v>0</v>
      </c>
      <c r="L45" s="350">
        <v>0</v>
      </c>
      <c r="M45" s="350">
        <v>0</v>
      </c>
      <c r="N45" s="350">
        <v>0</v>
      </c>
      <c r="O45" s="355">
        <v>0</v>
      </c>
      <c r="P45" s="355">
        <v>0</v>
      </c>
      <c r="Q45" s="355">
        <v>0</v>
      </c>
      <c r="R45" s="355">
        <v>0</v>
      </c>
      <c r="S45" s="22"/>
      <c r="T45" s="22"/>
      <c r="U45" s="22"/>
      <c r="V45" s="22"/>
      <c r="W45" s="22"/>
      <c r="X45" s="22"/>
      <c r="Y45" s="22"/>
      <c r="Z45" s="22"/>
      <c r="AA45" s="46"/>
      <c r="AB45" s="46"/>
      <c r="AC45" s="46"/>
      <c r="AD45" s="46"/>
      <c r="AE45" s="46"/>
      <c r="AF45" s="46"/>
      <c r="AG45" s="46"/>
      <c r="AH45" s="46"/>
      <c r="AI45" s="46"/>
      <c r="AJ45" s="46"/>
      <c r="AK45" s="46"/>
      <c r="AL45" s="46"/>
    </row>
    <row r="46" spans="1:38" ht="77.5">
      <c r="A46" s="108" t="s">
        <v>723</v>
      </c>
      <c r="B46" s="108" t="s">
        <v>724</v>
      </c>
      <c r="C46" s="109" t="s">
        <v>725</v>
      </c>
      <c r="D46" s="322">
        <v>17</v>
      </c>
      <c r="E46" s="421">
        <v>0</v>
      </c>
      <c r="F46" s="326">
        <v>2</v>
      </c>
      <c r="G46" s="326">
        <v>6</v>
      </c>
      <c r="H46" s="367">
        <v>27</v>
      </c>
      <c r="I46" s="322">
        <v>33</v>
      </c>
      <c r="J46" s="322">
        <v>73</v>
      </c>
      <c r="K46" s="343">
        <v>9</v>
      </c>
      <c r="L46" s="351">
        <v>62</v>
      </c>
      <c r="M46" s="351">
        <v>43</v>
      </c>
      <c r="N46" s="351">
        <v>41</v>
      </c>
      <c r="O46" s="355">
        <v>53</v>
      </c>
      <c r="P46" s="355">
        <v>12</v>
      </c>
      <c r="Q46" s="355">
        <v>9</v>
      </c>
      <c r="R46" s="355">
        <v>23</v>
      </c>
      <c r="S46" s="22"/>
      <c r="T46" s="22"/>
      <c r="U46" s="22"/>
      <c r="V46" s="22"/>
      <c r="W46" s="22"/>
      <c r="X46" s="22"/>
      <c r="Y46" s="22"/>
      <c r="Z46" s="22"/>
      <c r="AA46" s="46"/>
      <c r="AB46" s="46"/>
      <c r="AC46" s="46"/>
      <c r="AD46" s="46"/>
      <c r="AE46" s="46"/>
      <c r="AF46" s="46"/>
      <c r="AG46" s="46"/>
      <c r="AH46" s="46"/>
      <c r="AI46" s="46"/>
      <c r="AJ46" s="46"/>
      <c r="AK46" s="46"/>
      <c r="AL46" s="46"/>
    </row>
    <row r="47" spans="1:38" s="185" customFormat="1" ht="24" customHeight="1">
      <c r="A47" s="137" t="s">
        <v>726</v>
      </c>
      <c r="B47" s="138"/>
      <c r="C47" s="139"/>
      <c r="D47" s="136">
        <f t="shared" ref="D47:R47" si="1">SUM(D37:D46)</f>
        <v>184</v>
      </c>
      <c r="E47" s="136">
        <f t="shared" si="1"/>
        <v>163</v>
      </c>
      <c r="F47" s="136">
        <f t="shared" si="1"/>
        <v>205</v>
      </c>
      <c r="G47" s="136">
        <f t="shared" si="1"/>
        <v>320</v>
      </c>
      <c r="H47" s="136">
        <f t="shared" si="1"/>
        <v>801</v>
      </c>
      <c r="I47" s="136">
        <f t="shared" si="1"/>
        <v>80</v>
      </c>
      <c r="J47" s="136">
        <f t="shared" si="1"/>
        <v>241</v>
      </c>
      <c r="K47" s="136">
        <f t="shared" si="1"/>
        <v>35</v>
      </c>
      <c r="L47" s="136">
        <f t="shared" si="1"/>
        <v>446</v>
      </c>
      <c r="M47" s="136">
        <f t="shared" si="1"/>
        <v>223</v>
      </c>
      <c r="N47" s="136">
        <f t="shared" si="1"/>
        <v>215</v>
      </c>
      <c r="O47" s="136">
        <f t="shared" si="1"/>
        <v>374</v>
      </c>
      <c r="P47" s="136">
        <f t="shared" si="1"/>
        <v>61</v>
      </c>
      <c r="Q47" s="136">
        <f t="shared" si="1"/>
        <v>48</v>
      </c>
      <c r="R47" s="136">
        <f t="shared" si="1"/>
        <v>109</v>
      </c>
      <c r="S47" s="136"/>
      <c r="T47" s="136"/>
      <c r="U47" s="136"/>
      <c r="V47" s="136"/>
      <c r="W47" s="136"/>
      <c r="X47" s="136"/>
      <c r="Y47" s="136"/>
      <c r="Z47" s="136"/>
      <c r="AA47" s="136"/>
      <c r="AB47" s="136"/>
      <c r="AC47" s="136"/>
      <c r="AD47" s="136"/>
      <c r="AE47" s="136"/>
      <c r="AF47" s="136"/>
      <c r="AG47" s="136"/>
      <c r="AH47" s="136"/>
      <c r="AI47" s="136"/>
      <c r="AJ47" s="136"/>
      <c r="AK47" s="136"/>
      <c r="AL47" s="136"/>
    </row>
    <row r="48" spans="1:38" ht="46.5">
      <c r="A48" s="108" t="s">
        <v>727</v>
      </c>
      <c r="B48" s="108" t="s">
        <v>728</v>
      </c>
      <c r="C48" s="109" t="s">
        <v>729</v>
      </c>
      <c r="D48" s="322">
        <v>7</v>
      </c>
      <c r="E48" s="321">
        <v>9</v>
      </c>
      <c r="F48" s="326">
        <v>3</v>
      </c>
      <c r="G48" s="326">
        <v>7</v>
      </c>
      <c r="H48" s="367">
        <v>7</v>
      </c>
      <c r="I48" s="322">
        <v>1</v>
      </c>
      <c r="J48" s="326">
        <v>2</v>
      </c>
      <c r="K48" s="344">
        <v>0</v>
      </c>
      <c r="L48" s="352">
        <v>2</v>
      </c>
      <c r="M48" s="352">
        <v>2</v>
      </c>
      <c r="N48" s="352">
        <v>1</v>
      </c>
      <c r="O48" s="22">
        <v>0</v>
      </c>
      <c r="P48" s="345">
        <v>0</v>
      </c>
      <c r="Q48" s="22">
        <v>0</v>
      </c>
      <c r="R48" s="22">
        <v>0</v>
      </c>
      <c r="S48" s="22"/>
      <c r="T48" s="22"/>
      <c r="U48" s="22"/>
      <c r="V48" s="22"/>
      <c r="W48" s="22"/>
      <c r="X48" s="22"/>
      <c r="Y48" s="22"/>
      <c r="Z48" s="22"/>
      <c r="AA48" s="46"/>
      <c r="AB48" s="46"/>
      <c r="AC48" s="46"/>
      <c r="AD48" s="46"/>
      <c r="AE48" s="46"/>
      <c r="AF48" s="46"/>
      <c r="AG48" s="46"/>
      <c r="AH48" s="46"/>
      <c r="AI48" s="46"/>
      <c r="AJ48" s="46"/>
      <c r="AK48" s="46"/>
      <c r="AL48" s="46"/>
    </row>
    <row r="49" spans="1:38" ht="46.5">
      <c r="A49" s="108" t="s">
        <v>730</v>
      </c>
      <c r="B49" s="108" t="s">
        <v>731</v>
      </c>
      <c r="C49" s="109" t="s">
        <v>732</v>
      </c>
      <c r="D49" s="322">
        <v>0</v>
      </c>
      <c r="E49" s="321">
        <v>0</v>
      </c>
      <c r="F49" s="326">
        <v>0</v>
      </c>
      <c r="G49" s="326">
        <v>0</v>
      </c>
      <c r="H49" s="367">
        <v>1</v>
      </c>
      <c r="I49" s="322">
        <v>0</v>
      </c>
      <c r="J49" s="326">
        <v>0</v>
      </c>
      <c r="K49" s="344">
        <v>0</v>
      </c>
      <c r="L49" s="352">
        <v>1</v>
      </c>
      <c r="M49" s="352">
        <v>0</v>
      </c>
      <c r="N49" s="352">
        <v>0</v>
      </c>
      <c r="O49" s="22">
        <v>1</v>
      </c>
      <c r="P49" s="340">
        <v>0</v>
      </c>
      <c r="Q49" s="22">
        <v>0</v>
      </c>
      <c r="R49" s="22">
        <v>0</v>
      </c>
      <c r="S49" s="22"/>
      <c r="T49" s="22"/>
      <c r="U49" s="22"/>
      <c r="V49" s="22"/>
      <c r="W49" s="22"/>
      <c r="X49" s="22"/>
      <c r="Y49" s="22"/>
      <c r="Z49" s="22"/>
      <c r="AA49" s="46"/>
      <c r="AB49" s="46"/>
      <c r="AC49" s="46"/>
      <c r="AD49" s="46"/>
      <c r="AE49" s="46"/>
      <c r="AF49" s="46"/>
      <c r="AG49" s="46"/>
      <c r="AH49" s="46"/>
      <c r="AI49" s="46"/>
      <c r="AJ49" s="46"/>
      <c r="AK49" s="46"/>
      <c r="AL49" s="46"/>
    </row>
    <row r="50" spans="1:38" ht="46.5">
      <c r="A50" s="108" t="s">
        <v>733</v>
      </c>
      <c r="B50" s="108" t="s">
        <v>734</v>
      </c>
      <c r="C50" s="109" t="s">
        <v>735</v>
      </c>
      <c r="D50" s="322">
        <v>4</v>
      </c>
      <c r="E50" s="321">
        <v>0</v>
      </c>
      <c r="F50" s="326">
        <v>0</v>
      </c>
      <c r="G50" s="326">
        <v>1</v>
      </c>
      <c r="H50" s="367">
        <v>2</v>
      </c>
      <c r="I50" s="322">
        <v>1</v>
      </c>
      <c r="J50" s="326">
        <v>2</v>
      </c>
      <c r="K50" s="344">
        <v>0</v>
      </c>
      <c r="L50" s="352">
        <v>0</v>
      </c>
      <c r="M50" s="352">
        <v>0</v>
      </c>
      <c r="N50" s="352">
        <v>1</v>
      </c>
      <c r="O50" s="22">
        <v>0</v>
      </c>
      <c r="P50" s="340">
        <v>0</v>
      </c>
      <c r="Q50" s="22">
        <v>0</v>
      </c>
      <c r="R50" s="22">
        <v>0</v>
      </c>
      <c r="S50" s="22"/>
      <c r="T50" s="22"/>
      <c r="U50" s="22"/>
      <c r="V50" s="22"/>
      <c r="W50" s="22"/>
      <c r="X50" s="22"/>
      <c r="Y50" s="22"/>
      <c r="Z50" s="22"/>
      <c r="AA50" s="46"/>
      <c r="AB50" s="46"/>
      <c r="AC50" s="46"/>
      <c r="AD50" s="46"/>
      <c r="AE50" s="46"/>
      <c r="AF50" s="46"/>
      <c r="AG50" s="46"/>
      <c r="AH50" s="46"/>
      <c r="AI50" s="46"/>
      <c r="AJ50" s="46"/>
      <c r="AK50" s="46"/>
      <c r="AL50" s="46"/>
    </row>
    <row r="51" spans="1:38" ht="62">
      <c r="A51" s="108" t="s">
        <v>736</v>
      </c>
      <c r="B51" s="108" t="s">
        <v>737</v>
      </c>
      <c r="C51" s="109" t="s">
        <v>738</v>
      </c>
      <c r="D51" s="322">
        <v>3</v>
      </c>
      <c r="E51" s="321">
        <v>9</v>
      </c>
      <c r="F51" s="326">
        <v>3</v>
      </c>
      <c r="G51" s="326">
        <v>6</v>
      </c>
      <c r="H51" s="367">
        <v>4</v>
      </c>
      <c r="I51" s="322">
        <v>0</v>
      </c>
      <c r="J51" s="326">
        <v>0</v>
      </c>
      <c r="K51" s="344">
        <v>0</v>
      </c>
      <c r="L51" s="352">
        <v>1</v>
      </c>
      <c r="M51" s="352">
        <v>2</v>
      </c>
      <c r="N51" s="352">
        <v>0</v>
      </c>
      <c r="O51" s="22">
        <v>0</v>
      </c>
      <c r="P51" s="340">
        <v>0</v>
      </c>
      <c r="Q51" s="22">
        <v>0</v>
      </c>
      <c r="R51" s="22">
        <v>0</v>
      </c>
      <c r="S51" s="22"/>
      <c r="T51" s="22"/>
      <c r="U51" s="22"/>
      <c r="V51" s="22"/>
      <c r="W51" s="22"/>
      <c r="X51" s="22"/>
      <c r="Y51" s="22"/>
      <c r="Z51" s="22"/>
      <c r="AA51" s="46"/>
      <c r="AB51" s="46"/>
      <c r="AC51" s="46"/>
      <c r="AD51" s="46"/>
      <c r="AE51" s="46"/>
      <c r="AF51" s="46"/>
      <c r="AG51" s="46"/>
      <c r="AH51" s="46"/>
      <c r="AI51" s="46"/>
      <c r="AJ51" s="46"/>
      <c r="AK51" s="46"/>
      <c r="AL51" s="46"/>
    </row>
    <row r="52" spans="1:38" ht="108.5">
      <c r="A52" s="108" t="s">
        <v>739</v>
      </c>
      <c r="B52" s="371" t="s">
        <v>740</v>
      </c>
      <c r="C52" s="109" t="s">
        <v>741</v>
      </c>
      <c r="D52" s="321" t="s">
        <v>281</v>
      </c>
      <c r="E52" s="321" t="s">
        <v>281</v>
      </c>
      <c r="F52" s="321" t="s">
        <v>281</v>
      </c>
      <c r="G52" s="326" t="s">
        <v>281</v>
      </c>
      <c r="H52" s="366" t="s">
        <v>281</v>
      </c>
      <c r="I52" s="321" t="s">
        <v>281</v>
      </c>
      <c r="J52" s="321" t="s">
        <v>281</v>
      </c>
      <c r="K52" s="344" t="s">
        <v>281</v>
      </c>
      <c r="L52" s="352" t="s">
        <v>281</v>
      </c>
      <c r="M52" s="22" t="s">
        <v>281</v>
      </c>
      <c r="N52" s="352" t="s">
        <v>281</v>
      </c>
      <c r="O52" s="22" t="s">
        <v>281</v>
      </c>
      <c r="P52" s="340" t="s">
        <v>281</v>
      </c>
      <c r="Q52" s="22" t="s">
        <v>281</v>
      </c>
      <c r="R52" s="22" t="s">
        <v>281</v>
      </c>
      <c r="S52" s="22"/>
      <c r="T52" s="22"/>
      <c r="U52" s="22"/>
      <c r="V52" s="22"/>
      <c r="W52" s="22"/>
      <c r="X52" s="22"/>
      <c r="Y52" s="22"/>
      <c r="Z52" s="22"/>
      <c r="AA52" s="46"/>
      <c r="AB52" s="46"/>
      <c r="AC52" s="46"/>
      <c r="AD52" s="46"/>
      <c r="AE52" s="46"/>
      <c r="AF52" s="46"/>
      <c r="AG52" s="46"/>
      <c r="AH52" s="46"/>
      <c r="AI52" s="46"/>
      <c r="AJ52" s="46"/>
      <c r="AK52" s="46"/>
      <c r="AL52" s="46"/>
    </row>
    <row r="53" spans="1:38" ht="93">
      <c r="A53" s="108" t="s">
        <v>742</v>
      </c>
      <c r="B53" s="108" t="s">
        <v>743</v>
      </c>
      <c r="C53" s="109" t="s">
        <v>744</v>
      </c>
      <c r="D53" s="321" t="s">
        <v>281</v>
      </c>
      <c r="E53" s="321" t="s">
        <v>281</v>
      </c>
      <c r="F53" s="321" t="s">
        <v>281</v>
      </c>
      <c r="G53" s="22" t="s">
        <v>281</v>
      </c>
      <c r="H53" s="22" t="s">
        <v>281</v>
      </c>
      <c r="I53" s="321" t="s">
        <v>281</v>
      </c>
      <c r="J53" s="321" t="s">
        <v>281</v>
      </c>
      <c r="K53" s="343" t="s">
        <v>281</v>
      </c>
      <c r="L53" s="351" t="s">
        <v>281</v>
      </c>
      <c r="M53" s="22" t="s">
        <v>281</v>
      </c>
      <c r="N53" s="351" t="s">
        <v>281</v>
      </c>
      <c r="O53" s="22" t="s">
        <v>281</v>
      </c>
      <c r="P53" s="340" t="s">
        <v>281</v>
      </c>
      <c r="Q53" s="22" t="s">
        <v>281</v>
      </c>
      <c r="R53" s="22" t="s">
        <v>281</v>
      </c>
      <c r="S53" s="22"/>
      <c r="T53" s="22"/>
      <c r="U53" s="22"/>
      <c r="V53" s="22"/>
      <c r="W53" s="22"/>
      <c r="X53" s="22"/>
      <c r="Y53" s="22"/>
      <c r="Z53" s="22"/>
      <c r="AA53" s="46"/>
      <c r="AB53" s="46"/>
      <c r="AC53" s="46"/>
      <c r="AD53" s="46"/>
      <c r="AE53" s="46"/>
      <c r="AF53" s="46"/>
      <c r="AG53" s="46"/>
      <c r="AH53" s="46"/>
      <c r="AI53" s="46"/>
      <c r="AJ53" s="46"/>
      <c r="AK53" s="46"/>
      <c r="AL53" s="46"/>
    </row>
    <row r="54" spans="1:38" s="185" customFormat="1" ht="24" customHeight="1">
      <c r="A54" s="137" t="s">
        <v>745</v>
      </c>
      <c r="B54" s="138"/>
      <c r="C54" s="139"/>
      <c r="D54" s="136"/>
      <c r="E54" s="136"/>
      <c r="F54" s="136"/>
      <c r="G54" s="136"/>
      <c r="H54" s="136"/>
      <c r="I54" s="136"/>
      <c r="J54" s="136"/>
      <c r="K54" s="136"/>
      <c r="L54" s="353"/>
      <c r="M54" s="136"/>
      <c r="N54" s="35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row>
    <row r="55" spans="1:38" ht="46.5">
      <c r="A55" s="108" t="s">
        <v>746</v>
      </c>
      <c r="B55" s="108" t="s">
        <v>747</v>
      </c>
      <c r="C55" s="109" t="s">
        <v>748</v>
      </c>
      <c r="D55" s="321">
        <v>8</v>
      </c>
      <c r="E55" s="326">
        <v>44</v>
      </c>
      <c r="F55" s="326">
        <v>46</v>
      </c>
      <c r="G55" s="326">
        <v>106</v>
      </c>
      <c r="H55" s="366">
        <v>74</v>
      </c>
      <c r="I55" s="321">
        <v>21</v>
      </c>
      <c r="J55" s="326">
        <v>52</v>
      </c>
      <c r="K55" s="345">
        <v>15</v>
      </c>
      <c r="L55" s="352">
        <v>118</v>
      </c>
      <c r="M55" s="345">
        <v>65</v>
      </c>
      <c r="N55" s="345">
        <v>73</v>
      </c>
      <c r="O55" s="354">
        <v>105</v>
      </c>
      <c r="P55" s="345">
        <v>32</v>
      </c>
      <c r="Q55" s="345">
        <v>23</v>
      </c>
      <c r="R55" s="354">
        <v>21</v>
      </c>
      <c r="S55" s="22"/>
      <c r="T55" s="22"/>
      <c r="U55" s="22"/>
      <c r="V55" s="22"/>
      <c r="W55" s="22"/>
      <c r="X55" s="22"/>
      <c r="Y55" s="22"/>
      <c r="Z55" s="22"/>
      <c r="AA55" s="46"/>
      <c r="AB55" s="46"/>
      <c r="AC55" s="46"/>
      <c r="AD55" s="46"/>
      <c r="AE55" s="46"/>
      <c r="AF55" s="46"/>
      <c r="AG55" s="46"/>
      <c r="AH55" s="46"/>
      <c r="AI55" s="46"/>
      <c r="AJ55" s="46"/>
      <c r="AK55" s="46"/>
      <c r="AL55" s="46"/>
    </row>
    <row r="56" spans="1:38" ht="46.5">
      <c r="A56" s="108" t="s">
        <v>749</v>
      </c>
      <c r="B56" s="108" t="s">
        <v>750</v>
      </c>
      <c r="C56" s="109" t="s">
        <v>751</v>
      </c>
      <c r="D56" s="322">
        <v>0</v>
      </c>
      <c r="E56" s="326">
        <v>9</v>
      </c>
      <c r="F56" s="326">
        <v>5</v>
      </c>
      <c r="G56" s="326">
        <v>6</v>
      </c>
      <c r="H56" s="367">
        <v>1</v>
      </c>
      <c r="I56" s="321">
        <v>1</v>
      </c>
      <c r="J56" s="326">
        <v>5</v>
      </c>
      <c r="K56" s="340">
        <v>4</v>
      </c>
      <c r="L56" s="352">
        <v>5</v>
      </c>
      <c r="M56" s="340">
        <v>1</v>
      </c>
      <c r="N56" s="340">
        <v>9</v>
      </c>
      <c r="O56" s="355">
        <v>11</v>
      </c>
      <c r="P56" s="340">
        <v>1</v>
      </c>
      <c r="Q56" s="340">
        <v>3</v>
      </c>
      <c r="R56" s="355">
        <v>0</v>
      </c>
      <c r="S56" s="22"/>
      <c r="T56" s="22"/>
      <c r="U56" s="22"/>
      <c r="V56" s="22"/>
      <c r="W56" s="22"/>
      <c r="X56" s="22"/>
      <c r="Y56" s="22"/>
      <c r="Z56" s="22"/>
      <c r="AA56" s="46"/>
      <c r="AB56" s="46"/>
      <c r="AC56" s="46"/>
      <c r="AD56" s="46"/>
      <c r="AE56" s="46"/>
      <c r="AF56" s="46"/>
      <c r="AG56" s="46"/>
      <c r="AH56" s="46"/>
      <c r="AI56" s="46"/>
      <c r="AJ56" s="46"/>
      <c r="AK56" s="46"/>
      <c r="AL56" s="46"/>
    </row>
    <row r="57" spans="1:38" ht="93">
      <c r="A57" s="108" t="s">
        <v>752</v>
      </c>
      <c r="B57" s="108" t="s">
        <v>753</v>
      </c>
      <c r="C57" s="109" t="s">
        <v>754</v>
      </c>
      <c r="D57" s="321" t="s">
        <v>716</v>
      </c>
      <c r="E57" s="321" t="s">
        <v>281</v>
      </c>
      <c r="F57" s="321" t="s">
        <v>281</v>
      </c>
      <c r="G57" s="321" t="s">
        <v>281</v>
      </c>
      <c r="H57" s="321" t="s">
        <v>281</v>
      </c>
      <c r="I57" s="321" t="s">
        <v>281</v>
      </c>
      <c r="J57" s="321" t="s">
        <v>281</v>
      </c>
      <c r="K57" s="321" t="s">
        <v>281</v>
      </c>
      <c r="L57" s="321" t="s">
        <v>281</v>
      </c>
      <c r="M57" s="321" t="s">
        <v>281</v>
      </c>
      <c r="N57" s="321" t="s">
        <v>281</v>
      </c>
      <c r="O57" s="321" t="s">
        <v>281</v>
      </c>
      <c r="P57" s="321" t="s">
        <v>281</v>
      </c>
      <c r="Q57" s="321" t="s">
        <v>281</v>
      </c>
      <c r="R57" s="321" t="s">
        <v>281</v>
      </c>
      <c r="S57" s="22"/>
      <c r="T57" s="22"/>
      <c r="U57" s="22"/>
      <c r="V57" s="22"/>
      <c r="W57" s="22"/>
      <c r="X57" s="22"/>
      <c r="Y57" s="22"/>
      <c r="Z57" s="22"/>
      <c r="AA57" s="46"/>
      <c r="AB57" s="46"/>
      <c r="AC57" s="46"/>
      <c r="AD57" s="46"/>
      <c r="AE57" s="46"/>
      <c r="AF57" s="46"/>
      <c r="AG57" s="46"/>
      <c r="AH57" s="46"/>
      <c r="AI57" s="46"/>
      <c r="AJ57" s="46"/>
      <c r="AK57" s="46"/>
      <c r="AL57" s="46"/>
    </row>
    <row r="58" spans="1:38" ht="403">
      <c r="A58" s="108" t="s">
        <v>755</v>
      </c>
      <c r="B58" s="108" t="s">
        <v>756</v>
      </c>
      <c r="C58" s="109" t="s">
        <v>757</v>
      </c>
      <c r="D58" s="321" t="s">
        <v>281</v>
      </c>
      <c r="E58" s="321" t="s">
        <v>281</v>
      </c>
      <c r="F58" s="321" t="s">
        <v>281</v>
      </c>
      <c r="G58" s="321" t="s">
        <v>281</v>
      </c>
      <c r="H58" s="366" t="s">
        <v>281</v>
      </c>
      <c r="I58" s="321" t="s">
        <v>281</v>
      </c>
      <c r="J58" s="321" t="s">
        <v>281</v>
      </c>
      <c r="K58" s="340" t="s">
        <v>281</v>
      </c>
      <c r="L58" s="352" t="s">
        <v>281</v>
      </c>
      <c r="M58" s="340" t="s">
        <v>281</v>
      </c>
      <c r="N58" s="340" t="s">
        <v>281</v>
      </c>
      <c r="O58" s="355" t="s">
        <v>281</v>
      </c>
      <c r="P58" s="340" t="s">
        <v>281</v>
      </c>
      <c r="Q58" s="340" t="s">
        <v>281</v>
      </c>
      <c r="R58" s="355" t="s">
        <v>281</v>
      </c>
      <c r="S58" s="22"/>
      <c r="T58" s="22"/>
      <c r="U58" s="22"/>
      <c r="V58" s="22"/>
      <c r="W58" s="22"/>
      <c r="X58" s="22"/>
      <c r="Y58" s="22"/>
      <c r="Z58" s="22"/>
      <c r="AA58" s="170"/>
      <c r="AB58" s="170"/>
      <c r="AC58" s="170"/>
      <c r="AD58" s="170"/>
      <c r="AE58" s="170"/>
      <c r="AF58" s="170"/>
      <c r="AG58" s="170"/>
      <c r="AH58" s="170"/>
      <c r="AI58" s="170"/>
      <c r="AJ58" s="170"/>
      <c r="AK58" s="170"/>
      <c r="AL58" s="170"/>
    </row>
    <row r="59" spans="1:38" ht="69.650000000000006" customHeight="1">
      <c r="A59" s="108" t="s">
        <v>758</v>
      </c>
      <c r="B59" s="108" t="s">
        <v>759</v>
      </c>
      <c r="C59" s="109" t="s">
        <v>760</v>
      </c>
      <c r="D59" s="115">
        <v>8</v>
      </c>
      <c r="E59" s="326">
        <v>44</v>
      </c>
      <c r="F59" s="22">
        <v>46</v>
      </c>
      <c r="G59" s="22">
        <v>106</v>
      </c>
      <c r="H59" s="22">
        <v>74</v>
      </c>
      <c r="I59" s="22">
        <v>20</v>
      </c>
      <c r="J59" s="22">
        <v>49</v>
      </c>
      <c r="K59" s="340">
        <v>13</v>
      </c>
      <c r="L59" s="352">
        <v>118</v>
      </c>
      <c r="M59" s="340">
        <v>65</v>
      </c>
      <c r="N59" s="340">
        <v>73</v>
      </c>
      <c r="O59" s="355">
        <v>105</v>
      </c>
      <c r="P59" s="340">
        <v>32</v>
      </c>
      <c r="Q59" s="340">
        <v>23</v>
      </c>
      <c r="R59" s="355">
        <v>21</v>
      </c>
      <c r="S59" s="22"/>
      <c r="T59" s="22"/>
      <c r="U59" s="22"/>
      <c r="V59" s="22"/>
      <c r="W59" s="22"/>
      <c r="X59" s="22"/>
      <c r="Y59" s="22"/>
      <c r="Z59" s="22"/>
      <c r="AA59" s="170"/>
      <c r="AB59" s="170"/>
      <c r="AC59" s="170"/>
      <c r="AD59" s="170"/>
      <c r="AE59" s="170"/>
      <c r="AF59" s="170"/>
      <c r="AG59" s="170"/>
      <c r="AH59" s="170"/>
      <c r="AI59" s="170"/>
      <c r="AJ59" s="170"/>
      <c r="AK59" s="170"/>
      <c r="AL59" s="170"/>
    </row>
    <row r="60" spans="1:38" s="185" customFormat="1" ht="24" customHeight="1">
      <c r="A60" s="137" t="s">
        <v>761</v>
      </c>
      <c r="B60" s="138"/>
      <c r="C60" s="139"/>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row>
    <row r="61" spans="1:38" ht="108.5">
      <c r="A61" s="108" t="s">
        <v>762</v>
      </c>
      <c r="B61" s="108" t="s">
        <v>763</v>
      </c>
      <c r="C61" s="109" t="s">
        <v>764</v>
      </c>
      <c r="D61" s="321">
        <v>0</v>
      </c>
      <c r="E61" s="326">
        <v>0</v>
      </c>
      <c r="F61" s="326">
        <v>1</v>
      </c>
      <c r="G61" s="326">
        <v>2</v>
      </c>
      <c r="H61" s="366">
        <v>0</v>
      </c>
      <c r="I61" s="321">
        <v>0</v>
      </c>
      <c r="J61" s="326">
        <v>0</v>
      </c>
      <c r="K61" s="344">
        <v>1</v>
      </c>
      <c r="L61" s="352">
        <v>1</v>
      </c>
      <c r="M61" s="352">
        <v>0</v>
      </c>
      <c r="N61" s="352">
        <v>3</v>
      </c>
      <c r="O61" s="354">
        <v>4</v>
      </c>
      <c r="P61" s="354">
        <v>0</v>
      </c>
      <c r="Q61" s="354">
        <v>3</v>
      </c>
      <c r="R61" s="416">
        <v>0</v>
      </c>
      <c r="S61" s="22"/>
      <c r="T61" s="22"/>
      <c r="U61" s="22"/>
      <c r="V61" s="22"/>
      <c r="W61" s="22"/>
      <c r="X61" s="22"/>
      <c r="Y61" s="22"/>
      <c r="Z61" s="22"/>
      <c r="AA61" s="170"/>
      <c r="AB61" s="170"/>
      <c r="AC61" s="170"/>
      <c r="AD61" s="170"/>
      <c r="AE61" s="170"/>
      <c r="AF61" s="170"/>
      <c r="AG61" s="170"/>
      <c r="AH61" s="170"/>
      <c r="AI61" s="170"/>
      <c r="AJ61" s="170"/>
      <c r="AK61" s="170"/>
      <c r="AL61" s="170"/>
    </row>
    <row r="62" spans="1:38" ht="108.5">
      <c r="A62" s="108" t="s">
        <v>765</v>
      </c>
      <c r="B62" s="108" t="s">
        <v>766</v>
      </c>
      <c r="C62" s="109" t="s">
        <v>767</v>
      </c>
      <c r="D62" s="321">
        <v>3</v>
      </c>
      <c r="E62" s="326">
        <v>1</v>
      </c>
      <c r="F62" s="326">
        <v>1</v>
      </c>
      <c r="G62" s="326">
        <v>0</v>
      </c>
      <c r="H62" s="414">
        <v>0</v>
      </c>
      <c r="I62" s="321">
        <v>0</v>
      </c>
      <c r="J62" s="326">
        <v>0</v>
      </c>
      <c r="K62" s="344">
        <v>7</v>
      </c>
      <c r="L62" s="352">
        <v>49</v>
      </c>
      <c r="M62" s="352">
        <v>12</v>
      </c>
      <c r="N62" s="352">
        <v>39</v>
      </c>
      <c r="O62" s="355">
        <v>43</v>
      </c>
      <c r="P62" s="355">
        <v>27</v>
      </c>
      <c r="Q62" s="355">
        <v>12</v>
      </c>
      <c r="R62" s="416">
        <v>13</v>
      </c>
      <c r="S62" s="165"/>
      <c r="T62" s="165"/>
      <c r="U62" s="165"/>
      <c r="V62" s="22"/>
      <c r="W62" s="22"/>
      <c r="X62" s="22"/>
      <c r="Y62" s="22"/>
      <c r="Z62" s="22"/>
      <c r="AA62" s="170"/>
      <c r="AB62" s="170"/>
      <c r="AC62" s="170"/>
      <c r="AD62" s="170"/>
      <c r="AE62" s="170"/>
      <c r="AF62" s="170"/>
      <c r="AG62" s="170"/>
      <c r="AH62" s="170"/>
      <c r="AI62" s="170"/>
      <c r="AJ62" s="170"/>
      <c r="AK62" s="170"/>
      <c r="AL62" s="170"/>
    </row>
    <row r="63" spans="1:38" ht="77.5">
      <c r="A63" s="108" t="s">
        <v>768</v>
      </c>
      <c r="B63" s="108" t="s">
        <v>769</v>
      </c>
      <c r="C63" s="109" t="s">
        <v>770</v>
      </c>
      <c r="D63" s="321">
        <v>0</v>
      </c>
      <c r="E63" s="326">
        <v>0</v>
      </c>
      <c r="F63" s="326">
        <v>0</v>
      </c>
      <c r="G63" s="326">
        <v>0</v>
      </c>
      <c r="H63" s="414">
        <v>4</v>
      </c>
      <c r="I63" s="321">
        <v>0</v>
      </c>
      <c r="J63" s="326">
        <v>0</v>
      </c>
      <c r="K63" s="344">
        <v>0</v>
      </c>
      <c r="L63" s="352">
        <v>0</v>
      </c>
      <c r="M63" s="352">
        <v>0</v>
      </c>
      <c r="N63" s="352">
        <v>0</v>
      </c>
      <c r="O63" s="355">
        <v>0</v>
      </c>
      <c r="P63" s="355">
        <v>0</v>
      </c>
      <c r="Q63" s="355">
        <v>0</v>
      </c>
      <c r="R63" s="416">
        <v>0</v>
      </c>
      <c r="S63" s="165"/>
      <c r="T63" s="165"/>
      <c r="U63" s="165"/>
      <c r="V63" s="22"/>
      <c r="W63" s="22"/>
      <c r="X63" s="22"/>
      <c r="Y63" s="22"/>
      <c r="Z63" s="22"/>
      <c r="AA63" s="170"/>
      <c r="AB63" s="170"/>
      <c r="AC63" s="170"/>
      <c r="AD63" s="170"/>
      <c r="AE63" s="170"/>
      <c r="AF63" s="170"/>
      <c r="AG63" s="170"/>
      <c r="AH63" s="170"/>
      <c r="AI63" s="170"/>
      <c r="AJ63" s="170"/>
      <c r="AK63" s="170"/>
      <c r="AL63" s="170"/>
    </row>
    <row r="64" spans="1:38" ht="77.5">
      <c r="A64" s="108" t="s">
        <v>771</v>
      </c>
      <c r="B64" s="108" t="s">
        <v>772</v>
      </c>
      <c r="C64" s="109" t="s">
        <v>773</v>
      </c>
      <c r="D64" s="321">
        <v>2</v>
      </c>
      <c r="E64" s="326">
        <v>0</v>
      </c>
      <c r="F64" s="326">
        <v>2</v>
      </c>
      <c r="G64" s="326">
        <v>5</v>
      </c>
      <c r="H64" s="415">
        <v>7</v>
      </c>
      <c r="I64" s="321">
        <v>0</v>
      </c>
      <c r="J64" s="326">
        <v>0</v>
      </c>
      <c r="K64" s="344">
        <v>5</v>
      </c>
      <c r="L64" s="352">
        <v>41</v>
      </c>
      <c r="M64" s="352">
        <v>45</v>
      </c>
      <c r="N64" s="352">
        <v>14</v>
      </c>
      <c r="O64" s="355">
        <v>41</v>
      </c>
      <c r="P64" s="355">
        <v>0</v>
      </c>
      <c r="Q64" s="355">
        <v>5</v>
      </c>
      <c r="R64" s="416">
        <v>2</v>
      </c>
      <c r="S64" s="165"/>
      <c r="T64" s="165"/>
      <c r="U64" s="165"/>
      <c r="V64" s="22"/>
      <c r="W64" s="22"/>
      <c r="X64" s="22"/>
      <c r="Y64" s="22"/>
      <c r="Z64" s="22"/>
      <c r="AA64" s="170"/>
      <c r="AB64" s="170"/>
      <c r="AC64" s="170"/>
      <c r="AD64" s="170"/>
      <c r="AE64" s="170"/>
      <c r="AF64" s="170"/>
      <c r="AG64" s="170"/>
      <c r="AH64" s="170"/>
      <c r="AI64" s="170"/>
      <c r="AJ64" s="170"/>
      <c r="AK64" s="170"/>
      <c r="AL64" s="170"/>
    </row>
    <row r="65" spans="1:38" ht="77.5">
      <c r="A65" s="108" t="s">
        <v>774</v>
      </c>
      <c r="B65" s="108" t="s">
        <v>775</v>
      </c>
      <c r="C65" s="109" t="s">
        <v>776</v>
      </c>
      <c r="D65" s="321">
        <v>0</v>
      </c>
      <c r="E65" s="326">
        <v>1</v>
      </c>
      <c r="F65" s="326">
        <v>0</v>
      </c>
      <c r="G65" s="326">
        <v>7</v>
      </c>
      <c r="H65" s="415">
        <v>4</v>
      </c>
      <c r="I65" s="321">
        <v>0</v>
      </c>
      <c r="J65" s="326">
        <v>2</v>
      </c>
      <c r="K65" s="344">
        <v>2</v>
      </c>
      <c r="L65" s="352">
        <v>6</v>
      </c>
      <c r="M65" s="352">
        <v>2</v>
      </c>
      <c r="N65" s="352">
        <v>1</v>
      </c>
      <c r="O65" s="355">
        <v>8</v>
      </c>
      <c r="P65" s="355">
        <v>2</v>
      </c>
      <c r="Q65" s="355">
        <v>1</v>
      </c>
      <c r="R65" s="416">
        <v>1</v>
      </c>
      <c r="S65" s="165"/>
      <c r="T65" s="165"/>
      <c r="U65" s="165"/>
      <c r="V65" s="22"/>
      <c r="W65" s="22"/>
      <c r="X65" s="22"/>
      <c r="Y65" s="22"/>
      <c r="Z65" s="22"/>
      <c r="AA65" s="170"/>
      <c r="AB65" s="170"/>
      <c r="AC65" s="170"/>
      <c r="AD65" s="170"/>
      <c r="AE65" s="170"/>
      <c r="AF65" s="170"/>
      <c r="AG65" s="170"/>
      <c r="AH65" s="170"/>
      <c r="AI65" s="170"/>
      <c r="AJ65" s="170"/>
      <c r="AK65" s="170"/>
      <c r="AL65" s="170"/>
    </row>
    <row r="66" spans="1:38" ht="62">
      <c r="A66" s="108" t="s">
        <v>777</v>
      </c>
      <c r="B66" s="108" t="s">
        <v>778</v>
      </c>
      <c r="C66" s="109" t="s">
        <v>779</v>
      </c>
      <c r="D66" s="321">
        <v>0</v>
      </c>
      <c r="E66" s="326">
        <v>0</v>
      </c>
      <c r="F66" s="326">
        <v>0</v>
      </c>
      <c r="G66" s="326">
        <v>0</v>
      </c>
      <c r="H66" s="415">
        <v>0</v>
      </c>
      <c r="I66" s="321">
        <v>0</v>
      </c>
      <c r="J66" s="326">
        <v>0</v>
      </c>
      <c r="K66" s="342">
        <v>0</v>
      </c>
      <c r="L66" s="350">
        <v>1</v>
      </c>
      <c r="M66" s="350">
        <v>0</v>
      </c>
      <c r="N66" s="350">
        <v>0</v>
      </c>
      <c r="O66" s="355">
        <v>0</v>
      </c>
      <c r="P66" s="355">
        <v>1</v>
      </c>
      <c r="Q66" s="355">
        <v>0</v>
      </c>
      <c r="R66" s="416">
        <v>0</v>
      </c>
      <c r="S66" s="165"/>
      <c r="T66" s="165"/>
      <c r="U66" s="165"/>
      <c r="V66" s="22"/>
      <c r="W66" s="22"/>
      <c r="X66" s="22"/>
      <c r="Y66" s="22"/>
      <c r="Z66" s="22"/>
      <c r="AA66" s="170"/>
      <c r="AB66" s="170"/>
      <c r="AC66" s="170"/>
      <c r="AD66" s="170"/>
      <c r="AE66" s="170"/>
      <c r="AF66" s="170"/>
      <c r="AG66" s="170"/>
      <c r="AH66" s="170"/>
      <c r="AI66" s="170"/>
      <c r="AJ66" s="170"/>
      <c r="AK66" s="170"/>
      <c r="AL66" s="170"/>
    </row>
    <row r="67" spans="1:38" ht="93">
      <c r="A67" s="108" t="s">
        <v>780</v>
      </c>
      <c r="B67" s="108" t="s">
        <v>781</v>
      </c>
      <c r="C67" s="109" t="s">
        <v>782</v>
      </c>
      <c r="D67" s="322" t="s">
        <v>281</v>
      </c>
      <c r="E67" s="326" t="s">
        <v>281</v>
      </c>
      <c r="F67" s="326" t="s">
        <v>281</v>
      </c>
      <c r="G67" s="326" t="s">
        <v>281</v>
      </c>
      <c r="H67" s="321" t="s">
        <v>281</v>
      </c>
      <c r="I67" s="321" t="s">
        <v>281</v>
      </c>
      <c r="J67" s="326" t="s">
        <v>281</v>
      </c>
      <c r="K67" s="342" t="s">
        <v>281</v>
      </c>
      <c r="L67" s="350" t="s">
        <v>281</v>
      </c>
      <c r="M67" s="350" t="s">
        <v>281</v>
      </c>
      <c r="N67" s="350" t="s">
        <v>281</v>
      </c>
      <c r="O67" s="355" t="s">
        <v>281</v>
      </c>
      <c r="P67" s="355" t="s">
        <v>281</v>
      </c>
      <c r="Q67" s="355" t="s">
        <v>281</v>
      </c>
      <c r="R67" s="355" t="s">
        <v>281</v>
      </c>
      <c r="S67" s="165"/>
      <c r="T67" s="165"/>
      <c r="U67" s="165"/>
      <c r="V67" s="22"/>
      <c r="W67" s="22"/>
      <c r="X67" s="22"/>
      <c r="Y67" s="22"/>
      <c r="Z67" s="22"/>
      <c r="AA67" s="170"/>
      <c r="AB67" s="170"/>
      <c r="AC67" s="170"/>
      <c r="AD67" s="170"/>
      <c r="AE67" s="170"/>
      <c r="AF67" s="170"/>
      <c r="AG67" s="170"/>
      <c r="AH67" s="170"/>
      <c r="AI67" s="170"/>
      <c r="AJ67" s="170"/>
      <c r="AK67" s="170"/>
      <c r="AL67" s="170"/>
    </row>
    <row r="68" spans="1:38" ht="62">
      <c r="A68" s="108" t="s">
        <v>783</v>
      </c>
      <c r="B68" s="108" t="s">
        <v>784</v>
      </c>
      <c r="C68" s="109" t="s">
        <v>785</v>
      </c>
      <c r="D68" s="322" t="s">
        <v>281</v>
      </c>
      <c r="E68" s="321" t="s">
        <v>281</v>
      </c>
      <c r="F68" s="326" t="s">
        <v>281</v>
      </c>
      <c r="G68" s="326" t="s">
        <v>281</v>
      </c>
      <c r="H68" s="415" t="s">
        <v>281</v>
      </c>
      <c r="I68" s="321" t="s">
        <v>281</v>
      </c>
      <c r="J68" s="321" t="s">
        <v>281</v>
      </c>
      <c r="K68" s="342" t="s">
        <v>281</v>
      </c>
      <c r="L68" s="350" t="s">
        <v>281</v>
      </c>
      <c r="M68" s="350" t="s">
        <v>281</v>
      </c>
      <c r="N68" s="350" t="s">
        <v>281</v>
      </c>
      <c r="O68" s="355" t="s">
        <v>281</v>
      </c>
      <c r="P68" s="355" t="s">
        <v>281</v>
      </c>
      <c r="Q68" s="355" t="s">
        <v>281</v>
      </c>
      <c r="R68" s="355" t="s">
        <v>281</v>
      </c>
      <c r="S68" s="165"/>
      <c r="T68" s="165"/>
      <c r="U68" s="165"/>
      <c r="V68" s="22"/>
      <c r="W68" s="22"/>
      <c r="X68" s="22"/>
      <c r="Y68" s="22"/>
      <c r="Z68" s="22"/>
      <c r="AA68" s="170"/>
      <c r="AB68" s="170"/>
      <c r="AC68" s="170"/>
      <c r="AD68" s="170"/>
      <c r="AE68" s="170"/>
      <c r="AF68" s="170"/>
      <c r="AG68" s="170"/>
      <c r="AH68" s="170"/>
      <c r="AI68" s="170"/>
      <c r="AJ68" s="170"/>
      <c r="AK68" s="170"/>
      <c r="AL68" s="170"/>
    </row>
    <row r="69" spans="1:38" ht="62">
      <c r="A69" s="108" t="s">
        <v>786</v>
      </c>
      <c r="B69" s="108" t="s">
        <v>787</v>
      </c>
      <c r="C69" s="109" t="s">
        <v>788</v>
      </c>
      <c r="D69" s="322">
        <v>0</v>
      </c>
      <c r="E69" s="321">
        <v>0</v>
      </c>
      <c r="F69" s="326">
        <v>0</v>
      </c>
      <c r="G69" s="326">
        <v>0</v>
      </c>
      <c r="H69" s="415">
        <v>0</v>
      </c>
      <c r="I69" s="321">
        <v>0</v>
      </c>
      <c r="J69" s="321">
        <v>0</v>
      </c>
      <c r="K69" s="342">
        <v>0</v>
      </c>
      <c r="L69" s="350">
        <v>0</v>
      </c>
      <c r="M69" s="350">
        <v>0</v>
      </c>
      <c r="N69" s="350">
        <v>0</v>
      </c>
      <c r="O69" s="355">
        <v>0</v>
      </c>
      <c r="P69" s="355">
        <v>0</v>
      </c>
      <c r="Q69" s="355">
        <v>0</v>
      </c>
      <c r="R69" s="416">
        <v>0</v>
      </c>
      <c r="S69" s="165"/>
      <c r="T69" s="165"/>
      <c r="U69" s="165"/>
      <c r="V69" s="22"/>
      <c r="W69" s="22"/>
      <c r="X69" s="22"/>
      <c r="Y69" s="22"/>
      <c r="Z69" s="22"/>
      <c r="AA69" s="170"/>
      <c r="AB69" s="170"/>
      <c r="AC69" s="170"/>
      <c r="AD69" s="170"/>
      <c r="AE69" s="170"/>
      <c r="AF69" s="170"/>
      <c r="AG69" s="170"/>
      <c r="AH69" s="170"/>
      <c r="AI69" s="170"/>
      <c r="AJ69" s="170"/>
      <c r="AK69" s="170"/>
      <c r="AL69" s="170"/>
    </row>
    <row r="70" spans="1:38" ht="77.5">
      <c r="A70" s="108" t="s">
        <v>789</v>
      </c>
      <c r="B70" s="108" t="s">
        <v>790</v>
      </c>
      <c r="C70" s="109" t="s">
        <v>791</v>
      </c>
      <c r="D70" s="321">
        <v>3</v>
      </c>
      <c r="E70" s="321">
        <v>42</v>
      </c>
      <c r="F70" s="165">
        <v>42</v>
      </c>
      <c r="G70" s="326">
        <v>92</v>
      </c>
      <c r="H70" s="415">
        <v>59</v>
      </c>
      <c r="I70" s="321">
        <v>21</v>
      </c>
      <c r="J70" s="326">
        <v>50</v>
      </c>
      <c r="K70" s="343">
        <v>0</v>
      </c>
      <c r="L70" s="351">
        <v>20</v>
      </c>
      <c r="M70" s="351">
        <v>6</v>
      </c>
      <c r="N70" s="351">
        <v>16</v>
      </c>
      <c r="O70" s="355">
        <v>9</v>
      </c>
      <c r="P70" s="355">
        <v>2</v>
      </c>
      <c r="Q70" s="355">
        <v>2</v>
      </c>
      <c r="R70" s="416">
        <v>4</v>
      </c>
      <c r="S70" s="165"/>
      <c r="T70" s="165"/>
      <c r="U70" s="165"/>
      <c r="V70" s="22"/>
      <c r="W70" s="22"/>
      <c r="X70" s="22"/>
      <c r="Y70" s="22"/>
      <c r="Z70" s="22"/>
      <c r="AA70" s="170"/>
      <c r="AB70" s="170"/>
      <c r="AC70" s="170"/>
      <c r="AD70" s="170"/>
      <c r="AE70" s="170"/>
      <c r="AF70" s="170"/>
      <c r="AG70" s="170"/>
      <c r="AH70" s="170"/>
      <c r="AI70" s="170"/>
      <c r="AJ70" s="170"/>
      <c r="AK70" s="170"/>
      <c r="AL70" s="170"/>
    </row>
    <row r="71" spans="1:38" s="185" customFormat="1" ht="24" customHeight="1">
      <c r="A71" s="137" t="s">
        <v>792</v>
      </c>
      <c r="B71" s="138"/>
      <c r="C71" s="139"/>
      <c r="D71" s="136">
        <f t="shared" ref="D71:R71" si="2">SUM(D61:D70)</f>
        <v>8</v>
      </c>
      <c r="E71" s="136">
        <f t="shared" si="2"/>
        <v>44</v>
      </c>
      <c r="F71" s="136">
        <f t="shared" si="2"/>
        <v>46</v>
      </c>
      <c r="G71" s="136">
        <f t="shared" si="2"/>
        <v>106</v>
      </c>
      <c r="H71" s="136">
        <f t="shared" si="2"/>
        <v>74</v>
      </c>
      <c r="I71" s="136">
        <f t="shared" si="2"/>
        <v>21</v>
      </c>
      <c r="J71" s="136">
        <f t="shared" si="2"/>
        <v>52</v>
      </c>
      <c r="K71" s="136">
        <f t="shared" si="2"/>
        <v>15</v>
      </c>
      <c r="L71" s="136">
        <f t="shared" si="2"/>
        <v>118</v>
      </c>
      <c r="M71" s="136">
        <f t="shared" si="2"/>
        <v>65</v>
      </c>
      <c r="N71" s="136">
        <f t="shared" si="2"/>
        <v>73</v>
      </c>
      <c r="O71" s="136">
        <f t="shared" si="2"/>
        <v>105</v>
      </c>
      <c r="P71" s="136">
        <f t="shared" si="2"/>
        <v>32</v>
      </c>
      <c r="Q71" s="136">
        <f t="shared" si="2"/>
        <v>23</v>
      </c>
      <c r="R71" s="136">
        <f t="shared" si="2"/>
        <v>20</v>
      </c>
      <c r="S71" s="136"/>
      <c r="T71" s="136"/>
      <c r="U71" s="136"/>
      <c r="V71" s="136"/>
      <c r="W71" s="136"/>
      <c r="X71" s="136"/>
      <c r="Y71" s="136"/>
      <c r="Z71" s="136"/>
      <c r="AA71" s="136"/>
      <c r="AB71" s="136"/>
      <c r="AC71" s="136"/>
      <c r="AD71" s="136"/>
      <c r="AE71" s="136"/>
      <c r="AF71" s="136"/>
      <c r="AG71" s="136"/>
      <c r="AH71" s="136"/>
      <c r="AI71" s="136"/>
      <c r="AJ71" s="136"/>
      <c r="AK71" s="136"/>
      <c r="AL71" s="136"/>
    </row>
    <row r="72" spans="1:38" ht="108.5">
      <c r="A72" s="108" t="s">
        <v>793</v>
      </c>
      <c r="B72" s="108" t="s">
        <v>794</v>
      </c>
      <c r="C72" s="109" t="s">
        <v>795</v>
      </c>
      <c r="D72" s="321">
        <v>5</v>
      </c>
      <c r="E72" s="422">
        <v>23</v>
      </c>
      <c r="F72" s="417">
        <v>11</v>
      </c>
      <c r="G72" s="326">
        <v>36</v>
      </c>
      <c r="H72" s="368">
        <v>4</v>
      </c>
      <c r="I72" s="321">
        <v>4</v>
      </c>
      <c r="J72" s="326">
        <v>7</v>
      </c>
      <c r="K72" s="344">
        <v>8</v>
      </c>
      <c r="L72" s="352">
        <v>52</v>
      </c>
      <c r="M72" s="352">
        <v>27</v>
      </c>
      <c r="N72" s="352">
        <v>36</v>
      </c>
      <c r="O72" s="354">
        <v>48</v>
      </c>
      <c r="P72" s="354">
        <v>13</v>
      </c>
      <c r="Q72" s="354">
        <v>9</v>
      </c>
      <c r="R72" s="354">
        <v>10</v>
      </c>
      <c r="S72" s="165"/>
      <c r="T72" s="165"/>
      <c r="U72" s="165"/>
      <c r="V72" s="22"/>
      <c r="W72" s="22"/>
      <c r="X72" s="22"/>
      <c r="Y72" s="22"/>
      <c r="Z72" s="22"/>
      <c r="AA72" s="170"/>
      <c r="AB72" s="170"/>
      <c r="AC72" s="170"/>
      <c r="AD72" s="170"/>
      <c r="AE72" s="170"/>
      <c r="AF72" s="170"/>
      <c r="AG72" s="170"/>
      <c r="AH72" s="170"/>
      <c r="AI72" s="170"/>
      <c r="AJ72" s="170"/>
      <c r="AK72" s="170"/>
      <c r="AL72" s="170"/>
    </row>
    <row r="73" spans="1:38" ht="108.5">
      <c r="A73" s="108" t="s">
        <v>796</v>
      </c>
      <c r="B73" s="108" t="s">
        <v>797</v>
      </c>
      <c r="C73" s="109" t="s">
        <v>798</v>
      </c>
      <c r="D73" s="321">
        <v>0</v>
      </c>
      <c r="E73" s="422">
        <v>22</v>
      </c>
      <c r="F73" s="417">
        <v>29</v>
      </c>
      <c r="G73" s="326">
        <v>48</v>
      </c>
      <c r="H73" s="368">
        <v>1</v>
      </c>
      <c r="I73" s="321">
        <v>0</v>
      </c>
      <c r="J73" s="326">
        <v>1</v>
      </c>
      <c r="K73" s="344">
        <v>0</v>
      </c>
      <c r="L73" s="352">
        <v>1</v>
      </c>
      <c r="M73" s="352">
        <v>0</v>
      </c>
      <c r="N73" s="352">
        <v>1</v>
      </c>
      <c r="O73" s="355">
        <v>0</v>
      </c>
      <c r="P73" s="355">
        <v>0</v>
      </c>
      <c r="Q73" s="355">
        <v>0</v>
      </c>
      <c r="R73" s="355">
        <v>0</v>
      </c>
      <c r="S73" s="165"/>
      <c r="T73" s="165"/>
      <c r="U73" s="165"/>
      <c r="V73" s="22"/>
      <c r="W73" s="22"/>
      <c r="X73" s="22"/>
      <c r="Y73" s="22"/>
      <c r="Z73" s="22"/>
      <c r="AA73" s="170"/>
      <c r="AB73" s="170"/>
      <c r="AC73" s="170"/>
      <c r="AD73" s="170"/>
      <c r="AE73" s="170"/>
      <c r="AF73" s="170"/>
      <c r="AG73" s="170"/>
      <c r="AH73" s="170"/>
      <c r="AI73" s="170"/>
      <c r="AJ73" s="170"/>
      <c r="AK73" s="170"/>
      <c r="AL73" s="170"/>
    </row>
    <row r="74" spans="1:38" ht="77.5">
      <c r="A74" s="108" t="s">
        <v>799</v>
      </c>
      <c r="B74" s="108" t="s">
        <v>800</v>
      </c>
      <c r="C74" s="109" t="s">
        <v>801</v>
      </c>
      <c r="D74" s="321">
        <v>0</v>
      </c>
      <c r="E74" s="422">
        <v>2</v>
      </c>
      <c r="F74" s="417">
        <v>6</v>
      </c>
      <c r="G74" s="326">
        <v>10</v>
      </c>
      <c r="H74" s="368">
        <v>1</v>
      </c>
      <c r="I74" s="321">
        <v>1</v>
      </c>
      <c r="J74" s="326">
        <v>3</v>
      </c>
      <c r="K74" s="344">
        <v>1</v>
      </c>
      <c r="L74" s="352">
        <v>16</v>
      </c>
      <c r="M74" s="352">
        <v>11</v>
      </c>
      <c r="N74" s="352">
        <v>3</v>
      </c>
      <c r="O74" s="355">
        <v>4</v>
      </c>
      <c r="P74" s="355">
        <v>0</v>
      </c>
      <c r="Q74" s="355">
        <v>0</v>
      </c>
      <c r="R74" s="355">
        <v>1</v>
      </c>
      <c r="S74" s="165"/>
      <c r="T74" s="165"/>
      <c r="U74" s="165"/>
      <c r="V74" s="22"/>
      <c r="W74" s="22"/>
      <c r="X74" s="22"/>
      <c r="Y74" s="22"/>
      <c r="Z74" s="22"/>
      <c r="AA74" s="170"/>
      <c r="AB74" s="170"/>
      <c r="AC74" s="170"/>
      <c r="AD74" s="170"/>
      <c r="AE74" s="170"/>
      <c r="AF74" s="170"/>
      <c r="AG74" s="170"/>
      <c r="AH74" s="170"/>
      <c r="AI74" s="170"/>
      <c r="AJ74" s="170"/>
      <c r="AK74" s="170"/>
      <c r="AL74" s="170"/>
    </row>
    <row r="75" spans="1:38" ht="93">
      <c r="A75" s="108" t="s">
        <v>802</v>
      </c>
      <c r="B75" s="108" t="s">
        <v>803</v>
      </c>
      <c r="C75" s="109" t="s">
        <v>804</v>
      </c>
      <c r="D75" s="321">
        <v>1</v>
      </c>
      <c r="E75" s="422">
        <v>22</v>
      </c>
      <c r="F75" s="417">
        <v>29</v>
      </c>
      <c r="G75" s="326">
        <v>48</v>
      </c>
      <c r="H75" s="368">
        <v>18</v>
      </c>
      <c r="I75" s="321">
        <v>5</v>
      </c>
      <c r="J75" s="326">
        <v>13</v>
      </c>
      <c r="K75" s="344">
        <v>3</v>
      </c>
      <c r="L75" s="352">
        <v>34</v>
      </c>
      <c r="M75" s="352">
        <v>9</v>
      </c>
      <c r="N75" s="352">
        <v>22</v>
      </c>
      <c r="O75" s="355">
        <v>39</v>
      </c>
      <c r="P75" s="355">
        <v>16</v>
      </c>
      <c r="Q75" s="355">
        <v>13</v>
      </c>
      <c r="R75" s="355">
        <v>6</v>
      </c>
      <c r="S75" s="165"/>
      <c r="T75" s="165"/>
      <c r="U75" s="165"/>
      <c r="V75" s="22"/>
      <c r="W75" s="22"/>
      <c r="X75" s="22"/>
      <c r="Y75" s="22"/>
      <c r="Z75" s="22"/>
      <c r="AA75" s="170"/>
      <c r="AB75" s="170"/>
      <c r="AC75" s="170"/>
      <c r="AD75" s="170"/>
      <c r="AE75" s="170"/>
      <c r="AF75" s="170"/>
      <c r="AG75" s="170"/>
      <c r="AH75" s="170"/>
      <c r="AI75" s="170"/>
      <c r="AJ75" s="170"/>
      <c r="AK75" s="170"/>
      <c r="AL75" s="170"/>
    </row>
    <row r="76" spans="1:38" ht="108.5">
      <c r="A76" s="108" t="s">
        <v>805</v>
      </c>
      <c r="B76" s="108" t="s">
        <v>806</v>
      </c>
      <c r="C76" s="109" t="s">
        <v>807</v>
      </c>
      <c r="D76" s="321">
        <v>1</v>
      </c>
      <c r="E76" s="422">
        <v>0</v>
      </c>
      <c r="F76" s="417">
        <v>0</v>
      </c>
      <c r="G76" s="326">
        <v>0</v>
      </c>
      <c r="H76" s="368">
        <v>0</v>
      </c>
      <c r="I76" s="321">
        <v>1</v>
      </c>
      <c r="J76" s="326">
        <v>1</v>
      </c>
      <c r="K76" s="344">
        <v>0</v>
      </c>
      <c r="L76" s="352">
        <v>3</v>
      </c>
      <c r="M76" s="352">
        <v>1</v>
      </c>
      <c r="N76" s="352">
        <v>4</v>
      </c>
      <c r="O76" s="355">
        <v>3</v>
      </c>
      <c r="P76" s="355">
        <v>0</v>
      </c>
      <c r="Q76" s="355">
        <v>0</v>
      </c>
      <c r="R76" s="355">
        <v>0</v>
      </c>
      <c r="S76" s="165"/>
      <c r="T76" s="165"/>
      <c r="U76" s="165"/>
      <c r="V76" s="22"/>
      <c r="W76" s="22"/>
      <c r="X76" s="22"/>
      <c r="Y76" s="22"/>
      <c r="Z76" s="22"/>
      <c r="AA76" s="170"/>
      <c r="AB76" s="170"/>
      <c r="AC76" s="170"/>
      <c r="AD76" s="170"/>
      <c r="AE76" s="170"/>
      <c r="AF76" s="170"/>
      <c r="AG76" s="170"/>
      <c r="AH76" s="170"/>
      <c r="AI76" s="170"/>
      <c r="AJ76" s="170"/>
      <c r="AK76" s="170"/>
      <c r="AL76" s="170"/>
    </row>
    <row r="77" spans="1:38" ht="46.5">
      <c r="A77" s="108" t="s">
        <v>808</v>
      </c>
      <c r="B77" s="108" t="s">
        <v>809</v>
      </c>
      <c r="C77" s="109" t="s">
        <v>810</v>
      </c>
      <c r="D77" s="321">
        <v>0</v>
      </c>
      <c r="E77" s="422">
        <v>2</v>
      </c>
      <c r="F77" s="417">
        <v>4</v>
      </c>
      <c r="G77" s="326">
        <v>6</v>
      </c>
      <c r="H77" s="369">
        <v>4</v>
      </c>
      <c r="I77" s="321">
        <v>3</v>
      </c>
      <c r="J77" s="326">
        <v>7</v>
      </c>
      <c r="K77" s="342">
        <v>3</v>
      </c>
      <c r="L77" s="350">
        <v>7</v>
      </c>
      <c r="M77" s="350">
        <v>13</v>
      </c>
      <c r="N77" s="350">
        <v>4</v>
      </c>
      <c r="O77" s="355">
        <v>10</v>
      </c>
      <c r="P77" s="355">
        <v>0</v>
      </c>
      <c r="Q77" s="355">
        <v>1</v>
      </c>
      <c r="R77" s="355">
        <v>1</v>
      </c>
      <c r="S77" s="165"/>
      <c r="T77" s="165"/>
      <c r="U77" s="165"/>
      <c r="V77" s="22"/>
      <c r="W77" s="22"/>
      <c r="X77" s="22"/>
      <c r="Y77" s="22"/>
      <c r="Z77" s="22"/>
      <c r="AA77" s="170"/>
      <c r="AB77" s="170"/>
      <c r="AC77" s="170"/>
      <c r="AD77" s="170"/>
      <c r="AE77" s="170"/>
      <c r="AF77" s="170"/>
      <c r="AG77" s="170"/>
      <c r="AH77" s="170"/>
      <c r="AI77" s="170"/>
      <c r="AJ77" s="170"/>
      <c r="AK77" s="170"/>
      <c r="AL77" s="170"/>
    </row>
    <row r="78" spans="1:38" ht="124">
      <c r="A78" s="108" t="s">
        <v>811</v>
      </c>
      <c r="B78" s="108" t="s">
        <v>812</v>
      </c>
      <c r="C78" s="109" t="s">
        <v>813</v>
      </c>
      <c r="D78" s="321">
        <v>0</v>
      </c>
      <c r="E78" s="422">
        <v>0</v>
      </c>
      <c r="F78" s="417">
        <v>0</v>
      </c>
      <c r="G78" s="326">
        <v>0</v>
      </c>
      <c r="H78" s="368">
        <v>0</v>
      </c>
      <c r="I78" s="321">
        <v>0</v>
      </c>
      <c r="J78" s="326">
        <v>0</v>
      </c>
      <c r="K78" s="342">
        <v>0</v>
      </c>
      <c r="L78" s="350">
        <v>0</v>
      </c>
      <c r="M78" s="350">
        <v>0</v>
      </c>
      <c r="N78" s="350">
        <v>0</v>
      </c>
      <c r="O78" s="355">
        <v>0</v>
      </c>
      <c r="P78" s="355">
        <v>0</v>
      </c>
      <c r="Q78" s="355">
        <v>0</v>
      </c>
      <c r="R78" s="355">
        <v>0</v>
      </c>
      <c r="S78" s="165"/>
      <c r="T78" s="165"/>
      <c r="U78" s="165"/>
      <c r="V78" s="22"/>
      <c r="W78" s="22"/>
      <c r="X78" s="22"/>
      <c r="Y78" s="22"/>
      <c r="Z78" s="22"/>
      <c r="AA78" s="170"/>
      <c r="AB78" s="170"/>
      <c r="AC78" s="170"/>
      <c r="AD78" s="170"/>
      <c r="AE78" s="170"/>
      <c r="AF78" s="170"/>
      <c r="AG78" s="170"/>
      <c r="AH78" s="170"/>
      <c r="AI78" s="170"/>
      <c r="AJ78" s="170"/>
      <c r="AK78" s="170"/>
      <c r="AL78" s="170"/>
    </row>
    <row r="79" spans="1:38" ht="62">
      <c r="A79" s="108" t="s">
        <v>814</v>
      </c>
      <c r="B79" s="108" t="s">
        <v>815</v>
      </c>
      <c r="C79" s="109" t="s">
        <v>816</v>
      </c>
      <c r="D79" s="321">
        <v>0</v>
      </c>
      <c r="E79" s="422">
        <v>11</v>
      </c>
      <c r="F79" s="417">
        <v>13</v>
      </c>
      <c r="G79" s="326">
        <v>25</v>
      </c>
      <c r="H79" s="368">
        <v>0</v>
      </c>
      <c r="I79" s="321">
        <v>0</v>
      </c>
      <c r="J79" s="326">
        <v>0</v>
      </c>
      <c r="K79" s="342">
        <v>0</v>
      </c>
      <c r="L79" s="350">
        <v>0</v>
      </c>
      <c r="M79" s="350">
        <v>0</v>
      </c>
      <c r="N79" s="350">
        <v>1</v>
      </c>
      <c r="O79" s="355">
        <v>0</v>
      </c>
      <c r="P79" s="355">
        <v>0</v>
      </c>
      <c r="Q79" s="355">
        <v>0</v>
      </c>
      <c r="R79" s="355">
        <v>1</v>
      </c>
      <c r="S79" s="165"/>
      <c r="T79" s="165"/>
      <c r="U79" s="165"/>
      <c r="V79" s="22"/>
      <c r="W79" s="22"/>
      <c r="X79" s="22"/>
      <c r="Y79" s="22"/>
      <c r="Z79" s="22"/>
      <c r="AA79" s="170"/>
      <c r="AB79" s="170"/>
      <c r="AC79" s="170"/>
      <c r="AD79" s="170"/>
      <c r="AE79" s="170"/>
      <c r="AF79" s="170"/>
      <c r="AG79" s="170"/>
      <c r="AH79" s="170"/>
      <c r="AI79" s="170"/>
      <c r="AJ79" s="170"/>
      <c r="AK79" s="170"/>
      <c r="AL79" s="170"/>
    </row>
    <row r="80" spans="1:38" ht="62">
      <c r="A80" s="108" t="s">
        <v>817</v>
      </c>
      <c r="B80" s="108" t="s">
        <v>818</v>
      </c>
      <c r="C80" s="109" t="s">
        <v>819</v>
      </c>
      <c r="D80" s="321">
        <v>0</v>
      </c>
      <c r="E80" s="422">
        <v>0</v>
      </c>
      <c r="F80" s="417">
        <v>0</v>
      </c>
      <c r="G80" s="326">
        <v>0</v>
      </c>
      <c r="H80" s="369">
        <v>1</v>
      </c>
      <c r="I80" s="321">
        <v>0</v>
      </c>
      <c r="J80" s="326">
        <v>0</v>
      </c>
      <c r="K80" s="342">
        <v>0</v>
      </c>
      <c r="L80" s="350">
        <v>1</v>
      </c>
      <c r="M80" s="350">
        <v>3</v>
      </c>
      <c r="N80" s="350">
        <v>1</v>
      </c>
      <c r="O80" s="355">
        <v>0</v>
      </c>
      <c r="P80" s="355">
        <v>0</v>
      </c>
      <c r="Q80" s="355">
        <v>0</v>
      </c>
      <c r="R80" s="355">
        <v>1</v>
      </c>
      <c r="S80" s="165"/>
      <c r="T80" s="165"/>
      <c r="U80" s="165"/>
      <c r="V80" s="22"/>
      <c r="W80" s="22"/>
      <c r="X80" s="22"/>
      <c r="Y80" s="22"/>
      <c r="Z80" s="22"/>
      <c r="AA80" s="170"/>
      <c r="AB80" s="170"/>
      <c r="AC80" s="170"/>
      <c r="AD80" s="170"/>
      <c r="AE80" s="170"/>
      <c r="AF80" s="170"/>
      <c r="AG80" s="170"/>
      <c r="AH80" s="170"/>
      <c r="AI80" s="170"/>
      <c r="AJ80" s="170"/>
      <c r="AK80" s="170"/>
      <c r="AL80" s="170"/>
    </row>
    <row r="81" spans="1:38" ht="139.5">
      <c r="A81" s="108" t="s">
        <v>820</v>
      </c>
      <c r="B81" s="108" t="s">
        <v>821</v>
      </c>
      <c r="C81" s="109" t="s">
        <v>822</v>
      </c>
      <c r="D81" s="321">
        <v>0</v>
      </c>
      <c r="E81" s="422">
        <v>0</v>
      </c>
      <c r="F81" s="417">
        <v>0</v>
      </c>
      <c r="G81" s="326">
        <v>0</v>
      </c>
      <c r="H81" s="368">
        <v>0</v>
      </c>
      <c r="I81" s="321">
        <v>0</v>
      </c>
      <c r="J81" s="326">
        <v>0</v>
      </c>
      <c r="K81" s="342">
        <v>0</v>
      </c>
      <c r="L81" s="350">
        <v>0</v>
      </c>
      <c r="M81" s="350">
        <v>0</v>
      </c>
      <c r="N81" s="350">
        <v>0</v>
      </c>
      <c r="O81" s="355">
        <v>0</v>
      </c>
      <c r="P81" s="355">
        <v>0</v>
      </c>
      <c r="Q81" s="355">
        <v>0</v>
      </c>
      <c r="R81" s="355">
        <v>0</v>
      </c>
      <c r="S81" s="165"/>
      <c r="T81" s="165"/>
      <c r="U81" s="165"/>
      <c r="V81" s="22"/>
      <c r="W81" s="22"/>
      <c r="X81" s="22"/>
      <c r="Y81" s="22"/>
      <c r="Z81" s="22"/>
      <c r="AA81" s="170"/>
      <c r="AB81" s="170"/>
      <c r="AC81" s="170"/>
      <c r="AD81" s="170"/>
      <c r="AE81" s="170"/>
      <c r="AF81" s="170"/>
      <c r="AG81" s="170"/>
      <c r="AH81" s="170"/>
      <c r="AI81" s="170"/>
      <c r="AJ81" s="170"/>
      <c r="AK81" s="170"/>
      <c r="AL81" s="170"/>
    </row>
    <row r="82" spans="1:38" ht="46.5">
      <c r="A82" s="108" t="s">
        <v>823</v>
      </c>
      <c r="B82" s="108" t="s">
        <v>824</v>
      </c>
      <c r="C82" s="109" t="s">
        <v>825</v>
      </c>
      <c r="D82" s="321">
        <v>1</v>
      </c>
      <c r="E82" s="422">
        <v>6</v>
      </c>
      <c r="F82" s="417">
        <v>7</v>
      </c>
      <c r="G82" s="326">
        <v>26</v>
      </c>
      <c r="H82" s="322">
        <v>45</v>
      </c>
      <c r="I82" s="321">
        <v>7</v>
      </c>
      <c r="J82" s="321">
        <v>20</v>
      </c>
      <c r="K82" s="343">
        <v>0</v>
      </c>
      <c r="L82" s="351">
        <v>4</v>
      </c>
      <c r="M82" s="351">
        <v>1</v>
      </c>
      <c r="N82" s="351">
        <v>1</v>
      </c>
      <c r="O82" s="355">
        <v>1</v>
      </c>
      <c r="P82" s="355">
        <v>3</v>
      </c>
      <c r="Q82" s="355">
        <v>0</v>
      </c>
      <c r="R82" s="355">
        <v>1</v>
      </c>
      <c r="S82" s="165"/>
      <c r="T82" s="165"/>
      <c r="U82" s="165"/>
      <c r="V82" s="22"/>
      <c r="W82" s="22"/>
      <c r="X82" s="22"/>
      <c r="Y82" s="22"/>
      <c r="Z82" s="22"/>
      <c r="AA82" s="170"/>
      <c r="AB82" s="170"/>
      <c r="AC82" s="170"/>
      <c r="AD82" s="170"/>
      <c r="AE82" s="170"/>
      <c r="AF82" s="170"/>
      <c r="AG82" s="170"/>
      <c r="AH82" s="170"/>
      <c r="AI82" s="170"/>
      <c r="AJ82" s="170"/>
      <c r="AK82" s="170"/>
      <c r="AL82" s="170"/>
    </row>
    <row r="83" spans="1:38" s="182" customFormat="1" ht="24" customHeight="1">
      <c r="A83" s="154" t="s">
        <v>206</v>
      </c>
      <c r="B83" s="155"/>
      <c r="C83" s="155"/>
      <c r="D83" s="155">
        <f t="shared" ref="D83:R83" si="3">SUM(D72:D82)</f>
        <v>8</v>
      </c>
      <c r="E83" s="155">
        <f t="shared" si="3"/>
        <v>88</v>
      </c>
      <c r="F83" s="155">
        <f t="shared" si="3"/>
        <v>99</v>
      </c>
      <c r="G83" s="155">
        <f t="shared" si="3"/>
        <v>199</v>
      </c>
      <c r="H83" s="155">
        <f t="shared" si="3"/>
        <v>74</v>
      </c>
      <c r="I83" s="155">
        <f t="shared" si="3"/>
        <v>21</v>
      </c>
      <c r="J83" s="155">
        <f t="shared" si="3"/>
        <v>52</v>
      </c>
      <c r="K83" s="155">
        <f t="shared" si="3"/>
        <v>15</v>
      </c>
      <c r="L83" s="155">
        <f t="shared" si="3"/>
        <v>118</v>
      </c>
      <c r="M83" s="155">
        <f t="shared" si="3"/>
        <v>65</v>
      </c>
      <c r="N83" s="155">
        <f t="shared" si="3"/>
        <v>73</v>
      </c>
      <c r="O83" s="155">
        <f t="shared" si="3"/>
        <v>105</v>
      </c>
      <c r="P83" s="155">
        <f t="shared" si="3"/>
        <v>32</v>
      </c>
      <c r="Q83" s="155">
        <f t="shared" si="3"/>
        <v>23</v>
      </c>
      <c r="R83" s="155">
        <f t="shared" si="3"/>
        <v>21</v>
      </c>
      <c r="S83" s="155"/>
      <c r="T83" s="155"/>
      <c r="U83" s="155"/>
      <c r="V83" s="155"/>
      <c r="W83" s="155"/>
      <c r="X83" s="155"/>
      <c r="Y83" s="155"/>
      <c r="Z83" s="155"/>
      <c r="AA83" s="136"/>
      <c r="AB83" s="136"/>
      <c r="AC83" s="136"/>
      <c r="AD83" s="136"/>
      <c r="AE83" s="136"/>
      <c r="AF83" s="136"/>
      <c r="AG83" s="136"/>
      <c r="AH83" s="136"/>
      <c r="AI83" s="136"/>
      <c r="AJ83" s="136"/>
      <c r="AK83" s="136"/>
      <c r="AL83" s="136"/>
    </row>
    <row r="84" spans="1:38" ht="46.5">
      <c r="A84" s="108" t="s">
        <v>826</v>
      </c>
      <c r="B84" s="108" t="s">
        <v>827</v>
      </c>
      <c r="C84" s="109" t="s">
        <v>828</v>
      </c>
      <c r="D84" s="321">
        <v>3</v>
      </c>
      <c r="E84" s="329">
        <v>3</v>
      </c>
      <c r="F84" s="168">
        <v>3</v>
      </c>
      <c r="G84" s="168">
        <v>3</v>
      </c>
      <c r="H84" s="168">
        <v>4</v>
      </c>
      <c r="I84" s="165">
        <v>23</v>
      </c>
      <c r="J84" s="165">
        <v>23</v>
      </c>
      <c r="K84" s="346">
        <v>10</v>
      </c>
      <c r="L84" s="165">
        <v>10</v>
      </c>
      <c r="M84" s="165">
        <v>10</v>
      </c>
      <c r="N84" s="165">
        <v>10</v>
      </c>
      <c r="O84" s="165">
        <v>10</v>
      </c>
      <c r="P84" s="165">
        <v>10</v>
      </c>
      <c r="Q84" s="165">
        <v>10</v>
      </c>
      <c r="R84" s="165">
        <v>10</v>
      </c>
      <c r="S84" s="165"/>
      <c r="T84" s="165"/>
      <c r="U84" s="165"/>
      <c r="V84" s="22"/>
      <c r="W84" s="22"/>
      <c r="X84" s="22"/>
      <c r="Y84" s="22"/>
      <c r="Z84" s="22"/>
      <c r="AA84" s="170"/>
      <c r="AB84" s="170"/>
      <c r="AC84" s="170"/>
      <c r="AD84" s="170"/>
      <c r="AE84" s="170"/>
      <c r="AF84" s="170"/>
      <c r="AG84" s="170"/>
      <c r="AH84" s="170"/>
      <c r="AI84" s="170"/>
      <c r="AJ84" s="170"/>
      <c r="AK84" s="170"/>
      <c r="AL84" s="170"/>
    </row>
    <row r="85" spans="1:38" ht="31">
      <c r="A85" s="108" t="s">
        <v>829</v>
      </c>
      <c r="B85" s="108" t="s">
        <v>830</v>
      </c>
      <c r="C85" s="109" t="s">
        <v>831</v>
      </c>
      <c r="D85" s="321">
        <v>12</v>
      </c>
      <c r="E85" s="330">
        <v>2</v>
      </c>
      <c r="F85" s="168">
        <v>3</v>
      </c>
      <c r="G85" s="168">
        <v>4</v>
      </c>
      <c r="H85" s="168">
        <v>19</v>
      </c>
      <c r="I85" s="168">
        <v>43</v>
      </c>
      <c r="J85" s="168">
        <v>43</v>
      </c>
      <c r="K85" s="347">
        <v>34</v>
      </c>
      <c r="L85" s="168">
        <v>62</v>
      </c>
      <c r="M85" s="168">
        <v>54</v>
      </c>
      <c r="N85" s="168">
        <v>72</v>
      </c>
      <c r="O85" s="168">
        <v>71</v>
      </c>
      <c r="P85" s="168">
        <v>34</v>
      </c>
      <c r="Q85" s="168">
        <v>49</v>
      </c>
      <c r="R85" s="168">
        <v>39</v>
      </c>
      <c r="S85" s="168"/>
      <c r="T85" s="168"/>
      <c r="U85" s="168"/>
      <c r="V85" s="20"/>
      <c r="W85" s="20"/>
      <c r="X85" s="20"/>
      <c r="Y85" s="20"/>
      <c r="Z85" s="20"/>
      <c r="AA85" s="170"/>
      <c r="AB85" s="170"/>
      <c r="AC85" s="170"/>
      <c r="AD85" s="170"/>
      <c r="AE85" s="170"/>
      <c r="AF85" s="170"/>
      <c r="AG85" s="170"/>
      <c r="AH85" s="170"/>
      <c r="AI85" s="170"/>
      <c r="AJ85" s="170"/>
      <c r="AK85" s="170"/>
      <c r="AL85" s="170"/>
    </row>
    <row r="86" spans="1:38" ht="77.5">
      <c r="A86" s="108" t="s">
        <v>832</v>
      </c>
      <c r="B86" s="108" t="s">
        <v>833</v>
      </c>
      <c r="C86" s="109" t="s">
        <v>834</v>
      </c>
      <c r="D86" s="331" t="str">
        <f>IF(OR(ISBLANK(E$4),ISBLANK(E$85)), "Autocalculated (Excel only)",ROUND((1000*E85)/E4,D862)&amp;":"&amp;1000)</f>
        <v>0:1000</v>
      </c>
      <c r="E86" s="331" t="str">
        <f>IF(OR(ISBLANK(F$4),ISBLANK(F$85)), "Autocalculated (Excel only)",ROUND((1000*F85)/F4,E862)&amp;":"&amp;1000)</f>
        <v>0:1000</v>
      </c>
      <c r="F86" s="166" t="str">
        <f>IF(OR(ISBLANK(F$4),ISBLANK(F$85)), "Autocalculated (Excel only)",ROUND((1000*F85)/F4,E862)&amp;":"&amp;1000)</f>
        <v>0:1000</v>
      </c>
      <c r="G86" s="166" t="str">
        <f t="shared" ref="G86:AL86" si="4">IF(OR(ISBLANK(G$4),ISBLANK(G$85)), "Autocalculated (Excel only)",ROUND((1000*G85)/G4,2)&amp;":"&amp;1000)</f>
        <v>0.1:1000</v>
      </c>
      <c r="H86" s="166" t="str">
        <f t="shared" si="4"/>
        <v>0.13:1000</v>
      </c>
      <c r="I86" s="166" t="str">
        <f t="shared" si="4"/>
        <v>1.18:1000</v>
      </c>
      <c r="J86" s="166" t="str">
        <f t="shared" si="4"/>
        <v>0.92:1000</v>
      </c>
      <c r="K86" s="166" t="str">
        <f t="shared" si="4"/>
        <v>1.15:1000</v>
      </c>
      <c r="L86" s="166" t="str">
        <f t="shared" si="4"/>
        <v>0.93:1000</v>
      </c>
      <c r="M86" s="166" t="str">
        <f t="shared" si="4"/>
        <v>0.41:1000</v>
      </c>
      <c r="N86" s="166" t="str">
        <f t="shared" si="4"/>
        <v>1.28:1000</v>
      </c>
      <c r="O86" s="166" t="str">
        <f t="shared" si="4"/>
        <v>0.51:1000</v>
      </c>
      <c r="P86" s="166" t="str">
        <f t="shared" si="4"/>
        <v>1.15:1000</v>
      </c>
      <c r="Q86" s="166" t="str">
        <f t="shared" si="4"/>
        <v>2:1000</v>
      </c>
      <c r="R86" s="166" t="str">
        <f t="shared" si="4"/>
        <v>2.14:1000</v>
      </c>
      <c r="S86" s="166" t="str">
        <f t="shared" si="4"/>
        <v>Autocalculated (Excel only)</v>
      </c>
      <c r="T86" s="166" t="str">
        <f t="shared" si="4"/>
        <v>Autocalculated (Excel only)</v>
      </c>
      <c r="U86" s="166" t="str">
        <f t="shared" si="4"/>
        <v>Autocalculated (Excel only)</v>
      </c>
      <c r="V86" s="166" t="str">
        <f t="shared" si="4"/>
        <v>Autocalculated (Excel only)</v>
      </c>
      <c r="W86" s="166" t="str">
        <f t="shared" si="4"/>
        <v>Autocalculated (Excel only)</v>
      </c>
      <c r="X86" s="166" t="str">
        <f t="shared" si="4"/>
        <v>Autocalculated (Excel only)</v>
      </c>
      <c r="Y86" s="166" t="str">
        <f t="shared" si="4"/>
        <v>Autocalculated (Excel only)</v>
      </c>
      <c r="Z86" s="166" t="str">
        <f t="shared" si="4"/>
        <v>Autocalculated (Excel only)</v>
      </c>
      <c r="AA86" s="170" t="str">
        <f t="shared" si="4"/>
        <v>Autocalculated (Excel only)</v>
      </c>
      <c r="AB86" s="170" t="str">
        <f t="shared" si="4"/>
        <v>Autocalculated (Excel only)</v>
      </c>
      <c r="AC86" s="170" t="str">
        <f t="shared" si="4"/>
        <v>Autocalculated (Excel only)</v>
      </c>
      <c r="AD86" s="170" t="str">
        <f t="shared" si="4"/>
        <v>Autocalculated (Excel only)</v>
      </c>
      <c r="AE86" s="170" t="str">
        <f t="shared" si="4"/>
        <v>Autocalculated (Excel only)</v>
      </c>
      <c r="AF86" s="170" t="str">
        <f t="shared" si="4"/>
        <v>Autocalculated (Excel only)</v>
      </c>
      <c r="AG86" s="170" t="str">
        <f t="shared" si="4"/>
        <v>Autocalculated (Excel only)</v>
      </c>
      <c r="AH86" s="170" t="str">
        <f t="shared" si="4"/>
        <v>Autocalculated (Excel only)</v>
      </c>
      <c r="AI86" s="170" t="str">
        <f t="shared" si="4"/>
        <v>Autocalculated (Excel only)</v>
      </c>
      <c r="AJ86" s="170" t="str">
        <f t="shared" si="4"/>
        <v>Autocalculated (Excel only)</v>
      </c>
      <c r="AK86" s="170" t="str">
        <f t="shared" si="4"/>
        <v>Autocalculated (Excel only)</v>
      </c>
      <c r="AL86" s="170" t="str">
        <f t="shared" si="4"/>
        <v>Autocalculated (Excel only)</v>
      </c>
    </row>
    <row r="87" spans="1:38" ht="31">
      <c r="A87" s="108" t="s">
        <v>835</v>
      </c>
      <c r="B87" s="108" t="s">
        <v>836</v>
      </c>
      <c r="C87" s="109" t="s">
        <v>837</v>
      </c>
      <c r="D87" s="322">
        <v>3</v>
      </c>
      <c r="E87" s="332">
        <v>3</v>
      </c>
      <c r="F87" s="168">
        <v>4</v>
      </c>
      <c r="G87" s="168">
        <v>4</v>
      </c>
      <c r="H87" s="168">
        <v>13</v>
      </c>
      <c r="I87" s="168">
        <v>1</v>
      </c>
      <c r="J87" s="168">
        <v>1</v>
      </c>
      <c r="K87" s="168">
        <v>19</v>
      </c>
      <c r="L87" s="168">
        <v>40</v>
      </c>
      <c r="M87" s="168">
        <v>29</v>
      </c>
      <c r="N87" s="168">
        <v>72</v>
      </c>
      <c r="O87" s="168">
        <v>108</v>
      </c>
      <c r="P87" s="168">
        <v>52</v>
      </c>
      <c r="Q87" s="168">
        <v>73</v>
      </c>
      <c r="R87" s="168">
        <v>66</v>
      </c>
      <c r="S87" s="168"/>
      <c r="T87" s="168"/>
      <c r="U87" s="168"/>
      <c r="V87" s="20"/>
      <c r="W87" s="20"/>
      <c r="X87" s="20"/>
      <c r="Y87" s="20"/>
      <c r="Z87" s="20"/>
      <c r="AA87" s="170"/>
      <c r="AB87" s="170"/>
      <c r="AC87" s="170"/>
      <c r="AD87" s="170"/>
      <c r="AE87" s="170"/>
      <c r="AF87" s="170"/>
      <c r="AG87" s="170"/>
      <c r="AH87" s="170"/>
      <c r="AI87" s="170"/>
      <c r="AJ87" s="170"/>
      <c r="AK87" s="170"/>
      <c r="AL87" s="170"/>
    </row>
    <row r="88" spans="1:38" ht="77.5">
      <c r="A88" s="108" t="s">
        <v>838</v>
      </c>
      <c r="B88" s="108" t="s">
        <v>839</v>
      </c>
      <c r="C88" s="109" t="s">
        <v>840</v>
      </c>
      <c r="D88" s="330" t="str">
        <f>IF(OR(ISBLANK(E$4),ISBLANK(E$87)), "Autocalculated (Excel only)",ROUND((1000*E87)/E4,2)&amp;":"&amp;1000)</f>
        <v>0.17:1000</v>
      </c>
      <c r="E88" s="330" t="str">
        <f>IF(OR(ISBLANK(F$4),ISBLANK(F$87)), "Autocalculated (Excel only)",ROUND((1000*F87)/F4,2)&amp;":"&amp;1000)</f>
        <v>0.11:1000</v>
      </c>
      <c r="F88" s="166" t="str">
        <f>IF(OR(ISBLANK(F$4),ISBLANK(F$87)), "Autocalculated (Excel only)",ROUND((1000*F87)/F4,2)&amp;":"&amp;1000)</f>
        <v>0.11:1000</v>
      </c>
      <c r="G88" s="166" t="str">
        <f t="shared" ref="G88:AA88" si="5">IF(OR(ISBLANK(G$4),ISBLANK(G$87)), "Autocalculated (Excel only)",ROUND((1000*G87)/G4,2)&amp;":"&amp;1000)</f>
        <v>0.1:1000</v>
      </c>
      <c r="H88" s="166" t="str">
        <f t="shared" si="5"/>
        <v>0.09:1000</v>
      </c>
      <c r="I88" s="166" t="str">
        <f t="shared" si="5"/>
        <v>0.03:1000</v>
      </c>
      <c r="J88" s="166" t="str">
        <f t="shared" si="5"/>
        <v>0.02:1000</v>
      </c>
      <c r="K88" s="166" t="str">
        <f t="shared" si="5"/>
        <v>0.64:1000</v>
      </c>
      <c r="L88" s="166" t="str">
        <f t="shared" si="5"/>
        <v>0.6:1000</v>
      </c>
      <c r="M88" s="166" t="str">
        <f t="shared" si="5"/>
        <v>0.22:1000</v>
      </c>
      <c r="N88" s="166" t="str">
        <f t="shared" si="5"/>
        <v>1.28:1000</v>
      </c>
      <c r="O88" s="166" t="str">
        <f t="shared" si="5"/>
        <v>0.78:1000</v>
      </c>
      <c r="P88" s="166" t="str">
        <f t="shared" si="5"/>
        <v>1.76:1000</v>
      </c>
      <c r="Q88" s="166" t="str">
        <f t="shared" si="5"/>
        <v>2.98:1000</v>
      </c>
      <c r="R88" s="166" t="str">
        <f t="shared" si="5"/>
        <v>3.62:1000</v>
      </c>
      <c r="S88" s="166" t="str">
        <f t="shared" si="5"/>
        <v>Autocalculated (Excel only)</v>
      </c>
      <c r="T88" s="166" t="str">
        <f t="shared" si="5"/>
        <v>Autocalculated (Excel only)</v>
      </c>
      <c r="U88" s="166" t="str">
        <f t="shared" si="5"/>
        <v>Autocalculated (Excel only)</v>
      </c>
      <c r="V88" s="166" t="str">
        <f t="shared" si="5"/>
        <v>Autocalculated (Excel only)</v>
      </c>
      <c r="W88" s="166" t="str">
        <f t="shared" si="5"/>
        <v>Autocalculated (Excel only)</v>
      </c>
      <c r="X88" s="166" t="str">
        <f t="shared" si="5"/>
        <v>Autocalculated (Excel only)</v>
      </c>
      <c r="Y88" s="166" t="str">
        <f t="shared" si="5"/>
        <v>Autocalculated (Excel only)</v>
      </c>
      <c r="Z88" s="166" t="str">
        <f t="shared" si="5"/>
        <v>Autocalculated (Excel only)</v>
      </c>
      <c r="AA88" s="170" t="str">
        <f t="shared" si="5"/>
        <v>Autocalculated (Excel only)</v>
      </c>
      <c r="AB88" s="170" t="str">
        <f t="shared" ref="AB88" si="6">IF(OR(ISBLANK(AB$4),ISBLANK(AB$87)), "Autocalculated (Excel only)",ROUND((1000*AB87)/AB4,2)&amp;":"&amp;1000)</f>
        <v>Autocalculated (Excel only)</v>
      </c>
      <c r="AC88" s="170" t="str">
        <f t="shared" ref="AC88" si="7">IF(OR(ISBLANK(AC$4),ISBLANK(AC$87)), "Autocalculated (Excel only)",ROUND((1000*AC87)/AC4,2)&amp;":"&amp;1000)</f>
        <v>Autocalculated (Excel only)</v>
      </c>
      <c r="AD88" s="170" t="str">
        <f t="shared" ref="AD88" si="8">IF(OR(ISBLANK(AD$4),ISBLANK(AD$87)), "Autocalculated (Excel only)",ROUND((1000*AD87)/AD4,2)&amp;":"&amp;1000)</f>
        <v>Autocalculated (Excel only)</v>
      </c>
      <c r="AE88" s="170" t="str">
        <f t="shared" ref="AE88" si="9">IF(OR(ISBLANK(AE$4),ISBLANK(AE$87)), "Autocalculated (Excel only)",ROUND((1000*AE87)/AE4,2)&amp;":"&amp;1000)</f>
        <v>Autocalculated (Excel only)</v>
      </c>
      <c r="AF88" s="170" t="str">
        <f t="shared" ref="AF88" si="10">IF(OR(ISBLANK(AF$4),ISBLANK(AF$87)), "Autocalculated (Excel only)",ROUND((1000*AF87)/AF4,2)&amp;":"&amp;1000)</f>
        <v>Autocalculated (Excel only)</v>
      </c>
      <c r="AG88" s="170" t="str">
        <f t="shared" ref="AG88" si="11">IF(OR(ISBLANK(AG$4),ISBLANK(AG$87)), "Autocalculated (Excel only)",ROUND((1000*AG87)/AG4,2)&amp;":"&amp;1000)</f>
        <v>Autocalculated (Excel only)</v>
      </c>
      <c r="AH88" s="170" t="str">
        <f t="shared" ref="AH88" si="12">IF(OR(ISBLANK(AH$4),ISBLANK(AH$87)), "Autocalculated (Excel only)",ROUND((1000*AH87)/AH4,2)&amp;":"&amp;1000)</f>
        <v>Autocalculated (Excel only)</v>
      </c>
      <c r="AI88" s="170" t="str">
        <f t="shared" ref="AI88" si="13">IF(OR(ISBLANK(AI$4),ISBLANK(AI$87)), "Autocalculated (Excel only)",ROUND((1000*AI87)/AI4,2)&amp;":"&amp;1000)</f>
        <v>Autocalculated (Excel only)</v>
      </c>
      <c r="AJ88" s="170" t="str">
        <f t="shared" ref="AJ88" si="14">IF(OR(ISBLANK(AJ$4),ISBLANK(AJ$87)), "Autocalculated (Excel only)",ROUND((1000*AJ87)/AJ4,2)&amp;":"&amp;1000)</f>
        <v>Autocalculated (Excel only)</v>
      </c>
      <c r="AK88" s="170" t="str">
        <f t="shared" ref="AK88" si="15">IF(OR(ISBLANK(AK$4),ISBLANK(AK$87)), "Autocalculated (Excel only)",ROUND((1000*AK87)/AK4,2)&amp;":"&amp;1000)</f>
        <v>Autocalculated (Excel only)</v>
      </c>
      <c r="AL88" s="170" t="str">
        <f t="shared" ref="AL88" si="16">IF(OR(ISBLANK(AL$4),ISBLANK(AL$87)), "Autocalculated (Excel only)",ROUND((1000*AL87)/AL4,2)&amp;":"&amp;1000)</f>
        <v>Autocalculated (Excel only)</v>
      </c>
    </row>
    <row r="89" spans="1:38" ht="43.5">
      <c r="A89" s="108" t="s">
        <v>841</v>
      </c>
      <c r="B89" s="108" t="s">
        <v>842</v>
      </c>
      <c r="C89" s="109" t="s">
        <v>843</v>
      </c>
      <c r="D89" s="322" t="s">
        <v>844</v>
      </c>
      <c r="E89" s="330" t="s">
        <v>844</v>
      </c>
      <c r="F89" s="410" t="s">
        <v>844</v>
      </c>
      <c r="G89" s="410" t="s">
        <v>844</v>
      </c>
      <c r="H89" s="369" t="s">
        <v>844</v>
      </c>
      <c r="I89" s="348" t="s">
        <v>844</v>
      </c>
      <c r="J89" s="348" t="s">
        <v>844</v>
      </c>
      <c r="K89" s="348" t="s">
        <v>844</v>
      </c>
      <c r="L89" s="348" t="s">
        <v>844</v>
      </c>
      <c r="M89" s="348" t="s">
        <v>844</v>
      </c>
      <c r="N89" s="348" t="s">
        <v>844</v>
      </c>
      <c r="O89" s="348" t="s">
        <v>844</v>
      </c>
      <c r="P89" s="348" t="s">
        <v>844</v>
      </c>
      <c r="Q89" s="348" t="s">
        <v>844</v>
      </c>
      <c r="R89" s="348" t="s">
        <v>844</v>
      </c>
      <c r="S89" s="166"/>
      <c r="T89" s="166"/>
      <c r="U89" s="166"/>
      <c r="V89" s="166"/>
      <c r="W89" s="166"/>
      <c r="X89" s="166"/>
      <c r="Y89" s="166"/>
      <c r="Z89" s="166"/>
      <c r="AA89" s="170"/>
      <c r="AB89" s="170"/>
      <c r="AC89" s="170"/>
      <c r="AD89" s="170"/>
      <c r="AE89" s="170"/>
      <c r="AF89" s="170"/>
      <c r="AG89" s="170"/>
      <c r="AH89" s="170"/>
      <c r="AI89" s="170"/>
      <c r="AJ89" s="170"/>
      <c r="AK89" s="170"/>
      <c r="AL89" s="170"/>
    </row>
    <row r="90" spans="1:38" ht="159" customHeight="1">
      <c r="A90" s="108" t="s">
        <v>845</v>
      </c>
      <c r="B90" s="108" t="s">
        <v>846</v>
      </c>
      <c r="C90" s="109" t="s">
        <v>847</v>
      </c>
      <c r="D90" s="322">
        <v>3</v>
      </c>
      <c r="E90" s="329">
        <v>4</v>
      </c>
      <c r="F90" s="168">
        <v>4</v>
      </c>
      <c r="G90" s="168">
        <v>3</v>
      </c>
      <c r="H90" s="168">
        <v>0</v>
      </c>
      <c r="I90" s="168">
        <v>43</v>
      </c>
      <c r="J90" s="168">
        <v>43</v>
      </c>
      <c r="K90" s="168">
        <v>0</v>
      </c>
      <c r="L90" s="168">
        <v>1</v>
      </c>
      <c r="M90" s="168">
        <v>2</v>
      </c>
      <c r="N90" s="168">
        <v>91</v>
      </c>
      <c r="O90" s="168">
        <v>9</v>
      </c>
      <c r="P90" s="168">
        <v>1</v>
      </c>
      <c r="Q90" s="168">
        <v>5</v>
      </c>
      <c r="R90" s="168">
        <v>3</v>
      </c>
      <c r="S90" s="168"/>
      <c r="T90" s="168"/>
      <c r="U90" s="168"/>
      <c r="V90" s="20"/>
      <c r="W90" s="20"/>
      <c r="X90" s="20"/>
      <c r="Y90" s="20"/>
      <c r="Z90" s="20"/>
      <c r="AA90" s="170"/>
      <c r="AB90" s="170"/>
      <c r="AC90" s="170"/>
      <c r="AD90" s="170"/>
      <c r="AE90" s="170"/>
      <c r="AF90" s="170"/>
      <c r="AG90" s="170"/>
      <c r="AH90" s="170"/>
      <c r="AI90" s="170"/>
      <c r="AJ90" s="170"/>
      <c r="AK90" s="170"/>
      <c r="AL90" s="170"/>
    </row>
    <row r="91" spans="1:38" ht="93">
      <c r="A91" s="108" t="s">
        <v>848</v>
      </c>
      <c r="B91" s="108" t="s">
        <v>849</v>
      </c>
      <c r="C91" s="109" t="s">
        <v>850</v>
      </c>
      <c r="D91" s="166" t="str">
        <f t="shared" ref="D91:AA91" si="17">IF(OR(ISBLANK(D$4),ISBLANK(D$90)), "Autocalculated (Excel only)",ROUND((1000*D90)/D4,2)&amp;":"&amp;1000)</f>
        <v>0.06:1000</v>
      </c>
      <c r="E91" s="166" t="str">
        <f t="shared" si="17"/>
        <v>0.22:1000</v>
      </c>
      <c r="F91" s="166" t="str">
        <f t="shared" si="17"/>
        <v>0.11:1000</v>
      </c>
      <c r="G91" s="166" t="str">
        <f t="shared" si="17"/>
        <v>0.07:1000</v>
      </c>
      <c r="H91" s="166" t="str">
        <f t="shared" si="17"/>
        <v>0:1000</v>
      </c>
      <c r="I91" s="166" t="str">
        <f t="shared" si="17"/>
        <v>1.18:1000</v>
      </c>
      <c r="J91" s="166" t="str">
        <f t="shared" si="17"/>
        <v>0.92:1000</v>
      </c>
      <c r="K91" s="166" t="str">
        <f t="shared" si="17"/>
        <v>0:1000</v>
      </c>
      <c r="L91" s="166" t="str">
        <f t="shared" si="17"/>
        <v>0.02:1000</v>
      </c>
      <c r="M91" s="166" t="str">
        <f t="shared" si="17"/>
        <v>0.02:1000</v>
      </c>
      <c r="N91" s="166" t="str">
        <f t="shared" si="17"/>
        <v>1.62:1000</v>
      </c>
      <c r="O91" s="166" t="str">
        <f t="shared" si="17"/>
        <v>0.07:1000</v>
      </c>
      <c r="P91" s="166" t="str">
        <f t="shared" si="17"/>
        <v>0.03:1000</v>
      </c>
      <c r="Q91" s="166" t="str">
        <f t="shared" si="17"/>
        <v>0.2:1000</v>
      </c>
      <c r="R91" s="166" t="str">
        <f t="shared" si="17"/>
        <v>0.16:1000</v>
      </c>
      <c r="S91" s="166" t="str">
        <f t="shared" si="17"/>
        <v>Autocalculated (Excel only)</v>
      </c>
      <c r="T91" s="166" t="str">
        <f t="shared" si="17"/>
        <v>Autocalculated (Excel only)</v>
      </c>
      <c r="U91" s="166" t="str">
        <f t="shared" si="17"/>
        <v>Autocalculated (Excel only)</v>
      </c>
      <c r="V91" s="166" t="str">
        <f t="shared" si="17"/>
        <v>Autocalculated (Excel only)</v>
      </c>
      <c r="W91" s="166" t="str">
        <f t="shared" si="17"/>
        <v>Autocalculated (Excel only)</v>
      </c>
      <c r="X91" s="166" t="str">
        <f t="shared" si="17"/>
        <v>Autocalculated (Excel only)</v>
      </c>
      <c r="Y91" s="166" t="str">
        <f t="shared" si="17"/>
        <v>Autocalculated (Excel only)</v>
      </c>
      <c r="Z91" s="166" t="str">
        <f t="shared" si="17"/>
        <v>Autocalculated (Excel only)</v>
      </c>
      <c r="AA91" s="170" t="str">
        <f t="shared" si="17"/>
        <v>Autocalculated (Excel only)</v>
      </c>
      <c r="AB91" s="170" t="str">
        <f t="shared" ref="AB91" si="18">IF(OR(ISBLANK(AB$4),ISBLANK(AB$90)), "Autocalculated (Excel only)",ROUND((1000*AB90)/AB4,2)&amp;":"&amp;1000)</f>
        <v>Autocalculated (Excel only)</v>
      </c>
      <c r="AC91" s="170" t="str">
        <f t="shared" ref="AC91" si="19">IF(OR(ISBLANK(AC$4),ISBLANK(AC$90)), "Autocalculated (Excel only)",ROUND((1000*AC90)/AC4,2)&amp;":"&amp;1000)</f>
        <v>Autocalculated (Excel only)</v>
      </c>
      <c r="AD91" s="170" t="str">
        <f t="shared" ref="AD91" si="20">IF(OR(ISBLANK(AD$4),ISBLANK(AD$90)), "Autocalculated (Excel only)",ROUND((1000*AD90)/AD4,2)&amp;":"&amp;1000)</f>
        <v>Autocalculated (Excel only)</v>
      </c>
      <c r="AE91" s="170" t="str">
        <f t="shared" ref="AE91" si="21">IF(OR(ISBLANK(AE$4),ISBLANK(AE$90)), "Autocalculated (Excel only)",ROUND((1000*AE90)/AE4,2)&amp;":"&amp;1000)</f>
        <v>Autocalculated (Excel only)</v>
      </c>
      <c r="AF91" s="170" t="str">
        <f t="shared" ref="AF91" si="22">IF(OR(ISBLANK(AF$4),ISBLANK(AF$90)), "Autocalculated (Excel only)",ROUND((1000*AF90)/AF4,2)&amp;":"&amp;1000)</f>
        <v>Autocalculated (Excel only)</v>
      </c>
      <c r="AG91" s="170" t="str">
        <f t="shared" ref="AG91" si="23">IF(OR(ISBLANK(AG$4),ISBLANK(AG$90)), "Autocalculated (Excel only)",ROUND((1000*AG90)/AG4,2)&amp;":"&amp;1000)</f>
        <v>Autocalculated (Excel only)</v>
      </c>
      <c r="AH91" s="170" t="str">
        <f t="shared" ref="AH91" si="24">IF(OR(ISBLANK(AH$4),ISBLANK(AH$90)), "Autocalculated (Excel only)",ROUND((1000*AH90)/AH4,2)&amp;":"&amp;1000)</f>
        <v>Autocalculated (Excel only)</v>
      </c>
      <c r="AI91" s="170" t="str">
        <f t="shared" ref="AI91" si="25">IF(OR(ISBLANK(AI$4),ISBLANK(AI$90)), "Autocalculated (Excel only)",ROUND((1000*AI90)/AI4,2)&amp;":"&amp;1000)</f>
        <v>Autocalculated (Excel only)</v>
      </c>
      <c r="AJ91" s="170" t="str">
        <f t="shared" ref="AJ91" si="26">IF(OR(ISBLANK(AJ$4),ISBLANK(AJ$90)), "Autocalculated (Excel only)",ROUND((1000*AJ90)/AJ4,2)&amp;":"&amp;1000)</f>
        <v>Autocalculated (Excel only)</v>
      </c>
      <c r="AK91" s="170" t="str">
        <f t="shared" ref="AK91" si="27">IF(OR(ISBLANK(AK$4),ISBLANK(AK$90)), "Autocalculated (Excel only)",ROUND((1000*AK90)/AK4,2)&amp;":"&amp;1000)</f>
        <v>Autocalculated (Excel only)</v>
      </c>
      <c r="AL91" s="170" t="str">
        <f t="shared" ref="AL91" si="28">IF(OR(ISBLANK(AL$4),ISBLANK(AL$90)), "Autocalculated (Excel only)",ROUND((1000*AL90)/AL4,2)&amp;":"&amp;1000)</f>
        <v>Autocalculated (Excel only)</v>
      </c>
    </row>
    <row r="92" spans="1:38" ht="46.5">
      <c r="A92" s="108" t="s">
        <v>851</v>
      </c>
      <c r="B92" s="108" t="s">
        <v>852</v>
      </c>
      <c r="C92" s="109" t="s">
        <v>853</v>
      </c>
      <c r="D92" s="323">
        <v>45292</v>
      </c>
      <c r="E92" s="323">
        <v>45292</v>
      </c>
      <c r="F92" s="323">
        <v>45292</v>
      </c>
      <c r="G92" s="335">
        <v>45292</v>
      </c>
      <c r="H92" s="335">
        <v>45292</v>
      </c>
      <c r="I92" s="335">
        <v>45292</v>
      </c>
      <c r="J92" s="335">
        <v>45292</v>
      </c>
      <c r="K92" s="335">
        <v>45292</v>
      </c>
      <c r="L92" s="335">
        <v>45292</v>
      </c>
      <c r="M92" s="335">
        <v>45292</v>
      </c>
      <c r="N92" s="335">
        <v>45292</v>
      </c>
      <c r="O92" s="335">
        <v>45292</v>
      </c>
      <c r="P92" s="335">
        <v>45292</v>
      </c>
      <c r="Q92" s="335">
        <v>45292</v>
      </c>
      <c r="R92" s="335">
        <v>45292</v>
      </c>
      <c r="S92" s="168"/>
      <c r="T92" s="168"/>
      <c r="U92" s="168"/>
      <c r="V92" s="20"/>
      <c r="W92" s="20"/>
      <c r="X92" s="20"/>
      <c r="Y92" s="20"/>
      <c r="Z92" s="20"/>
      <c r="AA92" s="170"/>
      <c r="AB92" s="170"/>
      <c r="AC92" s="170"/>
      <c r="AD92" s="170"/>
      <c r="AE92" s="170"/>
      <c r="AF92" s="170"/>
      <c r="AG92" s="170"/>
      <c r="AH92" s="170"/>
      <c r="AI92" s="170"/>
      <c r="AJ92" s="170"/>
      <c r="AK92" s="170"/>
      <c r="AL92" s="170"/>
    </row>
    <row r="93" spans="1:38" ht="46.5">
      <c r="A93" s="108" t="s">
        <v>854</v>
      </c>
      <c r="B93" s="108" t="s">
        <v>855</v>
      </c>
      <c r="C93" s="109" t="s">
        <v>856</v>
      </c>
      <c r="D93" s="323">
        <v>45657</v>
      </c>
      <c r="E93" s="323">
        <v>45657</v>
      </c>
      <c r="F93" s="323">
        <v>45657</v>
      </c>
      <c r="G93" s="336">
        <v>45657</v>
      </c>
      <c r="H93" s="336">
        <v>45657</v>
      </c>
      <c r="I93" s="336">
        <v>45657</v>
      </c>
      <c r="J93" s="336">
        <v>45657</v>
      </c>
      <c r="K93" s="336">
        <v>45657</v>
      </c>
      <c r="L93" s="336">
        <v>45657</v>
      </c>
      <c r="M93" s="336">
        <v>45657</v>
      </c>
      <c r="N93" s="336">
        <v>45657</v>
      </c>
      <c r="O93" s="336">
        <v>45657</v>
      </c>
      <c r="P93" s="336">
        <v>45657</v>
      </c>
      <c r="Q93" s="336">
        <v>45657</v>
      </c>
      <c r="R93" s="336">
        <v>45657</v>
      </c>
      <c r="S93" s="261"/>
      <c r="T93" s="261"/>
      <c r="U93" s="261"/>
      <c r="V93" s="173"/>
      <c r="W93" s="173"/>
      <c r="X93" s="173"/>
      <c r="Y93" s="173"/>
      <c r="Z93" s="173"/>
      <c r="AA93" s="170"/>
      <c r="AB93" s="170"/>
      <c r="AC93" s="170"/>
      <c r="AD93" s="170"/>
      <c r="AE93" s="170"/>
      <c r="AF93" s="170"/>
      <c r="AG93" s="170"/>
      <c r="AH93" s="170"/>
      <c r="AI93" s="170"/>
      <c r="AJ93" s="170"/>
      <c r="AK93" s="170"/>
      <c r="AL93" s="170"/>
    </row>
    <row r="94" spans="1:38" ht="31">
      <c r="A94" s="108" t="s">
        <v>857</v>
      </c>
      <c r="B94" s="108" t="s">
        <v>858</v>
      </c>
      <c r="C94" s="109" t="s">
        <v>859</v>
      </c>
      <c r="D94" s="324">
        <v>752644.84</v>
      </c>
      <c r="E94" s="337">
        <v>2900.64</v>
      </c>
      <c r="F94" s="334">
        <v>950.95</v>
      </c>
      <c r="G94" s="359">
        <v>2900.64</v>
      </c>
      <c r="H94" s="370">
        <v>938315.92</v>
      </c>
      <c r="I94" s="349">
        <v>13378.37</v>
      </c>
      <c r="J94" s="349">
        <v>0</v>
      </c>
      <c r="K94" s="349">
        <v>136605.20000000001</v>
      </c>
      <c r="L94" s="349">
        <v>1097945.6100000001</v>
      </c>
      <c r="M94" s="349">
        <v>794718.39</v>
      </c>
      <c r="N94" s="349">
        <v>11112609.289999999</v>
      </c>
      <c r="O94" s="349">
        <v>4383004.04</v>
      </c>
      <c r="P94" s="349">
        <v>664975.26</v>
      </c>
      <c r="Q94" s="358">
        <v>513981</v>
      </c>
      <c r="R94" s="358">
        <v>677714.32</v>
      </c>
      <c r="S94" s="261"/>
      <c r="T94" s="261"/>
      <c r="U94" s="261"/>
      <c r="V94" s="173"/>
      <c r="W94" s="173"/>
      <c r="X94" s="173"/>
      <c r="Y94" s="173"/>
      <c r="Z94" s="173"/>
      <c r="AA94" s="170"/>
      <c r="AB94" s="170"/>
      <c r="AC94" s="170"/>
      <c r="AD94" s="170"/>
      <c r="AE94" s="170"/>
      <c r="AF94" s="170"/>
      <c r="AG94" s="170"/>
      <c r="AH94" s="170"/>
      <c r="AI94" s="170"/>
      <c r="AJ94" s="170"/>
      <c r="AK94" s="170"/>
      <c r="AL94" s="170"/>
    </row>
    <row r="95" spans="1:38" ht="47.5" customHeight="1">
      <c r="A95" s="108" t="s">
        <v>860</v>
      </c>
      <c r="B95" s="108" t="s">
        <v>861</v>
      </c>
      <c r="C95" s="109" t="s">
        <v>862</v>
      </c>
      <c r="D95" s="360">
        <v>490273144.92000002</v>
      </c>
      <c r="E95" s="380">
        <v>208546055</v>
      </c>
      <c r="F95" s="379">
        <v>275744052</v>
      </c>
      <c r="G95" s="359">
        <v>310963705</v>
      </c>
      <c r="H95" s="370">
        <v>1338918115</v>
      </c>
      <c r="I95" s="349">
        <v>290017414.36000001</v>
      </c>
      <c r="J95" s="349">
        <v>466631052.55000001</v>
      </c>
      <c r="K95" s="349">
        <v>108531306.417585</v>
      </c>
      <c r="L95" s="349">
        <v>287690870.19459802</v>
      </c>
      <c r="M95" s="349">
        <v>350232643.798186</v>
      </c>
      <c r="N95" s="349">
        <v>223613628.46874899</v>
      </c>
      <c r="O95" s="349">
        <v>687228066.40736306</v>
      </c>
      <c r="P95" s="349">
        <v>112982997.657346</v>
      </c>
      <c r="Q95" s="363">
        <v>103805514.01244999</v>
      </c>
      <c r="R95" s="363">
        <v>94317184.507625997</v>
      </c>
      <c r="S95" s="261"/>
      <c r="T95" s="261"/>
      <c r="U95" s="261"/>
      <c r="V95" s="173"/>
      <c r="W95" s="173"/>
      <c r="X95" s="173"/>
      <c r="Y95" s="173"/>
      <c r="Z95" s="173"/>
      <c r="AA95" s="170"/>
      <c r="AB95" s="170"/>
      <c r="AC95" s="170"/>
      <c r="AD95" s="170"/>
      <c r="AE95" s="170"/>
      <c r="AF95" s="170"/>
      <c r="AG95" s="170"/>
      <c r="AH95" s="170"/>
      <c r="AI95" s="170"/>
      <c r="AJ95" s="170"/>
      <c r="AK95" s="170"/>
      <c r="AL95" s="170"/>
    </row>
    <row r="96" spans="1:38" ht="31">
      <c r="A96" s="108" t="s">
        <v>863</v>
      </c>
      <c r="B96" s="108" t="s">
        <v>224</v>
      </c>
      <c r="C96" s="109" t="s">
        <v>864</v>
      </c>
      <c r="D96" s="325" t="s">
        <v>865</v>
      </c>
      <c r="E96" s="333" t="s">
        <v>865</v>
      </c>
      <c r="F96" s="431" t="s">
        <v>865</v>
      </c>
      <c r="G96" s="431" t="s">
        <v>865</v>
      </c>
      <c r="H96" s="431" t="s">
        <v>865</v>
      </c>
      <c r="I96" s="431" t="s">
        <v>865</v>
      </c>
      <c r="J96" s="431" t="s">
        <v>865</v>
      </c>
      <c r="K96" s="431" t="s">
        <v>865</v>
      </c>
      <c r="L96" s="431" t="s">
        <v>865</v>
      </c>
      <c r="M96" s="431" t="s">
        <v>865</v>
      </c>
      <c r="N96" s="431" t="s">
        <v>865</v>
      </c>
      <c r="O96" s="431" t="s">
        <v>865</v>
      </c>
      <c r="P96" s="431" t="s">
        <v>865</v>
      </c>
      <c r="Q96" s="431" t="s">
        <v>865</v>
      </c>
      <c r="R96" s="431" t="s">
        <v>865</v>
      </c>
      <c r="S96" s="432"/>
      <c r="T96" s="432"/>
      <c r="U96" s="432"/>
      <c r="V96" s="432"/>
      <c r="W96" s="432"/>
      <c r="X96" s="432"/>
      <c r="Y96" s="432"/>
      <c r="Z96" s="432"/>
      <c r="AA96" s="170"/>
      <c r="AB96" s="170"/>
      <c r="AC96" s="170"/>
      <c r="AD96" s="170"/>
      <c r="AE96" s="170"/>
      <c r="AF96" s="170"/>
      <c r="AG96" s="170"/>
      <c r="AH96" s="170"/>
      <c r="AI96" s="170"/>
      <c r="AJ96" s="170"/>
      <c r="AK96" s="170"/>
      <c r="AL96" s="170"/>
    </row>
  </sheetData>
  <phoneticPr fontId="42" type="noConversion"/>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3">
        <x14:dataValidation type="list" allowBlank="1" showInputMessage="1" prompt="To enter free text, select cell and type - do not click into cell" xr:uid="{00000000-0002-0000-0500-000001000000}">
          <x14:formula1>
            <xm:f>'Set values'!$AF$6:$AF$10</xm:f>
          </x14:formula1>
          <xm:sqref>D9:AL9</xm:sqref>
        </x14:dataValidation>
        <x14:dataValidation type="list" allowBlank="1" showInputMessage="1" showErrorMessage="1" xr:uid="{58F4304C-FC63-4F72-AA0D-7685B9CEB7A8}">
          <x14:formula1>
            <xm:f>'Set values'!$AJ$6:$AJ$12</xm:f>
          </x14:formula1>
          <xm:sqref>F96:Z96</xm:sqref>
        </x14:dataValidation>
        <x14:dataValidation type="list" allowBlank="1" showInputMessage="1" showErrorMessage="1" xr:uid="{89DE4C58-2965-476E-8DAA-3A67954BB6E4}">
          <x14:formula1>
            <xm:f>'Set values'!$AI$6:$AI$9</xm:f>
          </x14:formula1>
          <xm:sqref>S89:Z89 H89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0A727-C5CF-D44B-B439-A62ABF175013}">
  <sheetPr codeName="Sheet8"/>
  <dimension ref="A1:S42"/>
  <sheetViews>
    <sheetView zoomScaleNormal="100" workbookViewId="0">
      <pane xSplit="3" ySplit="2" topLeftCell="S21" activePane="bottomRight" state="frozen"/>
      <selection pane="topRight" activeCell="D1" sqref="D1"/>
      <selection pane="bottomLeft" activeCell="A4" sqref="A4"/>
      <selection pane="bottomRight" activeCell="S33" sqref="S33"/>
    </sheetView>
  </sheetViews>
  <sheetFormatPr defaultColWidth="14.453125" defaultRowHeight="14"/>
  <cols>
    <col min="1" max="1" width="10" style="21" customWidth="1"/>
    <col min="2" max="3" width="45.81640625" style="21" customWidth="1"/>
    <col min="4" max="19" width="28.7265625" style="21" customWidth="1"/>
    <col min="20" max="16384" width="14.453125" style="21"/>
  </cols>
  <sheetData>
    <row r="1" spans="1:19" s="15" customFormat="1" ht="44.25" customHeight="1">
      <c r="A1" s="455" t="s">
        <v>866</v>
      </c>
      <c r="B1" s="456"/>
      <c r="C1" s="456"/>
      <c r="D1" s="195"/>
      <c r="E1" s="195"/>
      <c r="F1" s="195"/>
      <c r="G1" s="195"/>
      <c r="H1" s="195"/>
      <c r="I1" s="195"/>
      <c r="J1" s="195"/>
      <c r="K1" s="195"/>
      <c r="L1" s="195"/>
      <c r="M1" s="195"/>
      <c r="N1" s="195"/>
      <c r="O1" s="195"/>
      <c r="P1" s="195"/>
      <c r="Q1" s="195"/>
      <c r="R1" s="195"/>
      <c r="S1" s="195"/>
    </row>
    <row r="2" spans="1:19" s="16" customFormat="1" ht="24" customHeight="1" thickBot="1">
      <c r="A2" s="207" t="s">
        <v>68</v>
      </c>
      <c r="B2" s="208" t="s">
        <v>190</v>
      </c>
      <c r="C2" s="190" t="s">
        <v>70</v>
      </c>
      <c r="D2" s="262" t="s">
        <v>389</v>
      </c>
      <c r="E2" s="262" t="s">
        <v>390</v>
      </c>
      <c r="F2" s="262" t="s">
        <v>391</v>
      </c>
      <c r="G2" s="262" t="s">
        <v>392</v>
      </c>
      <c r="H2" s="262" t="s">
        <v>393</v>
      </c>
      <c r="I2" s="262" t="s">
        <v>394</v>
      </c>
      <c r="J2" s="262" t="s">
        <v>395</v>
      </c>
      <c r="K2" s="262" t="s">
        <v>396</v>
      </c>
      <c r="L2" s="262" t="s">
        <v>397</v>
      </c>
      <c r="M2" s="262" t="s">
        <v>398</v>
      </c>
      <c r="N2" s="262" t="s">
        <v>399</v>
      </c>
      <c r="O2" s="262" t="s">
        <v>400</v>
      </c>
      <c r="P2" s="262" t="s">
        <v>401</v>
      </c>
      <c r="Q2" s="262" t="s">
        <v>402</v>
      </c>
      <c r="R2" s="262" t="s">
        <v>403</v>
      </c>
      <c r="S2" s="262" t="s">
        <v>404</v>
      </c>
    </row>
    <row r="3" spans="1:19" ht="20">
      <c r="A3" s="62" t="s">
        <v>19</v>
      </c>
      <c r="B3" s="59"/>
      <c r="C3" s="265"/>
      <c r="D3" s="269"/>
      <c r="E3" s="269"/>
      <c r="F3" s="267"/>
      <c r="G3" s="267"/>
      <c r="H3" s="267"/>
      <c r="I3" s="267"/>
      <c r="J3" s="267"/>
      <c r="K3" s="267"/>
      <c r="L3" s="267"/>
      <c r="M3" s="267"/>
      <c r="N3" s="267"/>
      <c r="O3" s="267"/>
      <c r="P3" s="267"/>
      <c r="Q3" s="267"/>
      <c r="R3" s="267"/>
      <c r="S3" s="267"/>
    </row>
    <row r="4" spans="1:19" s="24" customFormat="1" ht="136" customHeight="1">
      <c r="A4" s="461" t="s">
        <v>867</v>
      </c>
      <c r="B4" s="462"/>
      <c r="C4" s="463"/>
      <c r="D4" s="269"/>
      <c r="E4" s="269"/>
      <c r="F4" s="267"/>
      <c r="G4" s="267"/>
      <c r="H4" s="267"/>
      <c r="I4" s="267"/>
      <c r="J4" s="267"/>
      <c r="K4" s="267"/>
      <c r="L4" s="267"/>
      <c r="M4" s="267"/>
      <c r="N4" s="267"/>
      <c r="O4" s="267"/>
      <c r="P4" s="267"/>
      <c r="Q4" s="267"/>
      <c r="R4" s="267"/>
      <c r="S4" s="267"/>
    </row>
    <row r="5" spans="1:19" ht="18">
      <c r="A5" s="58"/>
      <c r="B5" s="59"/>
      <c r="C5" s="265"/>
      <c r="D5" s="269"/>
      <c r="E5" s="269"/>
      <c r="F5" s="267"/>
      <c r="G5" s="267"/>
      <c r="H5" s="267"/>
      <c r="I5" s="267"/>
      <c r="J5" s="267"/>
      <c r="K5" s="267"/>
      <c r="L5" s="267"/>
      <c r="M5" s="267"/>
      <c r="N5" s="267"/>
      <c r="O5" s="267"/>
      <c r="P5" s="267"/>
      <c r="Q5" s="267"/>
      <c r="R5" s="267"/>
      <c r="S5" s="267"/>
    </row>
    <row r="6" spans="1:19" ht="20">
      <c r="A6" s="62" t="s">
        <v>478</v>
      </c>
      <c r="B6" s="59"/>
      <c r="C6" s="265"/>
      <c r="D6" s="269"/>
      <c r="E6" s="269"/>
      <c r="F6" s="267"/>
      <c r="G6" s="267"/>
      <c r="H6" s="267"/>
      <c r="I6" s="267"/>
      <c r="J6" s="267"/>
      <c r="K6" s="267"/>
      <c r="L6" s="267"/>
      <c r="M6" s="267"/>
      <c r="N6" s="267"/>
      <c r="O6" s="267"/>
      <c r="P6" s="267"/>
      <c r="Q6" s="267"/>
      <c r="R6" s="267"/>
      <c r="S6" s="267"/>
    </row>
    <row r="7" spans="1:19" s="24" customFormat="1" ht="64.5" customHeight="1">
      <c r="A7" s="461" t="s">
        <v>868</v>
      </c>
      <c r="B7" s="464"/>
      <c r="C7" s="465"/>
      <c r="D7" s="269"/>
      <c r="E7" s="272"/>
      <c r="F7" s="272"/>
      <c r="G7" s="272"/>
      <c r="H7" s="272"/>
      <c r="I7" s="272"/>
      <c r="J7" s="272"/>
      <c r="K7" s="272"/>
      <c r="L7" s="272"/>
      <c r="M7" s="272"/>
      <c r="N7" s="272"/>
      <c r="O7" s="272"/>
      <c r="P7" s="272"/>
      <c r="Q7" s="272"/>
      <c r="R7" s="272"/>
      <c r="S7" s="272"/>
    </row>
    <row r="8" spans="1:19" s="182" customFormat="1" ht="24" customHeight="1">
      <c r="A8" s="278" t="s">
        <v>869</v>
      </c>
      <c r="B8" s="279"/>
      <c r="C8" s="280"/>
      <c r="D8" s="274"/>
      <c r="E8" s="274"/>
      <c r="F8" s="274"/>
      <c r="G8" s="274"/>
      <c r="H8" s="274"/>
      <c r="I8" s="274"/>
      <c r="J8" s="274"/>
      <c r="K8" s="274"/>
      <c r="L8" s="274"/>
      <c r="M8" s="274"/>
      <c r="N8" s="274"/>
      <c r="O8" s="274"/>
      <c r="P8" s="274"/>
      <c r="Q8" s="274"/>
      <c r="R8" s="274"/>
      <c r="S8" s="274"/>
    </row>
    <row r="9" spans="1:19" ht="149.15" customHeight="1">
      <c r="A9" s="108" t="s">
        <v>870</v>
      </c>
      <c r="B9" s="108" t="s">
        <v>871</v>
      </c>
      <c r="C9" s="109" t="s">
        <v>872</v>
      </c>
      <c r="D9" s="38" t="s">
        <v>873</v>
      </c>
      <c r="E9" s="38" t="s">
        <v>873</v>
      </c>
      <c r="F9" s="38" t="s">
        <v>873</v>
      </c>
      <c r="G9" s="38" t="s">
        <v>873</v>
      </c>
      <c r="H9" s="38" t="s">
        <v>873</v>
      </c>
      <c r="I9" s="38" t="s">
        <v>873</v>
      </c>
      <c r="J9" s="38" t="s">
        <v>874</v>
      </c>
      <c r="K9" s="38" t="s">
        <v>874</v>
      </c>
      <c r="L9" s="38" t="s">
        <v>875</v>
      </c>
      <c r="M9" s="38" t="s">
        <v>875</v>
      </c>
      <c r="N9" s="38" t="s">
        <v>875</v>
      </c>
      <c r="O9" s="38" t="s">
        <v>875</v>
      </c>
      <c r="P9" s="38" t="s">
        <v>875</v>
      </c>
      <c r="Q9" s="38" t="s">
        <v>875</v>
      </c>
      <c r="R9" s="38" t="s">
        <v>875</v>
      </c>
      <c r="S9" s="38" t="s">
        <v>875</v>
      </c>
    </row>
    <row r="10" spans="1:19" ht="32.15" customHeight="1" thickBot="1">
      <c r="A10" s="108" t="s">
        <v>876</v>
      </c>
      <c r="B10" s="108" t="s">
        <v>877</v>
      </c>
      <c r="C10" s="109" t="s">
        <v>878</v>
      </c>
      <c r="D10" s="445" t="s">
        <v>879</v>
      </c>
      <c r="E10" s="445" t="s">
        <v>880</v>
      </c>
      <c r="F10" s="446" t="s">
        <v>881</v>
      </c>
      <c r="G10" s="446" t="s">
        <v>882</v>
      </c>
      <c r="H10" s="445" t="s">
        <v>883</v>
      </c>
      <c r="I10" s="446" t="s">
        <v>884</v>
      </c>
      <c r="J10" s="446" t="s">
        <v>885</v>
      </c>
      <c r="K10" s="446" t="s">
        <v>886</v>
      </c>
      <c r="L10" s="447" t="s">
        <v>887</v>
      </c>
      <c r="M10" s="447" t="s">
        <v>888</v>
      </c>
      <c r="N10" s="447" t="s">
        <v>889</v>
      </c>
      <c r="O10" s="447" t="s">
        <v>890</v>
      </c>
      <c r="P10" s="448" t="s">
        <v>891</v>
      </c>
      <c r="Q10" s="448" t="s">
        <v>892</v>
      </c>
      <c r="R10" s="448" t="s">
        <v>893</v>
      </c>
      <c r="S10" s="448" t="s">
        <v>894</v>
      </c>
    </row>
    <row r="11" spans="1:19" ht="25" customHeight="1">
      <c r="A11" s="108" t="s">
        <v>895</v>
      </c>
      <c r="B11" s="108" t="s">
        <v>896</v>
      </c>
      <c r="C11" s="109" t="s">
        <v>897</v>
      </c>
      <c r="D11" s="22" t="s">
        <v>716</v>
      </c>
      <c r="E11" s="22">
        <v>3489</v>
      </c>
      <c r="F11" s="413" t="s">
        <v>898</v>
      </c>
      <c r="G11" s="22">
        <v>3488</v>
      </c>
      <c r="H11" s="413" t="s">
        <v>899</v>
      </c>
      <c r="I11" s="413" t="s">
        <v>899</v>
      </c>
      <c r="J11" s="22">
        <v>1517</v>
      </c>
      <c r="K11" s="22">
        <v>1517</v>
      </c>
      <c r="L11" s="22" t="s">
        <v>716</v>
      </c>
      <c r="M11" s="22" t="s">
        <v>716</v>
      </c>
      <c r="N11" s="22" t="s">
        <v>716</v>
      </c>
      <c r="O11" s="22" t="s">
        <v>716</v>
      </c>
      <c r="P11" s="22" t="s">
        <v>716</v>
      </c>
      <c r="Q11" s="22" t="s">
        <v>716</v>
      </c>
      <c r="R11" s="22" t="s">
        <v>716</v>
      </c>
      <c r="S11" s="22" t="s">
        <v>716</v>
      </c>
    </row>
    <row r="12" spans="1:19" ht="31">
      <c r="A12" s="108" t="s">
        <v>900</v>
      </c>
      <c r="B12" s="108" t="s">
        <v>901</v>
      </c>
      <c r="C12" s="109" t="s">
        <v>902</v>
      </c>
      <c r="D12" s="19" t="s">
        <v>903</v>
      </c>
      <c r="E12" s="19" t="s">
        <v>903</v>
      </c>
      <c r="F12" s="19" t="s">
        <v>903</v>
      </c>
      <c r="G12" s="19" t="s">
        <v>903</v>
      </c>
      <c r="H12" s="19" t="s">
        <v>903</v>
      </c>
      <c r="I12" s="19" t="s">
        <v>903</v>
      </c>
      <c r="J12" s="19" t="s">
        <v>903</v>
      </c>
      <c r="K12" s="19" t="s">
        <v>903</v>
      </c>
      <c r="L12" s="19" t="s">
        <v>903</v>
      </c>
      <c r="M12" s="19" t="s">
        <v>903</v>
      </c>
      <c r="N12" s="19" t="s">
        <v>903</v>
      </c>
      <c r="O12" s="19" t="s">
        <v>903</v>
      </c>
      <c r="P12" s="19" t="s">
        <v>903</v>
      </c>
      <c r="Q12" s="19" t="s">
        <v>903</v>
      </c>
      <c r="R12" s="19" t="s">
        <v>903</v>
      </c>
      <c r="S12" s="19" t="s">
        <v>903</v>
      </c>
    </row>
    <row r="13" spans="1:19" ht="46.5">
      <c r="A13" s="108" t="s">
        <v>904</v>
      </c>
      <c r="B13" s="108" t="s">
        <v>905</v>
      </c>
      <c r="C13" s="109" t="s">
        <v>906</v>
      </c>
      <c r="D13" s="22" t="s">
        <v>716</v>
      </c>
      <c r="E13" s="22" t="s">
        <v>716</v>
      </c>
      <c r="F13" s="22" t="s">
        <v>716</v>
      </c>
      <c r="G13" s="22" t="s">
        <v>716</v>
      </c>
      <c r="H13" s="22" t="s">
        <v>716</v>
      </c>
      <c r="I13" s="22" t="s">
        <v>716</v>
      </c>
      <c r="J13" s="22" t="s">
        <v>716</v>
      </c>
      <c r="K13" s="22" t="s">
        <v>716</v>
      </c>
      <c r="L13" s="22" t="s">
        <v>716</v>
      </c>
      <c r="M13" s="22" t="s">
        <v>716</v>
      </c>
      <c r="N13" s="22" t="s">
        <v>716</v>
      </c>
      <c r="O13" s="22" t="s">
        <v>716</v>
      </c>
      <c r="P13" s="22" t="s">
        <v>716</v>
      </c>
      <c r="Q13" s="22" t="s">
        <v>716</v>
      </c>
      <c r="R13" s="22" t="s">
        <v>716</v>
      </c>
      <c r="S13" s="22" t="s">
        <v>716</v>
      </c>
    </row>
    <row r="14" spans="1:19" ht="31">
      <c r="A14" s="108" t="s">
        <v>907</v>
      </c>
      <c r="B14" s="108" t="s">
        <v>908</v>
      </c>
      <c r="C14" s="109" t="s">
        <v>909</v>
      </c>
      <c r="D14" s="19" t="s">
        <v>910</v>
      </c>
      <c r="E14" s="19" t="s">
        <v>911</v>
      </c>
      <c r="F14" s="19" t="s">
        <v>911</v>
      </c>
      <c r="G14" s="19" t="s">
        <v>911</v>
      </c>
      <c r="H14" s="19" t="s">
        <v>912</v>
      </c>
      <c r="I14" s="19" t="s">
        <v>912</v>
      </c>
      <c r="J14" s="19" t="s">
        <v>911</v>
      </c>
      <c r="K14" s="19" t="s">
        <v>911</v>
      </c>
      <c r="L14" s="19" t="s">
        <v>913</v>
      </c>
      <c r="M14" s="19" t="s">
        <v>913</v>
      </c>
      <c r="N14" s="19" t="s">
        <v>913</v>
      </c>
      <c r="O14" s="19" t="s">
        <v>913</v>
      </c>
      <c r="P14" s="19" t="s">
        <v>914</v>
      </c>
      <c r="Q14" s="19" t="s">
        <v>914</v>
      </c>
      <c r="R14" s="19" t="s">
        <v>914</v>
      </c>
      <c r="S14" s="19" t="s">
        <v>914</v>
      </c>
    </row>
    <row r="15" spans="1:19" ht="31">
      <c r="A15" s="108" t="s">
        <v>915</v>
      </c>
      <c r="B15" s="108" t="s">
        <v>916</v>
      </c>
      <c r="C15" s="109" t="s">
        <v>917</v>
      </c>
      <c r="D15" s="114" t="s">
        <v>241</v>
      </c>
      <c r="E15" s="114" t="s">
        <v>241</v>
      </c>
      <c r="F15" s="114" t="s">
        <v>241</v>
      </c>
      <c r="G15" s="114" t="s">
        <v>241</v>
      </c>
      <c r="H15" s="114" t="s">
        <v>241</v>
      </c>
      <c r="I15" s="114" t="s">
        <v>241</v>
      </c>
      <c r="J15" s="114" t="s">
        <v>241</v>
      </c>
      <c r="K15" s="114" t="s">
        <v>241</v>
      </c>
      <c r="L15" s="114" t="s">
        <v>241</v>
      </c>
      <c r="M15" s="114" t="s">
        <v>241</v>
      </c>
      <c r="N15" s="114" t="s">
        <v>241</v>
      </c>
      <c r="O15" s="114" t="s">
        <v>241</v>
      </c>
      <c r="P15" s="114" t="s">
        <v>241</v>
      </c>
      <c r="Q15" s="114" t="s">
        <v>241</v>
      </c>
      <c r="R15" s="114" t="s">
        <v>241</v>
      </c>
      <c r="S15" s="114" t="s">
        <v>241</v>
      </c>
    </row>
    <row r="16" spans="1:19" ht="31">
      <c r="A16" s="108" t="s">
        <v>918</v>
      </c>
      <c r="B16" s="108" t="s">
        <v>919</v>
      </c>
      <c r="C16" s="109" t="s">
        <v>920</v>
      </c>
      <c r="D16" s="19" t="s">
        <v>1382</v>
      </c>
      <c r="E16" s="19" t="s">
        <v>1382</v>
      </c>
      <c r="F16" s="19" t="s">
        <v>1382</v>
      </c>
      <c r="G16" s="19" t="s">
        <v>1382</v>
      </c>
      <c r="H16" s="19" t="s">
        <v>1382</v>
      </c>
      <c r="I16" s="19" t="s">
        <v>1382</v>
      </c>
      <c r="J16" s="19" t="s">
        <v>1382</v>
      </c>
      <c r="K16" s="19" t="s">
        <v>1382</v>
      </c>
      <c r="L16" s="19" t="s">
        <v>1382</v>
      </c>
      <c r="M16" s="19" t="s">
        <v>1382</v>
      </c>
      <c r="N16" s="19" t="s">
        <v>1382</v>
      </c>
      <c r="O16" s="19" t="s">
        <v>1382</v>
      </c>
      <c r="P16" s="19" t="s">
        <v>1382</v>
      </c>
      <c r="Q16" s="19" t="s">
        <v>1382</v>
      </c>
      <c r="R16" s="19" t="s">
        <v>1382</v>
      </c>
      <c r="S16" s="19" t="s">
        <v>1382</v>
      </c>
    </row>
    <row r="17" spans="1:19" ht="84">
      <c r="A17" s="108" t="s">
        <v>921</v>
      </c>
      <c r="B17" s="108" t="s">
        <v>922</v>
      </c>
      <c r="C17" s="109" t="s">
        <v>923</v>
      </c>
      <c r="D17" s="407" t="s">
        <v>924</v>
      </c>
      <c r="E17" s="219" t="s">
        <v>716</v>
      </c>
      <c r="F17" s="219" t="s">
        <v>716</v>
      </c>
      <c r="G17" s="219" t="s">
        <v>716</v>
      </c>
      <c r="H17" s="219" t="s">
        <v>716</v>
      </c>
      <c r="I17" s="219" t="s">
        <v>716</v>
      </c>
      <c r="J17" s="219" t="s">
        <v>716</v>
      </c>
      <c r="K17" s="219" t="s">
        <v>716</v>
      </c>
      <c r="L17" s="219" t="s">
        <v>716</v>
      </c>
      <c r="M17" s="219" t="s">
        <v>716</v>
      </c>
      <c r="N17" s="219" t="s">
        <v>716</v>
      </c>
      <c r="O17" s="219" t="s">
        <v>716</v>
      </c>
      <c r="P17" s="219" t="s">
        <v>716</v>
      </c>
      <c r="Q17" s="219" t="s">
        <v>716</v>
      </c>
      <c r="R17" s="219" t="s">
        <v>716</v>
      </c>
      <c r="S17" s="219" t="s">
        <v>716</v>
      </c>
    </row>
    <row r="18" spans="1:19" s="281" customFormat="1" ht="24" customHeight="1">
      <c r="A18" s="282" t="s">
        <v>925</v>
      </c>
      <c r="B18" s="283"/>
      <c r="C18" s="284"/>
    </row>
    <row r="19" spans="1:19" ht="31.5" thickBot="1">
      <c r="A19" s="105" t="s">
        <v>281</v>
      </c>
      <c r="B19" s="169" t="str">
        <f>IF(A_Program_Info!$D12="","[Plan 1]",A_Program_Info!$D12)&amp;": "&amp;"Measure results"</f>
        <v>Be Healthy Partnership Plan: Measure results</v>
      </c>
      <c r="C19" s="423" t="s">
        <v>926</v>
      </c>
      <c r="D19" s="404">
        <v>0.54300000000000004</v>
      </c>
      <c r="E19" s="405">
        <v>0.35099999999999998</v>
      </c>
      <c r="F19" s="405">
        <v>0.30099999999999999</v>
      </c>
      <c r="G19" s="405">
        <v>0.66</v>
      </c>
      <c r="H19" s="404">
        <v>0.252</v>
      </c>
      <c r="I19" s="405">
        <v>0.55100000000000005</v>
      </c>
      <c r="J19" s="403">
        <v>0.79800000000000004</v>
      </c>
      <c r="K19" s="403">
        <v>0.90800000000000003</v>
      </c>
      <c r="L19" s="405">
        <v>0.92500000000000004</v>
      </c>
      <c r="M19" s="405">
        <v>0.84299999999999997</v>
      </c>
      <c r="N19" s="405">
        <v>0.85499999999999998</v>
      </c>
      <c r="O19" s="405">
        <v>0.86499999999999999</v>
      </c>
      <c r="P19" s="405">
        <v>0.92800000000000005</v>
      </c>
      <c r="Q19" s="405">
        <v>0.78500000000000003</v>
      </c>
      <c r="R19" s="405">
        <v>0.86199999999999999</v>
      </c>
      <c r="S19" s="405">
        <v>0.872</v>
      </c>
    </row>
    <row r="20" spans="1:19" ht="32" thickTop="1" thickBot="1">
      <c r="A20" s="105" t="s">
        <v>281</v>
      </c>
      <c r="B20" s="169" t="str">
        <f>IF(A_Program_Info!$D13="","[Plan 2]",A_Program_Info!$D13)&amp;": "&amp;"Measure results"</f>
        <v>Berkshire Fallon Health Collaborative: Measure results</v>
      </c>
      <c r="C20" s="423" t="s">
        <v>926</v>
      </c>
      <c r="D20" s="403">
        <v>0.23599999999999999</v>
      </c>
      <c r="E20" s="405">
        <v>0.45600000000000002</v>
      </c>
      <c r="F20" s="405">
        <v>0.47599999999999998</v>
      </c>
      <c r="G20" s="404">
        <v>0.85399999999999998</v>
      </c>
      <c r="H20" s="405">
        <v>0.36699999999999999</v>
      </c>
      <c r="I20" s="405">
        <v>0.59499999999999997</v>
      </c>
      <c r="J20" s="403">
        <v>0.90900000000000003</v>
      </c>
      <c r="K20" s="403">
        <v>0.89900000000000002</v>
      </c>
      <c r="L20" s="405">
        <v>0.93100000000000005</v>
      </c>
      <c r="M20" s="405">
        <v>0.86399999999999999</v>
      </c>
      <c r="N20" s="405">
        <v>0.873</v>
      </c>
      <c r="O20" s="405">
        <v>0.88</v>
      </c>
      <c r="P20" s="403">
        <v>0.97899999999999998</v>
      </c>
      <c r="Q20" s="403">
        <v>0.89100000000000001</v>
      </c>
      <c r="R20" s="406">
        <v>0.91700000000000004</v>
      </c>
      <c r="S20" s="403">
        <v>0.92400000000000004</v>
      </c>
    </row>
    <row r="21" spans="1:19" ht="32" thickTop="1" thickBot="1">
      <c r="A21" s="105" t="s">
        <v>281</v>
      </c>
      <c r="B21" s="169" t="str">
        <f>IF(A_Program_Info!$D14="","[Plan 3]",A_Program_Info!$D14)&amp;": "&amp;"Measure results"</f>
        <v>Fallon 365 Care: Measure results</v>
      </c>
      <c r="C21" s="423" t="s">
        <v>926</v>
      </c>
      <c r="D21" s="403">
        <v>0.34699999999999998</v>
      </c>
      <c r="E21" s="405">
        <v>0.312</v>
      </c>
      <c r="F21" s="405">
        <v>0.433</v>
      </c>
      <c r="G21" s="405">
        <v>0.77300000000000002</v>
      </c>
      <c r="H21" s="405">
        <v>0.13400000000000001</v>
      </c>
      <c r="I21" s="405">
        <v>0.33800000000000002</v>
      </c>
      <c r="J21" s="403">
        <v>0.86799999999999999</v>
      </c>
      <c r="K21" s="403">
        <v>0.89800000000000002</v>
      </c>
      <c r="L21" s="405">
        <v>0.95399999999999996</v>
      </c>
      <c r="M21" s="405">
        <v>0.876</v>
      </c>
      <c r="N21" s="404">
        <v>0.88700000000000001</v>
      </c>
      <c r="O21" s="405">
        <v>0.91</v>
      </c>
      <c r="P21" s="404">
        <v>0.96499999999999997</v>
      </c>
      <c r="Q21" s="405">
        <v>0.89100000000000001</v>
      </c>
      <c r="R21" s="405">
        <v>0.91</v>
      </c>
      <c r="S21" s="405">
        <v>0.94</v>
      </c>
    </row>
    <row r="22" spans="1:19" ht="31.5" thickTop="1">
      <c r="A22" s="105" t="s">
        <v>281</v>
      </c>
      <c r="B22" s="169" t="str">
        <f>IF(A_Program_Info!$D15="","[Plan 4]",A_Program_Info!$D15)&amp;": "&amp;"Measure results"</f>
        <v>Fallon Health-Atrius Health Care Collaborative: Measure results</v>
      </c>
      <c r="C22" s="423" t="s">
        <v>926</v>
      </c>
      <c r="D22" s="403">
        <v>0.39600000000000002</v>
      </c>
      <c r="E22" s="405">
        <v>0.25</v>
      </c>
      <c r="F22" s="405">
        <v>0.42799999999999999</v>
      </c>
      <c r="G22" s="405">
        <v>0.68899999999999995</v>
      </c>
      <c r="H22" s="405">
        <v>0.10100000000000001</v>
      </c>
      <c r="I22" s="405">
        <v>0.33700000000000002</v>
      </c>
      <c r="J22" s="403">
        <v>0.79400000000000004</v>
      </c>
      <c r="K22" s="403">
        <v>0.89900000000000002</v>
      </c>
      <c r="L22" s="405">
        <v>0.93700000000000006</v>
      </c>
      <c r="M22" s="405">
        <v>0.871</v>
      </c>
      <c r="N22" s="405">
        <v>0.875</v>
      </c>
      <c r="O22" s="405">
        <v>0.89100000000000001</v>
      </c>
      <c r="P22" s="405">
        <v>0.96299999999999997</v>
      </c>
      <c r="Q22" s="405">
        <v>0.879</v>
      </c>
      <c r="R22" s="405">
        <v>0.91400000000000003</v>
      </c>
      <c r="S22" s="405">
        <v>0.94099999999999995</v>
      </c>
    </row>
    <row r="23" spans="1:19" ht="46.5">
      <c r="A23" s="105" t="s">
        <v>281</v>
      </c>
      <c r="B23" s="169" t="str">
        <f>IF(A_Program_Info!$D16="","[Plan 5]",A_Program_Info!$D16)&amp;": "&amp;"Measure results"</f>
        <v>Mass General Brigham Health Plan with Mass General Brigham ACO: Measure results</v>
      </c>
      <c r="C23" s="423" t="s">
        <v>926</v>
      </c>
      <c r="D23" s="403">
        <v>0.68100000000000005</v>
      </c>
      <c r="E23" s="405">
        <v>0.374</v>
      </c>
      <c r="F23" s="405">
        <v>0.47199999999999998</v>
      </c>
      <c r="G23" s="405">
        <v>0.69</v>
      </c>
      <c r="H23" s="405">
        <v>0.17299999999999999</v>
      </c>
      <c r="I23" s="405">
        <v>0.38200000000000001</v>
      </c>
      <c r="J23" s="403">
        <v>0.87</v>
      </c>
      <c r="K23" s="403">
        <v>0.93200000000000005</v>
      </c>
      <c r="L23" s="405">
        <v>0.93100000000000005</v>
      </c>
      <c r="M23" s="405">
        <v>0.85499999999999998</v>
      </c>
      <c r="N23" s="405">
        <v>0.87</v>
      </c>
      <c r="O23" s="405">
        <v>0.88400000000000001</v>
      </c>
      <c r="P23" s="405">
        <v>0.96699999999999997</v>
      </c>
      <c r="Q23" s="405">
        <v>0.86699999999999999</v>
      </c>
      <c r="R23" s="405">
        <v>0.92200000000000004</v>
      </c>
      <c r="S23" s="405">
        <v>0.93300000000000005</v>
      </c>
    </row>
    <row r="24" spans="1:19" ht="31">
      <c r="A24" s="105" t="s">
        <v>281</v>
      </c>
      <c r="B24" s="169" t="str">
        <f>IF(A_Program_Info!$D17="","[Plan 6]",A_Program_Info!$D17)&amp;": "&amp;"Measure results"</f>
        <v>Tufts Health Together with Cambridge Health Alliance (CHA): Measure results</v>
      </c>
      <c r="C24" s="423" t="s">
        <v>926</v>
      </c>
      <c r="D24" s="403">
        <v>0.38700000000000001</v>
      </c>
      <c r="E24" s="405">
        <v>0.36799999999999999</v>
      </c>
      <c r="F24" s="405">
        <v>0.495</v>
      </c>
      <c r="G24" s="405">
        <v>0.625</v>
      </c>
      <c r="H24" s="405">
        <v>0.215</v>
      </c>
      <c r="I24" s="405">
        <v>0.495</v>
      </c>
      <c r="J24" s="403">
        <v>0.93200000000000005</v>
      </c>
      <c r="K24" s="403">
        <v>0.98099999999999998</v>
      </c>
      <c r="L24" s="405">
        <v>0.93200000000000005</v>
      </c>
      <c r="M24" s="405">
        <v>0.84199999999999997</v>
      </c>
      <c r="N24" s="405">
        <v>0.86199999999999999</v>
      </c>
      <c r="O24" s="405">
        <v>0.88</v>
      </c>
      <c r="P24" s="405">
        <v>0.94899999999999995</v>
      </c>
      <c r="Q24" s="405">
        <v>0.80600000000000005</v>
      </c>
      <c r="R24" s="405">
        <v>0.88500000000000001</v>
      </c>
      <c r="S24" s="405">
        <v>0.88800000000000001</v>
      </c>
    </row>
    <row r="25" spans="1:19" ht="31">
      <c r="A25" s="105" t="s">
        <v>281</v>
      </c>
      <c r="B25" s="169" t="str">
        <f>IF(A_Program_Info!$D18="","[Plan 7]",A_Program_Info!$D18)&amp;": "&amp;"Measure results"</f>
        <v>Tufts Health Together with UMass Memorial Health: Measure results</v>
      </c>
      <c r="C25" s="423" t="s">
        <v>926</v>
      </c>
      <c r="D25" s="403">
        <v>0.52800000000000002</v>
      </c>
      <c r="E25" s="405">
        <v>0.372</v>
      </c>
      <c r="F25" s="405">
        <v>0.41899999999999998</v>
      </c>
      <c r="G25" s="405">
        <v>0.73099999999999998</v>
      </c>
      <c r="H25" s="405">
        <v>0.16900000000000001</v>
      </c>
      <c r="I25" s="405">
        <v>0.39200000000000002</v>
      </c>
      <c r="J25" s="403">
        <v>0.84499999999999997</v>
      </c>
      <c r="K25" s="403">
        <v>0.95</v>
      </c>
      <c r="L25" s="405">
        <v>0.92300000000000004</v>
      </c>
      <c r="M25" s="405">
        <v>0.83499999999999996</v>
      </c>
      <c r="N25" s="405">
        <v>0.86599999999999999</v>
      </c>
      <c r="O25" s="405">
        <v>0.871</v>
      </c>
      <c r="P25" s="405">
        <v>0.95599999999999996</v>
      </c>
      <c r="Q25" s="405">
        <v>0.85899999999999999</v>
      </c>
      <c r="R25" s="405">
        <v>0.89800000000000002</v>
      </c>
      <c r="S25" s="405">
        <v>0.91300000000000003</v>
      </c>
    </row>
    <row r="26" spans="1:19" ht="31">
      <c r="A26" s="105" t="s">
        <v>281</v>
      </c>
      <c r="B26" s="169" t="str">
        <f>IF(A_Program_Info!$D19="","[Plan 8]",A_Program_Info!$D19)&amp;": "&amp;"Measure results"</f>
        <v>East Boston Neighborhood Health WellSense Alliance: Measure results</v>
      </c>
      <c r="C26" s="423" t="s">
        <v>926</v>
      </c>
      <c r="D26" s="403">
        <v>0.64300000000000002</v>
      </c>
      <c r="E26" s="405">
        <v>0.42799999999999999</v>
      </c>
      <c r="F26" s="405">
        <v>0.46700000000000003</v>
      </c>
      <c r="G26" s="405">
        <v>0.69099999999999995</v>
      </c>
      <c r="H26" s="405">
        <v>0.126</v>
      </c>
      <c r="I26" s="405">
        <v>0.48399999999999999</v>
      </c>
      <c r="J26" s="403">
        <v>0.93</v>
      </c>
      <c r="K26" s="403">
        <v>0.96299999999999997</v>
      </c>
      <c r="L26" s="405">
        <v>0.94</v>
      </c>
      <c r="M26" s="405">
        <v>0.80900000000000005</v>
      </c>
      <c r="N26" s="405">
        <v>0.877</v>
      </c>
      <c r="O26" s="405">
        <v>0.89700000000000002</v>
      </c>
      <c r="P26" s="405">
        <v>0.95</v>
      </c>
      <c r="Q26" s="405">
        <v>0.86499999999999999</v>
      </c>
      <c r="R26" s="405">
        <v>0.89400000000000002</v>
      </c>
      <c r="S26" s="405">
        <v>0.91100000000000003</v>
      </c>
    </row>
    <row r="27" spans="1:19" ht="46.5">
      <c r="A27" s="105" t="s">
        <v>281</v>
      </c>
      <c r="B27" s="169" t="str">
        <f>IF(A_Program_Info!$D20="","[Plan 9]",A_Program_Info!$D20)&amp;": "&amp;"Measure results"</f>
        <v>WellSense Beth Israel Lahey Health (BILH) Performance Network ACO: Measure results</v>
      </c>
      <c r="C27" s="423" t="s">
        <v>926</v>
      </c>
      <c r="D27" s="403">
        <v>0.40500000000000003</v>
      </c>
      <c r="E27" s="405">
        <v>0.378</v>
      </c>
      <c r="F27" s="405">
        <v>0.44500000000000001</v>
      </c>
      <c r="G27" s="405">
        <v>0.69599999999999995</v>
      </c>
      <c r="H27" s="405">
        <v>0.182</v>
      </c>
      <c r="I27" s="405">
        <v>0.48799999999999999</v>
      </c>
      <c r="J27" s="403">
        <v>0.879</v>
      </c>
      <c r="K27" s="403">
        <v>0.95499999999999996</v>
      </c>
      <c r="L27" s="405">
        <v>0.93899999999999995</v>
      </c>
      <c r="M27" s="405">
        <v>0.86699999999999999</v>
      </c>
      <c r="N27" s="405">
        <v>0.87</v>
      </c>
      <c r="O27" s="405">
        <v>0.88100000000000001</v>
      </c>
      <c r="P27" s="405">
        <v>0.95499999999999996</v>
      </c>
      <c r="Q27" s="405">
        <v>0.86899999999999999</v>
      </c>
      <c r="R27" s="405">
        <v>0.878</v>
      </c>
      <c r="S27" s="405">
        <v>0.89200000000000002</v>
      </c>
    </row>
    <row r="28" spans="1:19" ht="31.5" thickBot="1">
      <c r="A28" s="105" t="s">
        <v>281</v>
      </c>
      <c r="B28" s="169" t="str">
        <f>IF(A_Program_Info!$D21="","[Plan 10]",A_Program_Info!$D21)&amp;": "&amp;"Measure results"</f>
        <v>WellSense Boston Children's ACO: Measure results</v>
      </c>
      <c r="C28" s="423" t="s">
        <v>926</v>
      </c>
      <c r="D28" s="403">
        <v>0.59799999999999998</v>
      </c>
      <c r="E28" s="405">
        <v>0.28699999999999998</v>
      </c>
      <c r="F28" s="405">
        <v>0.53500000000000003</v>
      </c>
      <c r="G28" s="405">
        <v>0.82399999999999995</v>
      </c>
      <c r="H28" s="405">
        <v>0.113</v>
      </c>
      <c r="I28" s="405">
        <v>0.433</v>
      </c>
      <c r="J28" s="403">
        <v>0.83199999999999996</v>
      </c>
      <c r="K28" s="403">
        <v>0.92600000000000005</v>
      </c>
      <c r="L28" s="405">
        <v>0.95099999999999996</v>
      </c>
      <c r="M28" s="404">
        <v>0.86</v>
      </c>
      <c r="N28" s="405">
        <v>0.90300000000000002</v>
      </c>
      <c r="O28" s="404">
        <v>0.91500000000000004</v>
      </c>
      <c r="P28" s="405">
        <v>0.96799999999999997</v>
      </c>
      <c r="Q28" s="405">
        <v>0.878</v>
      </c>
      <c r="R28" s="405">
        <v>0.92400000000000004</v>
      </c>
      <c r="S28" s="405">
        <v>0.94399999999999995</v>
      </c>
    </row>
    <row r="29" spans="1:19" ht="31.5" thickTop="1">
      <c r="A29" s="105" t="s">
        <v>281</v>
      </c>
      <c r="B29" s="169" t="str">
        <f>IF(A_Program_Info!$D22="","[Plan 11]",A_Program_Info!$D22)&amp;": "&amp;"Measure results"</f>
        <v>WellSense Care Alliance: Measure results</v>
      </c>
      <c r="C29" s="423" t="s">
        <v>926</v>
      </c>
      <c r="D29" s="403">
        <v>0.47499999999999998</v>
      </c>
      <c r="E29" s="405">
        <v>0.32900000000000001</v>
      </c>
      <c r="F29" s="405">
        <v>0.4</v>
      </c>
      <c r="G29" s="405">
        <v>0.68</v>
      </c>
      <c r="H29" s="405">
        <v>0.20399999999999999</v>
      </c>
      <c r="I29" s="405">
        <v>0.54300000000000004</v>
      </c>
      <c r="J29" s="403">
        <v>0.81799999999999995</v>
      </c>
      <c r="K29" s="403">
        <v>0.93400000000000005</v>
      </c>
      <c r="L29" s="405">
        <v>0.91500000000000004</v>
      </c>
      <c r="M29" s="405">
        <v>0.84599999999999997</v>
      </c>
      <c r="N29" s="405">
        <v>0.85299999999999998</v>
      </c>
      <c r="O29" s="405">
        <v>0.85499999999999998</v>
      </c>
      <c r="P29" s="405">
        <v>0.95399999999999996</v>
      </c>
      <c r="Q29" s="405">
        <v>0.86199999999999999</v>
      </c>
      <c r="R29" s="405">
        <v>0.878</v>
      </c>
      <c r="S29" s="405">
        <v>0.90500000000000003</v>
      </c>
    </row>
    <row r="30" spans="1:19" ht="31">
      <c r="A30" s="105" t="s">
        <v>281</v>
      </c>
      <c r="B30" s="169" t="str">
        <f>IF(A_Program_Info!$D23="","[Plan 12]",A_Program_Info!$D23)&amp;": "&amp;"Measure results"</f>
        <v>WellSense Community Alliance: Measure results</v>
      </c>
      <c r="C30" s="423" t="s">
        <v>926</v>
      </c>
      <c r="D30" s="403">
        <v>0.48199999999999998</v>
      </c>
      <c r="E30" s="405">
        <v>0.39300000000000002</v>
      </c>
      <c r="F30" s="405">
        <v>0.46400000000000002</v>
      </c>
      <c r="G30" s="405">
        <v>0.71799999999999997</v>
      </c>
      <c r="H30" s="405">
        <v>0.19800000000000001</v>
      </c>
      <c r="I30" s="405">
        <v>0.52500000000000002</v>
      </c>
      <c r="J30" s="403">
        <v>0.91200000000000003</v>
      </c>
      <c r="K30" s="403">
        <v>0.93400000000000005</v>
      </c>
      <c r="L30" s="405">
        <v>0.94299999999999995</v>
      </c>
      <c r="M30" s="405">
        <v>0.84399999999999997</v>
      </c>
      <c r="N30" s="405">
        <v>0.876</v>
      </c>
      <c r="O30" s="405">
        <v>0.89</v>
      </c>
      <c r="P30" s="405">
        <v>0.96399999999999997</v>
      </c>
      <c r="Q30" s="405">
        <v>0.85899999999999999</v>
      </c>
      <c r="R30" s="405">
        <v>0.89400000000000002</v>
      </c>
      <c r="S30" s="405">
        <v>0.91400000000000003</v>
      </c>
    </row>
    <row r="31" spans="1:19" ht="31">
      <c r="A31" s="105" t="s">
        <v>281</v>
      </c>
      <c r="B31" s="169" t="str">
        <f>IF(A_Program_Info!$D24="","[Plan 13]",A_Program_Info!$D24)&amp;": "&amp;"Measure results"</f>
        <v>WellSense Mercy Alliance: Measure results</v>
      </c>
      <c r="C31" s="423" t="s">
        <v>926</v>
      </c>
      <c r="D31" s="403">
        <v>0.27500000000000002</v>
      </c>
      <c r="E31" s="405">
        <v>0.38800000000000001</v>
      </c>
      <c r="F31" s="405">
        <v>0.56999999999999995</v>
      </c>
      <c r="G31" s="405">
        <v>0.85199999999999998</v>
      </c>
      <c r="H31" s="405">
        <v>0.224</v>
      </c>
      <c r="I31" s="405">
        <v>0.498</v>
      </c>
      <c r="J31" s="403">
        <v>0.88700000000000001</v>
      </c>
      <c r="K31" s="403">
        <v>0.91700000000000004</v>
      </c>
      <c r="L31" s="405">
        <v>0.89100000000000001</v>
      </c>
      <c r="M31" s="405">
        <v>0.81899999999999995</v>
      </c>
      <c r="N31" s="405">
        <v>0.81599999999999995</v>
      </c>
      <c r="O31" s="405">
        <v>0.81899999999999995</v>
      </c>
      <c r="P31" s="405">
        <v>0.93100000000000005</v>
      </c>
      <c r="Q31" s="405">
        <v>0.85199999999999998</v>
      </c>
      <c r="R31" s="405">
        <v>0.85399999999999998</v>
      </c>
      <c r="S31" s="405">
        <v>0.86699999999999999</v>
      </c>
    </row>
    <row r="32" spans="1:19" ht="31">
      <c r="A32" s="105" t="s">
        <v>281</v>
      </c>
      <c r="B32" s="169" t="str">
        <f>IF(A_Program_Info!$D25="","[Plan 14]",A_Program_Info!$D25)&amp;": "&amp;"Measure results"</f>
        <v>WellSense Signature Alliance: Measure results</v>
      </c>
      <c r="C32" s="423" t="s">
        <v>926</v>
      </c>
      <c r="D32" s="403">
        <v>0.59299999999999997</v>
      </c>
      <c r="E32" s="405">
        <v>0.432</v>
      </c>
      <c r="F32" s="405">
        <v>0.56599999999999995</v>
      </c>
      <c r="G32" s="405">
        <v>0.66300000000000003</v>
      </c>
      <c r="H32" s="405">
        <v>0.219</v>
      </c>
      <c r="I32" s="405">
        <v>0.60499999999999998</v>
      </c>
      <c r="J32" s="403">
        <v>0.87</v>
      </c>
      <c r="K32" s="403">
        <v>0.93300000000000005</v>
      </c>
      <c r="L32" s="405">
        <v>0.92400000000000004</v>
      </c>
      <c r="M32" s="405">
        <v>0.84399999999999997</v>
      </c>
      <c r="N32" s="405">
        <v>0.85499999999999998</v>
      </c>
      <c r="O32" s="405">
        <v>0.86599999999999999</v>
      </c>
      <c r="P32" s="405">
        <v>0.93100000000000005</v>
      </c>
      <c r="Q32" s="405">
        <v>0.81799999999999995</v>
      </c>
      <c r="R32" s="405">
        <v>0.86</v>
      </c>
      <c r="S32" s="405">
        <v>0.879</v>
      </c>
    </row>
    <row r="33" spans="1:19" ht="31">
      <c r="A33" s="105" t="s">
        <v>281</v>
      </c>
      <c r="B33" s="169" t="str">
        <f>IF(A_Program_Info!$D26="","[Plan 15]",A_Program_Info!$D26)&amp;": "&amp;"Measure results"</f>
        <v>WellSense Southcoast Alliance: Measure results</v>
      </c>
      <c r="C33" s="423" t="s">
        <v>926</v>
      </c>
      <c r="D33" s="403">
        <v>0.42599999999999999</v>
      </c>
      <c r="E33" s="405">
        <v>0.379</v>
      </c>
      <c r="F33" s="405">
        <v>0.497</v>
      </c>
      <c r="G33" s="405">
        <v>0.81</v>
      </c>
      <c r="H33" s="405">
        <v>0.159</v>
      </c>
      <c r="I33" s="405">
        <v>0.433</v>
      </c>
      <c r="J33" s="403">
        <v>0.90600000000000003</v>
      </c>
      <c r="K33" s="403">
        <v>0.95</v>
      </c>
      <c r="L33" s="405">
        <v>0.94</v>
      </c>
      <c r="M33" s="405">
        <v>0.88600000000000001</v>
      </c>
      <c r="N33" s="405">
        <v>0.876</v>
      </c>
      <c r="O33" s="405">
        <v>0.89100000000000001</v>
      </c>
      <c r="P33" s="405">
        <v>0.98799999999999999</v>
      </c>
      <c r="Q33" s="405">
        <v>0.93899999999999995</v>
      </c>
      <c r="R33" s="405">
        <v>0.92700000000000005</v>
      </c>
      <c r="S33" s="405">
        <v>0.94699999999999995</v>
      </c>
    </row>
    <row r="34" spans="1:19" ht="31">
      <c r="A34" s="105" t="s">
        <v>281</v>
      </c>
      <c r="B34" s="169" t="str">
        <f>IF(A_Program_Info!$D27="","[Plan 16]",A_Program_Info!$D27)&amp;": "&amp;"Measure results"</f>
        <v>[Plan 16]: Measure results</v>
      </c>
      <c r="C34" s="423" t="s">
        <v>926</v>
      </c>
      <c r="D34" s="219"/>
      <c r="E34" s="411"/>
      <c r="F34" s="411"/>
      <c r="G34" s="411"/>
      <c r="H34" s="219"/>
      <c r="I34" s="219"/>
      <c r="J34" s="411"/>
      <c r="K34" s="411"/>
      <c r="L34" s="411"/>
      <c r="M34" s="411"/>
      <c r="N34" s="411"/>
      <c r="O34" s="411"/>
      <c r="P34" s="411"/>
      <c r="Q34" s="411"/>
      <c r="R34" s="411"/>
      <c r="S34" s="411"/>
    </row>
    <row r="35" spans="1:19" ht="31">
      <c r="A35" s="105" t="s">
        <v>281</v>
      </c>
      <c r="B35" s="169" t="str">
        <f>IF(A_Program_Info!$D28="","[Plan 17]",A_Program_Info!$D28)&amp;": "&amp;"Measure results"</f>
        <v>[Plan 17]: Measure results</v>
      </c>
      <c r="C35" s="423" t="s">
        <v>926</v>
      </c>
      <c r="D35" s="219"/>
      <c r="E35" s="219"/>
      <c r="F35" s="411"/>
      <c r="G35" s="411"/>
      <c r="H35" s="219"/>
      <c r="I35" s="219"/>
      <c r="J35" s="219"/>
      <c r="K35" s="219"/>
      <c r="L35" s="411"/>
      <c r="M35" s="411"/>
      <c r="N35" s="411"/>
      <c r="O35" s="411"/>
      <c r="P35" s="411"/>
      <c r="Q35" s="411"/>
      <c r="R35" s="411"/>
      <c r="S35" s="411"/>
    </row>
    <row r="36" spans="1:19" ht="31">
      <c r="A36" s="105" t="s">
        <v>281</v>
      </c>
      <c r="B36" s="169" t="str">
        <f>IF(A_Program_Info!$D29="","[Plan 18]",A_Program_Info!$D29)&amp;": "&amp;"Measure results"</f>
        <v>[Plan 18]: Measure results</v>
      </c>
      <c r="C36" s="423" t="s">
        <v>926</v>
      </c>
      <c r="D36" s="219"/>
      <c r="E36" s="219"/>
      <c r="F36" s="411"/>
      <c r="G36" s="411"/>
      <c r="H36" s="219"/>
      <c r="I36" s="219"/>
      <c r="J36" s="219"/>
      <c r="K36" s="219"/>
      <c r="L36" s="411"/>
      <c r="M36" s="411"/>
      <c r="N36" s="411"/>
      <c r="O36" s="411"/>
      <c r="P36" s="411"/>
      <c r="Q36" s="411"/>
      <c r="R36" s="411"/>
      <c r="S36" s="411"/>
    </row>
    <row r="37" spans="1:19" ht="31">
      <c r="A37" s="105" t="s">
        <v>281</v>
      </c>
      <c r="B37" s="169" t="str">
        <f>IF(A_Program_Info!$D30="","[Plan 19]",A_Program_Info!$D30)&amp;": "&amp;"Measure results"</f>
        <v>[Plan 19]: Measure results</v>
      </c>
      <c r="C37" s="423" t="s">
        <v>926</v>
      </c>
      <c r="D37" s="219"/>
      <c r="E37" s="219"/>
      <c r="F37" s="219"/>
      <c r="G37" s="219"/>
      <c r="H37" s="219"/>
      <c r="I37" s="219"/>
      <c r="J37" s="219"/>
      <c r="K37" s="219"/>
      <c r="L37" s="219"/>
      <c r="M37" s="219"/>
      <c r="N37" s="219"/>
      <c r="O37" s="219"/>
      <c r="P37" s="219"/>
      <c r="Q37" s="219"/>
      <c r="R37" s="219"/>
      <c r="S37" s="219"/>
    </row>
    <row r="38" spans="1:19" ht="31">
      <c r="A38" s="105" t="s">
        <v>281</v>
      </c>
      <c r="B38" s="169" t="str">
        <f>IF(A_Program_Info!$D31="","[Plan 20]",A_Program_Info!$D31)&amp;": "&amp;"Measure results"</f>
        <v>[Plan 20]: Measure results</v>
      </c>
      <c r="C38" s="423" t="s">
        <v>926</v>
      </c>
      <c r="D38" s="219"/>
      <c r="E38" s="219"/>
      <c r="F38" s="219"/>
      <c r="G38" s="219"/>
      <c r="H38" s="219"/>
      <c r="I38" s="219"/>
      <c r="J38" s="219"/>
      <c r="K38" s="219"/>
      <c r="L38" s="219"/>
      <c r="M38" s="219"/>
      <c r="N38" s="219"/>
      <c r="O38" s="219"/>
      <c r="P38" s="219"/>
      <c r="Q38" s="219"/>
      <c r="R38" s="219"/>
      <c r="S38" s="219"/>
    </row>
    <row r="39" spans="1:19" ht="31">
      <c r="A39" s="105" t="s">
        <v>281</v>
      </c>
      <c r="B39" s="169" t="str">
        <f>IF(A_Program_Info!$D32="","[Plan 21]",A_Program_Info!$D32)&amp;": "&amp;"Measure results"</f>
        <v>[Plan 21]: Measure results</v>
      </c>
      <c r="C39" s="423" t="s">
        <v>926</v>
      </c>
      <c r="D39" s="219"/>
      <c r="E39" s="219"/>
      <c r="F39" s="219"/>
      <c r="G39" s="219"/>
      <c r="H39" s="219"/>
      <c r="I39" s="219"/>
      <c r="J39" s="219"/>
      <c r="K39" s="219"/>
      <c r="L39" s="219"/>
      <c r="M39" s="219"/>
      <c r="N39" s="219"/>
      <c r="O39" s="219"/>
      <c r="P39" s="219"/>
      <c r="Q39" s="219"/>
      <c r="R39" s="219"/>
      <c r="S39" s="219"/>
    </row>
    <row r="40" spans="1:19" ht="31">
      <c r="A40" s="105" t="s">
        <v>281</v>
      </c>
      <c r="B40" s="169" t="str">
        <f>IF(A_Program_Info!$D33="","[Plan 22]",A_Program_Info!$D33)&amp;": "&amp;"Measure results"</f>
        <v>[Plan 22]: Measure results</v>
      </c>
      <c r="C40" s="423" t="s">
        <v>926</v>
      </c>
      <c r="D40" s="219"/>
      <c r="E40" s="219"/>
      <c r="F40" s="219"/>
      <c r="G40" s="219"/>
      <c r="H40" s="219"/>
      <c r="I40" s="219"/>
      <c r="J40" s="219"/>
      <c r="K40" s="219"/>
      <c r="L40" s="219"/>
      <c r="M40" s="219"/>
      <c r="N40" s="219"/>
      <c r="O40" s="219"/>
      <c r="P40" s="219"/>
      <c r="Q40" s="219"/>
      <c r="R40" s="219"/>
      <c r="S40" s="219"/>
    </row>
    <row r="41" spans="1:19" ht="31">
      <c r="A41" s="105" t="s">
        <v>281</v>
      </c>
      <c r="B41" s="169" t="str">
        <f>IF(A_Program_Info!$D34="","[Plan 23]",A_Program_Info!$D34)&amp;": "&amp;"Measure results"</f>
        <v>[Plan 23]: Measure results</v>
      </c>
      <c r="C41" s="423" t="s">
        <v>926</v>
      </c>
      <c r="D41" s="219"/>
      <c r="E41" s="219"/>
      <c r="F41" s="219"/>
      <c r="G41" s="219"/>
      <c r="H41" s="219"/>
      <c r="I41" s="219"/>
      <c r="J41" s="219"/>
      <c r="K41" s="219"/>
      <c r="L41" s="219"/>
      <c r="M41" s="219"/>
      <c r="N41" s="219"/>
      <c r="O41" s="219"/>
      <c r="P41" s="219"/>
      <c r="Q41" s="219"/>
      <c r="R41" s="219"/>
      <c r="S41" s="219"/>
    </row>
    <row r="42" spans="1:19" ht="31">
      <c r="A42" s="105" t="s">
        <v>281</v>
      </c>
      <c r="B42" s="169" t="str">
        <f>IF(A_Program_Info!$D35="","[Plan 24]",A_Program_Info!$D35)&amp;": "&amp;"Measure results"</f>
        <v>[Plan 24]: Measure results</v>
      </c>
      <c r="C42" s="423" t="s">
        <v>926</v>
      </c>
      <c r="D42" s="219"/>
      <c r="E42" s="219"/>
      <c r="F42" s="219"/>
      <c r="G42" s="219"/>
      <c r="H42" s="219"/>
      <c r="I42" s="219"/>
      <c r="J42" s="219"/>
      <c r="K42" s="219"/>
      <c r="L42" s="219"/>
      <c r="M42" s="219"/>
      <c r="N42" s="219"/>
      <c r="O42" s="219"/>
      <c r="P42" s="219"/>
      <c r="Q42" s="219"/>
      <c r="R42" s="219"/>
      <c r="S42" s="219"/>
    </row>
  </sheetData>
  <mergeCells count="3">
    <mergeCell ref="A1:C1"/>
    <mergeCell ref="A4:C4"/>
    <mergeCell ref="A7:C7"/>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4">
        <x14:dataValidation type="list" allowBlank="1" xr:uid="{C367F30B-6EF8-0A46-A80C-A2FD9010347D}">
          <x14:formula1>
            <xm:f>'Set values'!$AN$6:$AN$10</xm:f>
          </x14:formula1>
          <xm:sqref>D14:S14</xm:sqref>
        </x14:dataValidation>
        <x14:dataValidation type="list" allowBlank="1" xr:uid="{3161B7A9-F108-5844-8157-DB95117376A9}">
          <x14:formula1>
            <xm:f>'Set values'!$AL$6:$AL$13</xm:f>
          </x14:formula1>
          <xm:sqref>D9:S9</xm:sqref>
        </x14:dataValidation>
        <x14:dataValidation type="list" allowBlank="1" showErrorMessage="1" xr:uid="{10523069-EDE2-A640-9444-B1154A434838}">
          <x14:formula1>
            <xm:f>'Set values'!$AM$6:$AM$7</xm:f>
          </x14:formula1>
          <xm:sqref>D12:S12</xm:sqref>
        </x14:dataValidation>
        <x14:dataValidation type="list" allowBlank="1" showErrorMessage="1" xr:uid="{078C74E7-4007-D645-A1DD-E8A288D1F85C}">
          <x14:formula1>
            <xm:f>'Set values'!$H$6:$H$7</xm:f>
          </x14:formula1>
          <xm:sqref>D15:S15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9A1E7-187D-ED4B-95AD-AD54E92108F1}">
  <sheetPr codeName="Sheet9"/>
  <dimension ref="A1:L18"/>
  <sheetViews>
    <sheetView zoomScaleNormal="100" workbookViewId="0">
      <pane xSplit="3" ySplit="2" topLeftCell="G8" activePane="bottomRight" state="frozen"/>
      <selection pane="topRight" activeCell="D1" sqref="D1"/>
      <selection pane="bottomLeft" activeCell="A3" sqref="A3"/>
      <selection pane="bottomRight" activeCell="G12" sqref="G12"/>
    </sheetView>
  </sheetViews>
  <sheetFormatPr defaultColWidth="14.453125" defaultRowHeight="14"/>
  <cols>
    <col min="1" max="1" width="11.26953125" style="21" customWidth="1"/>
    <col min="2" max="3" width="45.81640625" style="21" customWidth="1"/>
    <col min="4" max="8" width="28.7265625" style="21" customWidth="1"/>
    <col min="9" max="10" width="30" style="21" customWidth="1"/>
    <col min="11" max="11" width="25.81640625" style="21" customWidth="1"/>
    <col min="12" max="12" width="26.453125" style="21" customWidth="1"/>
    <col min="13" max="16384" width="14.453125" style="21"/>
  </cols>
  <sheetData>
    <row r="1" spans="1:12" s="15" customFormat="1" ht="24" customHeight="1">
      <c r="A1" s="455" t="s">
        <v>927</v>
      </c>
      <c r="B1" s="456"/>
      <c r="C1" s="456"/>
      <c r="D1" s="195"/>
      <c r="E1" s="195"/>
      <c r="F1" s="195"/>
      <c r="G1" s="195"/>
      <c r="H1" s="195"/>
      <c r="I1" s="195"/>
      <c r="J1" s="408"/>
      <c r="K1" s="408"/>
      <c r="L1" s="408"/>
    </row>
    <row r="2" spans="1:12" s="16" customFormat="1" ht="24" customHeight="1" thickBot="1">
      <c r="A2" s="207" t="s">
        <v>68</v>
      </c>
      <c r="B2" s="208" t="s">
        <v>190</v>
      </c>
      <c r="C2" s="190" t="s">
        <v>70</v>
      </c>
      <c r="D2" s="196" t="s">
        <v>928</v>
      </c>
      <c r="E2" s="196" t="s">
        <v>929</v>
      </c>
      <c r="F2" s="196" t="s">
        <v>930</v>
      </c>
      <c r="G2" s="196" t="s">
        <v>931</v>
      </c>
      <c r="H2" s="196" t="s">
        <v>932</v>
      </c>
      <c r="I2" s="196" t="s">
        <v>933</v>
      </c>
      <c r="J2" s="365" t="s">
        <v>934</v>
      </c>
      <c r="K2" s="365" t="s">
        <v>935</v>
      </c>
      <c r="L2" s="365" t="s">
        <v>936</v>
      </c>
    </row>
    <row r="3" spans="1:12" s="68" customFormat="1" ht="20">
      <c r="A3" s="62" t="s">
        <v>19</v>
      </c>
      <c r="B3" s="66"/>
      <c r="C3" s="67"/>
      <c r="D3" s="285"/>
      <c r="E3" s="285"/>
      <c r="F3" s="286"/>
      <c r="G3" s="286"/>
      <c r="H3" s="286"/>
      <c r="I3" s="286"/>
    </row>
    <row r="4" spans="1:12" s="24" customFormat="1" ht="35.15" customHeight="1">
      <c r="A4" s="461" t="s">
        <v>937</v>
      </c>
      <c r="B4" s="462"/>
      <c r="C4" s="462"/>
      <c r="D4" s="287"/>
      <c r="E4" s="287"/>
      <c r="F4" s="268"/>
      <c r="G4" s="268"/>
      <c r="H4" s="268"/>
      <c r="I4" s="268"/>
    </row>
    <row r="5" spans="1:12" ht="18">
      <c r="A5" s="58"/>
      <c r="B5" s="59"/>
      <c r="C5" s="60"/>
      <c r="D5" s="287"/>
      <c r="E5" s="287"/>
      <c r="F5" s="268"/>
      <c r="G5" s="268"/>
      <c r="H5" s="268"/>
      <c r="I5" s="268"/>
      <c r="J5" s="219"/>
      <c r="K5" s="219"/>
      <c r="L5" s="219"/>
    </row>
    <row r="6" spans="1:12" s="68" customFormat="1" ht="20">
      <c r="A6" s="62" t="s">
        <v>478</v>
      </c>
      <c r="B6" s="66"/>
      <c r="C6" s="67"/>
      <c r="D6" s="285"/>
      <c r="E6" s="285"/>
      <c r="F6" s="286"/>
      <c r="G6" s="286"/>
      <c r="H6" s="286"/>
      <c r="I6" s="286"/>
    </row>
    <row r="7" spans="1:12" s="24" customFormat="1" ht="55.5" customHeight="1">
      <c r="A7" s="461" t="s">
        <v>938</v>
      </c>
      <c r="B7" s="462"/>
      <c r="C7" s="462"/>
      <c r="D7" s="287"/>
      <c r="E7" s="273"/>
      <c r="F7" s="273"/>
      <c r="G7" s="273"/>
      <c r="H7" s="273"/>
      <c r="I7" s="273"/>
    </row>
    <row r="8" spans="1:12" customFormat="1" ht="24" customHeight="1">
      <c r="A8" s="103" t="s">
        <v>939</v>
      </c>
      <c r="B8" s="117"/>
      <c r="C8" s="188"/>
      <c r="D8" s="69"/>
      <c r="E8" s="69"/>
      <c r="F8" s="69"/>
      <c r="G8" s="69"/>
      <c r="H8" s="69"/>
      <c r="I8" s="69"/>
    </row>
    <row r="9" spans="1:12" ht="21" customHeight="1">
      <c r="A9" s="108" t="s">
        <v>940</v>
      </c>
      <c r="B9" s="108" t="s">
        <v>941</v>
      </c>
      <c r="C9" s="109" t="s">
        <v>942</v>
      </c>
      <c r="D9" s="224" t="s">
        <v>943</v>
      </c>
      <c r="E9" s="225" t="s">
        <v>943</v>
      </c>
      <c r="F9" s="225" t="s">
        <v>943</v>
      </c>
      <c r="G9" s="225" t="s">
        <v>943</v>
      </c>
      <c r="H9" s="225" t="s">
        <v>943</v>
      </c>
      <c r="I9" s="24" t="s">
        <v>944</v>
      </c>
      <c r="J9" s="219" t="s">
        <v>944</v>
      </c>
      <c r="K9" s="219" t="s">
        <v>944</v>
      </c>
      <c r="L9" s="219" t="s">
        <v>944</v>
      </c>
    </row>
    <row r="10" spans="1:12" ht="31">
      <c r="A10" s="108" t="s">
        <v>945</v>
      </c>
      <c r="B10" s="108" t="s">
        <v>946</v>
      </c>
      <c r="C10" s="109" t="s">
        <v>947</v>
      </c>
      <c r="D10" s="20" t="s">
        <v>948</v>
      </c>
      <c r="E10" s="225" t="s">
        <v>949</v>
      </c>
      <c r="F10" s="225" t="s">
        <v>949</v>
      </c>
      <c r="G10" s="225" t="s">
        <v>949</v>
      </c>
      <c r="H10" s="225" t="s">
        <v>949</v>
      </c>
      <c r="I10" s="24" t="s">
        <v>949</v>
      </c>
      <c r="J10" s="219" t="s">
        <v>949</v>
      </c>
      <c r="K10" s="219" t="s">
        <v>949</v>
      </c>
      <c r="L10" s="219" t="s">
        <v>949</v>
      </c>
    </row>
    <row r="11" spans="1:12" customFormat="1" ht="54" customHeight="1">
      <c r="A11" s="108" t="s">
        <v>950</v>
      </c>
      <c r="B11" s="108" t="s">
        <v>951</v>
      </c>
      <c r="C11" s="109" t="s">
        <v>952</v>
      </c>
      <c r="D11" s="219" t="s">
        <v>109</v>
      </c>
      <c r="E11" s="364" t="s">
        <v>119</v>
      </c>
      <c r="F11" s="38" t="s">
        <v>121</v>
      </c>
      <c r="G11" s="38" t="s">
        <v>123</v>
      </c>
      <c r="H11" s="20" t="s">
        <v>125</v>
      </c>
      <c r="I11" s="20" t="s">
        <v>129</v>
      </c>
      <c r="J11" s="433" t="s">
        <v>131</v>
      </c>
      <c r="K11" s="433" t="s">
        <v>133</v>
      </c>
      <c r="L11" s="433" t="s">
        <v>953</v>
      </c>
    </row>
    <row r="12" spans="1:12" ht="31">
      <c r="A12" s="108" t="s">
        <v>954</v>
      </c>
      <c r="B12" s="108" t="s">
        <v>955</v>
      </c>
      <c r="C12" s="109" t="s">
        <v>956</v>
      </c>
      <c r="D12" s="118" t="s">
        <v>957</v>
      </c>
      <c r="E12" s="219" t="s">
        <v>958</v>
      </c>
      <c r="F12" s="24" t="s">
        <v>958</v>
      </c>
      <c r="G12" s="24" t="s">
        <v>958</v>
      </c>
      <c r="H12" s="24" t="s">
        <v>958</v>
      </c>
      <c r="I12" s="24" t="s">
        <v>958</v>
      </c>
      <c r="J12" s="219" t="s">
        <v>958</v>
      </c>
      <c r="K12" s="219" t="s">
        <v>958</v>
      </c>
      <c r="L12" s="219" t="s">
        <v>958</v>
      </c>
    </row>
    <row r="13" spans="1:12" ht="45.75" customHeight="1">
      <c r="A13" s="108" t="s">
        <v>959</v>
      </c>
      <c r="B13" s="108" t="s">
        <v>960</v>
      </c>
      <c r="C13" s="296" t="s">
        <v>961</v>
      </c>
      <c r="D13" s="434">
        <v>1</v>
      </c>
      <c r="E13" s="434">
        <v>1</v>
      </c>
      <c r="F13" s="24">
        <v>1</v>
      </c>
      <c r="G13" s="24">
        <v>1</v>
      </c>
      <c r="H13" s="24">
        <v>1</v>
      </c>
      <c r="I13" s="24">
        <v>1</v>
      </c>
      <c r="J13" s="219">
        <v>1</v>
      </c>
      <c r="K13" s="219">
        <v>1</v>
      </c>
      <c r="L13" s="219">
        <v>1</v>
      </c>
    </row>
    <row r="14" spans="1:12" ht="46.5">
      <c r="A14" s="108" t="s">
        <v>962</v>
      </c>
      <c r="B14" s="108" t="s">
        <v>963</v>
      </c>
      <c r="C14" s="109" t="s">
        <v>964</v>
      </c>
      <c r="D14" s="118" t="s">
        <v>281</v>
      </c>
      <c r="E14" s="24" t="s">
        <v>281</v>
      </c>
      <c r="F14" s="24" t="s">
        <v>281</v>
      </c>
      <c r="G14" s="24" t="s">
        <v>281</v>
      </c>
      <c r="H14" s="24" t="s">
        <v>281</v>
      </c>
      <c r="I14" s="24" t="s">
        <v>281</v>
      </c>
      <c r="J14" s="219" t="s">
        <v>281</v>
      </c>
      <c r="K14" s="219" t="s">
        <v>281</v>
      </c>
      <c r="L14" s="219" t="s">
        <v>281</v>
      </c>
    </row>
    <row r="15" spans="1:12" ht="24" customHeight="1">
      <c r="A15" s="108" t="s">
        <v>965</v>
      </c>
      <c r="B15" s="108" t="s">
        <v>966</v>
      </c>
      <c r="C15" s="109" t="s">
        <v>967</v>
      </c>
      <c r="D15" s="362">
        <v>45036</v>
      </c>
      <c r="E15" s="361">
        <v>45495</v>
      </c>
      <c r="F15" s="361">
        <v>45495</v>
      </c>
      <c r="G15" s="361">
        <v>45495</v>
      </c>
      <c r="H15" s="361">
        <v>45495</v>
      </c>
      <c r="I15" s="361">
        <v>45495</v>
      </c>
      <c r="J15" s="412">
        <v>45495</v>
      </c>
      <c r="K15" s="412">
        <v>45495</v>
      </c>
      <c r="L15" s="412">
        <v>45495</v>
      </c>
    </row>
    <row r="16" spans="1:12" ht="15.5">
      <c r="A16" s="108" t="s">
        <v>968</v>
      </c>
      <c r="B16" s="108" t="s">
        <v>969</v>
      </c>
      <c r="C16" s="109" t="s">
        <v>970</v>
      </c>
      <c r="D16" s="118" t="s">
        <v>971</v>
      </c>
      <c r="E16" s="24" t="s">
        <v>971</v>
      </c>
      <c r="F16" s="24" t="s">
        <v>971</v>
      </c>
      <c r="G16" s="24" t="s">
        <v>971</v>
      </c>
      <c r="H16" s="24" t="s">
        <v>971</v>
      </c>
      <c r="I16" s="24" t="s">
        <v>971</v>
      </c>
      <c r="J16" s="219" t="s">
        <v>971</v>
      </c>
      <c r="K16" s="219" t="s">
        <v>971</v>
      </c>
      <c r="L16" s="219" t="s">
        <v>971</v>
      </c>
    </row>
    <row r="17" spans="1:12" ht="62">
      <c r="A17" s="108" t="s">
        <v>972</v>
      </c>
      <c r="B17" s="108" t="s">
        <v>973</v>
      </c>
      <c r="C17" s="109" t="s">
        <v>974</v>
      </c>
      <c r="D17" s="412">
        <v>45530</v>
      </c>
      <c r="E17" s="412">
        <v>45691</v>
      </c>
      <c r="F17" s="412">
        <v>45691</v>
      </c>
      <c r="G17" s="412">
        <v>45691</v>
      </c>
      <c r="H17" s="412">
        <v>45691</v>
      </c>
      <c r="I17" s="412">
        <v>45691</v>
      </c>
      <c r="J17" s="412">
        <v>45691</v>
      </c>
      <c r="K17" s="412">
        <v>45691</v>
      </c>
      <c r="L17" s="412">
        <v>45691</v>
      </c>
    </row>
    <row r="18" spans="1:12" ht="77.5">
      <c r="A18" s="108" t="s">
        <v>975</v>
      </c>
      <c r="B18" s="108" t="s">
        <v>943</v>
      </c>
      <c r="C18" s="119" t="s">
        <v>976</v>
      </c>
      <c r="D18" s="219" t="s">
        <v>230</v>
      </c>
      <c r="E18" s="219" t="s">
        <v>241</v>
      </c>
      <c r="F18" s="219" t="s">
        <v>241</v>
      </c>
      <c r="G18" s="219" t="s">
        <v>241</v>
      </c>
      <c r="H18" s="219" t="s">
        <v>241</v>
      </c>
      <c r="I18" s="219" t="s">
        <v>241</v>
      </c>
      <c r="J18" s="219" t="s">
        <v>241</v>
      </c>
      <c r="K18" s="219" t="s">
        <v>241</v>
      </c>
      <c r="L18" s="219" t="s">
        <v>241</v>
      </c>
    </row>
  </sheetData>
  <mergeCells count="3">
    <mergeCell ref="A1:C1"/>
    <mergeCell ref="A4:C4"/>
    <mergeCell ref="A7:C7"/>
  </mergeCells>
  <phoneticPr fontId="42" type="noConversion"/>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5">
        <x14:dataValidation type="list" allowBlank="1" xr:uid="{CE6C9C55-67AB-C94E-8F77-955BAA841A79}">
          <x14:formula1>
            <xm:f>'Set values'!$AO$6:$AO$12</xm:f>
          </x14:formula1>
          <xm:sqref>D9:H9</xm:sqref>
        </x14:dataValidation>
        <x14:dataValidation type="list" allowBlank="1" showErrorMessage="1" xr:uid="{02E07F18-27F0-1D43-8EA3-2EC07045B938}">
          <x14:formula1>
            <xm:f>'Set values'!$H$6:$H$7</xm:f>
          </x14:formula1>
          <xm:sqref>D18:H18</xm:sqref>
        </x14:dataValidation>
        <x14:dataValidation type="list" allowBlank="1" showInputMessage="1" showErrorMessage="1" xr:uid="{DC3E7297-48BB-481D-91B0-73AFF440AAB1}">
          <x14:formula1>
            <xm:f>'Set values'!$AQ$6:$AQ$8</xm:f>
          </x14:formula1>
          <xm:sqref>D16:I16</xm:sqref>
        </x14:dataValidation>
        <x14:dataValidation type="list" allowBlank="1" showInputMessage="1" prompt="To enter free text, select cell and type - do not click into cell" xr:uid="{C817BA39-49F2-6F45-B10F-A7E0E3255CD1}">
          <x14:formula1>
            <xm:f>'Set values'!$AP$6:$AP$13</xm:f>
          </x14:formula1>
          <xm:sqref>D10:H10</xm:sqref>
        </x14:dataValidation>
        <x14:dataValidation type="list" allowBlank="1" showInputMessage="1" showErrorMessage="1" xr:uid="{65F87993-6535-1F42-A495-481899F9BF14}">
          <x14:formula1>
            <xm:f>A_Program_Info!$D$12:$D$46</xm:f>
          </x14:formula1>
          <xm:sqref>E11:I11 D10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FA0A7-4341-457B-A3D6-EDFA2485164C}">
  <dimension ref="A1:M49"/>
  <sheetViews>
    <sheetView zoomScaleNormal="100" workbookViewId="0">
      <selection activeCell="D9" sqref="D9"/>
    </sheetView>
  </sheetViews>
  <sheetFormatPr defaultRowHeight="14.5"/>
  <cols>
    <col min="1" max="1" width="13.81640625" customWidth="1"/>
    <col min="2" max="2" width="63.81640625" customWidth="1"/>
    <col min="3" max="3" width="61.54296875" customWidth="1"/>
    <col min="4" max="13" width="27.54296875" customWidth="1"/>
  </cols>
  <sheetData>
    <row r="1" spans="1:13" ht="20">
      <c r="A1" s="204" t="s">
        <v>977</v>
      </c>
      <c r="B1" s="121"/>
      <c r="C1" s="205"/>
      <c r="D1" s="121"/>
      <c r="E1" s="121"/>
      <c r="F1" s="121"/>
      <c r="G1" s="121"/>
      <c r="H1" s="121"/>
      <c r="I1" s="195"/>
      <c r="J1" s="206"/>
      <c r="K1" s="204"/>
      <c r="L1" s="204"/>
      <c r="M1" s="204"/>
    </row>
    <row r="2" spans="1:13" ht="18.5" thickBot="1">
      <c r="A2" s="207" t="s">
        <v>68</v>
      </c>
      <c r="B2" s="208" t="s">
        <v>190</v>
      </c>
      <c r="C2" s="190" t="s">
        <v>70</v>
      </c>
      <c r="D2" s="209" t="str">
        <f>IF(A_Program_Info!$D12="","[Plan 1]",A_Program_Info!$D12)</f>
        <v>Be Healthy Partnership Plan</v>
      </c>
      <c r="E2" s="209" t="str">
        <f>IF(A_Program_Info!$D13="","[Plan 2]",A_Program_Info!$D13)</f>
        <v>Berkshire Fallon Health Collaborative</v>
      </c>
      <c r="F2" s="209" t="str">
        <f>IF(A_Program_Info!$D14="","[Plan 3]",A_Program_Info!$D14)</f>
        <v>Fallon 365 Care</v>
      </c>
      <c r="G2" s="209" t="str">
        <f>IF(A_Program_Info!$D15="","[Plan 4]",A_Program_Info!$D15)</f>
        <v>Fallon Health-Atrius Health Care Collaborative</v>
      </c>
      <c r="H2" s="209" t="str">
        <f>IF(A_Program_Info!$D16="","[Plan 5]",A_Program_Info!$D16)</f>
        <v>Mass General Brigham Health Plan with Mass General Brigham ACO</v>
      </c>
      <c r="I2" s="209" t="str">
        <f>IF(A_Program_Info!$D17="","[Plan 6]",A_Program_Info!$D17)</f>
        <v>Tufts Health Together with Cambridge Health Alliance (CHA)</v>
      </c>
      <c r="J2" s="209" t="str">
        <f>IF(A_Program_Info!$D18="","[Plan 7]",A_Program_Info!$D18)</f>
        <v>Tufts Health Together with UMass Memorial Health</v>
      </c>
      <c r="K2" s="209" t="str">
        <f>IF(A_Program_Info!$D19="","[Plan 8]",A_Program_Info!$D19)</f>
        <v>East Boston Neighborhood Health WellSense Alliance</v>
      </c>
      <c r="L2" s="209" t="str">
        <f>IF(A_Program_Info!$D20="","[Plan 9]",A_Program_Info!$D20)</f>
        <v>WellSense Beth Israel Lahey Health (BILH) Performance Network ACO</v>
      </c>
      <c r="M2" s="209" t="str">
        <f>IF(A_Program_Info!$D21="","[Plan 10]",A_Program_Info!$D21)</f>
        <v>WellSense Boston Children's ACO</v>
      </c>
    </row>
    <row r="3" spans="1:13" ht="32.5" customHeight="1">
      <c r="A3" s="473" t="str">
        <f>IF(OR(ISBLANK(A_Program_Info!D12),ISBLANK(A_Program_Info!D57)),"This program is missing plans and/or ILOSs. If ILOSs are authorized for this program, you won't be able to complete this section until you've added all the names of plans and authorized ILOSs for this program in tab A_Program_Info.","")</f>
        <v>This program is missing plans and/or ILOSs. If ILOSs are authorized for this program, you won't be able to complete this section until you've added all the names of plans and authorized ILOSs for this program in tab A_Program_Info.</v>
      </c>
      <c r="B3" s="474"/>
      <c r="C3" s="474"/>
      <c r="D3" s="289"/>
      <c r="E3" s="289"/>
      <c r="F3" s="289"/>
      <c r="G3" s="289"/>
      <c r="H3" s="289"/>
      <c r="I3" s="289"/>
      <c r="J3" s="217"/>
      <c r="K3" s="217"/>
      <c r="L3" s="217"/>
      <c r="M3" s="217"/>
    </row>
    <row r="4" spans="1:13" ht="15.5">
      <c r="A4" s="466" t="str">
        <f>IF(OR(ISBLANK(A_Program_Info!D12),ISBLANK(A_Program_Info!D57)),"If ILOSs are not authorized for this program, proceed to the next section.","")</f>
        <v>If ILOSs are not authorized for this program, proceed to the next section.</v>
      </c>
      <c r="B4" s="467"/>
      <c r="C4" s="467"/>
      <c r="D4" s="288"/>
      <c r="E4" s="288"/>
      <c r="F4" s="288"/>
      <c r="G4" s="288"/>
      <c r="H4" s="288"/>
      <c r="I4" s="288"/>
      <c r="J4" s="288"/>
      <c r="K4" s="288"/>
      <c r="L4" s="288"/>
      <c r="M4" s="288"/>
    </row>
    <row r="5" spans="1:13" ht="20">
      <c r="A5" s="470" t="s">
        <v>19</v>
      </c>
      <c r="B5" s="471"/>
      <c r="C5" s="472"/>
      <c r="D5" s="289"/>
      <c r="E5" s="289"/>
      <c r="F5" s="289"/>
      <c r="G5" s="289"/>
      <c r="H5" s="289"/>
      <c r="I5" s="289"/>
      <c r="J5" s="289"/>
      <c r="K5" s="289"/>
      <c r="L5" s="289"/>
      <c r="M5" s="289"/>
    </row>
    <row r="6" spans="1:13" ht="53.5" customHeight="1">
      <c r="A6" s="468" t="s">
        <v>978</v>
      </c>
      <c r="B6" s="469"/>
      <c r="C6" s="469"/>
      <c r="D6" s="288"/>
      <c r="E6" s="288"/>
      <c r="F6" s="288"/>
      <c r="G6" s="288"/>
      <c r="H6" s="288"/>
      <c r="I6" s="288"/>
      <c r="J6" s="288"/>
      <c r="K6" s="288"/>
      <c r="L6" s="288"/>
      <c r="M6" s="288"/>
    </row>
    <row r="7" spans="1:13" ht="16.5">
      <c r="A7" s="310" t="s">
        <v>979</v>
      </c>
      <c r="B7" s="310"/>
      <c r="C7" s="218"/>
      <c r="D7" s="217"/>
      <c r="E7" s="217"/>
      <c r="F7" s="217"/>
      <c r="G7" s="217"/>
      <c r="H7" s="217"/>
      <c r="I7" s="217"/>
      <c r="J7" s="217"/>
      <c r="K7" s="217"/>
      <c r="L7" s="217"/>
      <c r="M7" s="217"/>
    </row>
    <row r="8" spans="1:13" s="185" customFormat="1" ht="24" customHeight="1">
      <c r="A8" s="137" t="s">
        <v>980</v>
      </c>
      <c r="B8" s="138"/>
      <c r="C8" s="139"/>
      <c r="D8" s="136"/>
      <c r="E8" s="136"/>
      <c r="F8" s="136"/>
      <c r="G8" s="136"/>
      <c r="H8" s="136"/>
      <c r="I8" s="136"/>
      <c r="J8" s="136"/>
      <c r="K8" s="136"/>
      <c r="L8" s="136"/>
      <c r="M8" s="136"/>
    </row>
    <row r="9" spans="1:13" ht="32.5" customHeight="1">
      <c r="A9" s="244" t="s">
        <v>981</v>
      </c>
      <c r="B9" s="245" t="s">
        <v>982</v>
      </c>
      <c r="C9" s="246" t="s">
        <v>983</v>
      </c>
      <c r="D9" s="247"/>
      <c r="E9" s="247"/>
      <c r="F9" s="247"/>
      <c r="G9" s="247"/>
      <c r="H9" s="247"/>
      <c r="I9" s="247"/>
      <c r="J9" s="247"/>
      <c r="K9" s="247"/>
      <c r="L9" s="247"/>
      <c r="M9" s="247"/>
    </row>
    <row r="10" spans="1:13" ht="31">
      <c r="A10" s="248" t="s">
        <v>984</v>
      </c>
      <c r="B10" s="248" t="str">
        <f>_xlfn.CONCAT(IF(A_Program_Info!$D57="","[ILOS 1]",_xlfn.CONCAT("""",A_Program_Info!$D57,"""")), " offered by plan")</f>
        <v>[ILOS 1] offered by plan</v>
      </c>
      <c r="C10" s="249" t="s">
        <v>985</v>
      </c>
      <c r="D10" s="250"/>
      <c r="E10" s="250"/>
      <c r="F10" s="250"/>
      <c r="G10" s="250"/>
      <c r="H10" s="250"/>
      <c r="I10" s="250"/>
      <c r="J10" s="250"/>
      <c r="K10" s="250"/>
      <c r="L10" s="250"/>
      <c r="M10" s="250"/>
    </row>
    <row r="11" spans="1:13" ht="77.5">
      <c r="A11" s="251" t="s">
        <v>986</v>
      </c>
      <c r="B11" s="245" t="str">
        <f>_xlfn.CONCAT(IF(A_Program_Info!$D57="","[ILOS 1]",_xlfn.CONCAT("""",A_Program_Info!$D57,"""")), " utilization by plan")</f>
        <v>[ILOS 1] utilization by plan</v>
      </c>
      <c r="C11" s="111" t="s">
        <v>987</v>
      </c>
      <c r="D11" s="252"/>
      <c r="E11" s="252"/>
      <c r="F11" s="252"/>
      <c r="G11" s="252"/>
      <c r="H11" s="252"/>
      <c r="I11" s="252"/>
      <c r="J11" s="252"/>
      <c r="K11" s="252"/>
      <c r="L11" s="252"/>
      <c r="M11" s="252"/>
    </row>
    <row r="12" spans="1:13" ht="31">
      <c r="A12" s="248" t="s">
        <v>984</v>
      </c>
      <c r="B12" s="248" t="str">
        <f>_xlfn.CONCAT(IF(A_Program_Info!$D58="","[ILOS 2]",_xlfn.CONCAT("""",A_Program_Info!$D58,"""")), " offered by plan")</f>
        <v>[ILOS 2] offered by plan</v>
      </c>
      <c r="C12" s="249" t="s">
        <v>985</v>
      </c>
      <c r="D12" s="250"/>
      <c r="E12" s="250"/>
      <c r="F12" s="250"/>
      <c r="G12" s="250"/>
      <c r="H12" s="250"/>
      <c r="I12" s="250"/>
      <c r="J12" s="250"/>
      <c r="K12" s="250"/>
      <c r="L12" s="250"/>
      <c r="M12" s="250"/>
    </row>
    <row r="13" spans="1:13" ht="77.5">
      <c r="A13" s="251" t="s">
        <v>986</v>
      </c>
      <c r="B13" s="245" t="str">
        <f>_xlfn.CONCAT(IF(A_Program_Info!$D58="","[ILOS 2]",_xlfn.CONCAT("""",A_Program_Info!$D58,"""")), " utilization by plan")</f>
        <v>[ILOS 2] utilization by plan</v>
      </c>
      <c r="C13" s="111" t="s">
        <v>987</v>
      </c>
      <c r="D13" s="252"/>
      <c r="E13" s="252"/>
      <c r="F13" s="252"/>
      <c r="G13" s="252"/>
      <c r="H13" s="252"/>
      <c r="I13" s="252"/>
      <c r="J13" s="252"/>
      <c r="K13" s="252"/>
      <c r="L13" s="252"/>
      <c r="M13" s="252"/>
    </row>
    <row r="14" spans="1:13" ht="31">
      <c r="A14" s="248" t="s">
        <v>984</v>
      </c>
      <c r="B14" s="248" t="str">
        <f>_xlfn.CONCAT(IF(A_Program_Info!$D59="","[ILOS 3]",_xlfn.CONCAT("""",A_Program_Info!$D59,"""")), " offered by plan")</f>
        <v>[ILOS 3] offered by plan</v>
      </c>
      <c r="C14" s="249" t="s">
        <v>985</v>
      </c>
      <c r="D14" s="250"/>
      <c r="E14" s="250"/>
      <c r="F14" s="250"/>
      <c r="G14" s="250"/>
      <c r="H14" s="250"/>
      <c r="I14" s="250"/>
      <c r="J14" s="250"/>
      <c r="K14" s="250"/>
      <c r="L14" s="250"/>
      <c r="M14" s="250"/>
    </row>
    <row r="15" spans="1:13" ht="77.5">
      <c r="A15" s="251" t="s">
        <v>986</v>
      </c>
      <c r="B15" s="245" t="str">
        <f>_xlfn.CONCAT(IF(A_Program_Info!$D59="","[ILOS 3]",_xlfn.CONCAT("""",A_Program_Info!$D59,"""")), " utilization by plan")</f>
        <v>[ILOS 3] utilization by plan</v>
      </c>
      <c r="C15" s="111" t="s">
        <v>987</v>
      </c>
      <c r="D15" s="252"/>
      <c r="E15" s="252"/>
      <c r="F15" s="252"/>
      <c r="G15" s="252"/>
      <c r="H15" s="252"/>
      <c r="I15" s="252"/>
      <c r="J15" s="252"/>
      <c r="K15" s="252"/>
      <c r="L15" s="252"/>
      <c r="M15" s="252"/>
    </row>
    <row r="16" spans="1:13" ht="31">
      <c r="A16" s="248" t="s">
        <v>984</v>
      </c>
      <c r="B16" s="248" t="str">
        <f>_xlfn.CONCAT(IF(A_Program_Info!$D60="","[ILOS 4]",_xlfn.CONCAT("""",A_Program_Info!$D60,"""")), " offered by plan")</f>
        <v>[ILOS 4] offered by plan</v>
      </c>
      <c r="C16" s="249" t="s">
        <v>985</v>
      </c>
      <c r="D16" s="250"/>
      <c r="E16" s="250"/>
      <c r="F16" s="250"/>
      <c r="G16" s="250"/>
      <c r="H16" s="250"/>
      <c r="I16" s="250"/>
      <c r="J16" s="250"/>
      <c r="K16" s="250"/>
      <c r="L16" s="250"/>
      <c r="M16" s="250"/>
    </row>
    <row r="17" spans="1:13" ht="77.5">
      <c r="A17" s="251" t="s">
        <v>986</v>
      </c>
      <c r="B17" s="245" t="str">
        <f>_xlfn.CONCAT(IF(A_Program_Info!$D60="","[ILOS 4]",_xlfn.CONCAT("""",A_Program_Info!$D60,"""")), " utilization by plan")</f>
        <v>[ILOS 4] utilization by plan</v>
      </c>
      <c r="C17" s="111" t="s">
        <v>987</v>
      </c>
      <c r="D17" s="252"/>
      <c r="E17" s="252"/>
      <c r="F17" s="252"/>
      <c r="G17" s="252"/>
      <c r="H17" s="252"/>
      <c r="I17" s="252"/>
      <c r="J17" s="252"/>
      <c r="K17" s="252"/>
      <c r="L17" s="252"/>
      <c r="M17" s="252"/>
    </row>
    <row r="18" spans="1:13" ht="31">
      <c r="A18" s="248" t="s">
        <v>984</v>
      </c>
      <c r="B18" s="248" t="str">
        <f>_xlfn.CONCAT(IF(A_Program_Info!$D61="","[ILOS 5]",_xlfn.CONCAT("""",A_Program_Info!$D61,"""")), " offered by plan")</f>
        <v>[ILOS 5] offered by plan</v>
      </c>
      <c r="C18" s="249" t="s">
        <v>985</v>
      </c>
      <c r="D18" s="250"/>
      <c r="E18" s="250"/>
      <c r="F18" s="250"/>
      <c r="G18" s="250"/>
      <c r="H18" s="250"/>
      <c r="I18" s="250"/>
      <c r="J18" s="250"/>
      <c r="K18" s="250"/>
      <c r="L18" s="250"/>
      <c r="M18" s="250"/>
    </row>
    <row r="19" spans="1:13" ht="77.5">
      <c r="A19" s="251" t="s">
        <v>986</v>
      </c>
      <c r="B19" s="245" t="str">
        <f>_xlfn.CONCAT(IF(A_Program_Info!$D61="","[ILOS 5]",_xlfn.CONCAT("""",A_Program_Info!$D61,"""")), " utilization by plan")</f>
        <v>[ILOS 5] utilization by plan</v>
      </c>
      <c r="C19" s="111" t="s">
        <v>987</v>
      </c>
      <c r="D19" s="252"/>
      <c r="E19" s="252"/>
      <c r="F19" s="252"/>
      <c r="G19" s="252"/>
      <c r="H19" s="252"/>
      <c r="I19" s="252"/>
      <c r="J19" s="252"/>
      <c r="K19" s="252"/>
      <c r="L19" s="252"/>
      <c r="M19" s="252"/>
    </row>
    <row r="20" spans="1:13" ht="31">
      <c r="A20" s="248" t="s">
        <v>984</v>
      </c>
      <c r="B20" s="248" t="str">
        <f>_xlfn.CONCAT(IF(A_Program_Info!$D62="","[ILOS 6]",_xlfn.CONCAT("""",A_Program_Info!$D62,"""")), " offered by plan")</f>
        <v>[ILOS 6] offered by plan</v>
      </c>
      <c r="C20" s="249" t="s">
        <v>985</v>
      </c>
      <c r="D20" s="250"/>
      <c r="E20" s="250"/>
      <c r="F20" s="250"/>
      <c r="G20" s="250"/>
      <c r="H20" s="250"/>
      <c r="I20" s="250"/>
      <c r="J20" s="250"/>
      <c r="K20" s="250"/>
      <c r="L20" s="250"/>
      <c r="M20" s="250"/>
    </row>
    <row r="21" spans="1:13" ht="77.5">
      <c r="A21" s="251" t="s">
        <v>986</v>
      </c>
      <c r="B21" s="245" t="str">
        <f>_xlfn.CONCAT(IF(A_Program_Info!$D62="","[ILOS 6]",_xlfn.CONCAT("""",A_Program_Info!$D62,"""")), " utilization by plan")</f>
        <v>[ILOS 6] utilization by plan</v>
      </c>
      <c r="C21" s="111" t="s">
        <v>987</v>
      </c>
      <c r="D21" s="252"/>
      <c r="E21" s="252"/>
      <c r="F21" s="252"/>
      <c r="G21" s="252"/>
      <c r="H21" s="252"/>
      <c r="I21" s="252"/>
      <c r="J21" s="252"/>
      <c r="K21" s="252"/>
      <c r="L21" s="252"/>
      <c r="M21" s="252"/>
    </row>
    <row r="22" spans="1:13" ht="31">
      <c r="A22" s="248" t="s">
        <v>984</v>
      </c>
      <c r="B22" s="248" t="str">
        <f>_xlfn.CONCAT(IF(A_Program_Info!$D63="","[ILOS 7]",_xlfn.CONCAT("""",A_Program_Info!$D63,"""")), " offered by plan")</f>
        <v>[ILOS 7] offered by plan</v>
      </c>
      <c r="C22" s="249" t="s">
        <v>985</v>
      </c>
      <c r="D22" s="250"/>
      <c r="E22" s="250"/>
      <c r="F22" s="250"/>
      <c r="G22" s="250"/>
      <c r="H22" s="250"/>
      <c r="I22" s="250"/>
      <c r="J22" s="250"/>
      <c r="K22" s="250"/>
      <c r="L22" s="250"/>
      <c r="M22" s="250"/>
    </row>
    <row r="23" spans="1:13" ht="77.5">
      <c r="A23" s="251" t="s">
        <v>986</v>
      </c>
      <c r="B23" s="245" t="str">
        <f>_xlfn.CONCAT(IF(A_Program_Info!$D63="","[ILOS 7]",_xlfn.CONCAT("""",A_Program_Info!$D63,"""")), " utilization by plan")</f>
        <v>[ILOS 7] utilization by plan</v>
      </c>
      <c r="C23" s="111" t="s">
        <v>987</v>
      </c>
      <c r="D23" s="252"/>
      <c r="E23" s="252"/>
      <c r="F23" s="252"/>
      <c r="G23" s="252"/>
      <c r="H23" s="252"/>
      <c r="I23" s="252"/>
      <c r="J23" s="252"/>
      <c r="K23" s="252"/>
      <c r="L23" s="252"/>
      <c r="M23" s="252"/>
    </row>
    <row r="24" spans="1:13" ht="31">
      <c r="A24" s="248" t="s">
        <v>984</v>
      </c>
      <c r="B24" s="248" t="str">
        <f>_xlfn.CONCAT(IF(A_Program_Info!$D64="","[ILOS 8]",_xlfn.CONCAT("""",A_Program_Info!$D64,"""")), " offered by plan")</f>
        <v>[ILOS 8] offered by plan</v>
      </c>
      <c r="C24" s="249" t="s">
        <v>985</v>
      </c>
      <c r="D24" s="250"/>
      <c r="E24" s="250"/>
      <c r="F24" s="250"/>
      <c r="G24" s="250"/>
      <c r="H24" s="250"/>
      <c r="I24" s="250"/>
      <c r="J24" s="250"/>
      <c r="K24" s="250"/>
      <c r="L24" s="250"/>
      <c r="M24" s="250"/>
    </row>
    <row r="25" spans="1:13" ht="77.5">
      <c r="A25" s="251" t="s">
        <v>986</v>
      </c>
      <c r="B25" s="245" t="str">
        <f>_xlfn.CONCAT(IF(A_Program_Info!$D64="","[ILOS 8]",_xlfn.CONCAT("""",A_Program_Info!$D64,"""")), " utilization by plan")</f>
        <v>[ILOS 8] utilization by plan</v>
      </c>
      <c r="C25" s="111" t="s">
        <v>987</v>
      </c>
      <c r="D25" s="252"/>
      <c r="E25" s="252"/>
      <c r="F25" s="252"/>
      <c r="G25" s="252"/>
      <c r="H25" s="252"/>
      <c r="I25" s="252"/>
      <c r="J25" s="252"/>
      <c r="K25" s="252"/>
      <c r="L25" s="252"/>
      <c r="M25" s="252"/>
    </row>
    <row r="26" spans="1:13" ht="31">
      <c r="A26" s="248" t="s">
        <v>984</v>
      </c>
      <c r="B26" s="248" t="str">
        <f>_xlfn.CONCAT(IF(A_Program_Info!$D65="","[ILOS 9]",_xlfn.CONCAT("""",A_Program_Info!$D65,"""")), " offered by plan")</f>
        <v>[ILOS 9] offered by plan</v>
      </c>
      <c r="C26" s="249" t="s">
        <v>985</v>
      </c>
      <c r="D26" s="250"/>
      <c r="E26" s="250"/>
      <c r="F26" s="250"/>
      <c r="G26" s="250"/>
      <c r="H26" s="250"/>
      <c r="I26" s="250"/>
      <c r="J26" s="250"/>
      <c r="K26" s="250"/>
      <c r="L26" s="250"/>
      <c r="M26" s="250"/>
    </row>
    <row r="27" spans="1:13" ht="77.5">
      <c r="A27" s="251" t="s">
        <v>986</v>
      </c>
      <c r="B27" s="245" t="str">
        <f>_xlfn.CONCAT(IF(A_Program_Info!$D65="","[ILOS 9]",_xlfn.CONCAT("""",A_Program_Info!$D65,"""")), " utilization by plan")</f>
        <v>[ILOS 9] utilization by plan</v>
      </c>
      <c r="C27" s="111" t="s">
        <v>987</v>
      </c>
      <c r="D27" s="252"/>
      <c r="E27" s="252"/>
      <c r="F27" s="252"/>
      <c r="G27" s="252"/>
      <c r="H27" s="252"/>
      <c r="I27" s="252"/>
      <c r="J27" s="252"/>
      <c r="K27" s="252"/>
      <c r="L27" s="252"/>
      <c r="M27" s="252"/>
    </row>
    <row r="28" spans="1:13" ht="31">
      <c r="A28" s="248" t="s">
        <v>984</v>
      </c>
      <c r="B28" s="248" t="str">
        <f>_xlfn.CONCAT(IF(A_Program_Info!$D66="","[ILOS 10]",_xlfn.CONCAT("""",A_Program_Info!$D66,"""")), " offered by plan")</f>
        <v>[ILOS 10] offered by plan</v>
      </c>
      <c r="C28" s="249" t="s">
        <v>985</v>
      </c>
      <c r="D28" s="250"/>
      <c r="E28" s="250"/>
      <c r="F28" s="250"/>
      <c r="G28" s="250"/>
      <c r="H28" s="250"/>
      <c r="I28" s="250"/>
      <c r="J28" s="250"/>
      <c r="K28" s="250"/>
      <c r="L28" s="250"/>
      <c r="M28" s="250"/>
    </row>
    <row r="29" spans="1:13" ht="77.5">
      <c r="A29" s="251" t="s">
        <v>986</v>
      </c>
      <c r="B29" s="245" t="str">
        <f>_xlfn.CONCAT(IF(A_Program_Info!$D66="","[ILOS 10]",_xlfn.CONCAT("""",A_Program_Info!$D66,"""")), " utilization by plan")</f>
        <v>[ILOS 10] utilization by plan</v>
      </c>
      <c r="C29" s="111" t="s">
        <v>987</v>
      </c>
      <c r="D29" s="252"/>
      <c r="E29" s="252"/>
      <c r="F29" s="252"/>
      <c r="G29" s="252"/>
      <c r="H29" s="252"/>
      <c r="I29" s="252"/>
      <c r="J29" s="252"/>
      <c r="K29" s="252"/>
      <c r="L29" s="252"/>
      <c r="M29" s="252"/>
    </row>
    <row r="30" spans="1:13" ht="31">
      <c r="A30" s="248" t="s">
        <v>984</v>
      </c>
      <c r="B30" s="248" t="str">
        <f>_xlfn.CONCAT(IF(A_Program_Info!$D67="","[ILOS 11]",_xlfn.CONCAT("""",A_Program_Info!$D67,"""")), " offered by plan")</f>
        <v>[ILOS 11] offered by plan</v>
      </c>
      <c r="C30" s="249" t="s">
        <v>985</v>
      </c>
      <c r="D30" s="250"/>
      <c r="E30" s="250"/>
      <c r="F30" s="250"/>
      <c r="G30" s="250"/>
      <c r="H30" s="250"/>
      <c r="I30" s="250"/>
      <c r="J30" s="250"/>
      <c r="K30" s="250"/>
      <c r="L30" s="250"/>
      <c r="M30" s="250"/>
    </row>
    <row r="31" spans="1:13" ht="77.5">
      <c r="A31" s="251" t="s">
        <v>986</v>
      </c>
      <c r="B31" s="245" t="str">
        <f>_xlfn.CONCAT(IF(A_Program_Info!$D67="","[ILOS 11]",_xlfn.CONCAT("""",A_Program_Info!$D67,"""")), " utilization by plan")</f>
        <v>[ILOS 11] utilization by plan</v>
      </c>
      <c r="C31" s="111" t="s">
        <v>987</v>
      </c>
      <c r="D31" s="252"/>
      <c r="E31" s="252"/>
      <c r="F31" s="252"/>
      <c r="G31" s="252"/>
      <c r="H31" s="252"/>
      <c r="I31" s="252"/>
      <c r="J31" s="252"/>
      <c r="K31" s="252"/>
      <c r="L31" s="252"/>
      <c r="M31" s="252"/>
    </row>
    <row r="32" spans="1:13" ht="31">
      <c r="A32" s="248" t="s">
        <v>984</v>
      </c>
      <c r="B32" s="248" t="str">
        <f>_xlfn.CONCAT(IF(A_Program_Info!$D68="","[ILOS 12]",_xlfn.CONCAT("""",A_Program_Info!$D68,"""")), " offered by plan")</f>
        <v>[ILOS 12] offered by plan</v>
      </c>
      <c r="C32" s="249" t="s">
        <v>985</v>
      </c>
      <c r="D32" s="250"/>
      <c r="E32" s="250"/>
      <c r="F32" s="250"/>
      <c r="G32" s="250"/>
      <c r="H32" s="250"/>
      <c r="I32" s="250"/>
      <c r="J32" s="250"/>
      <c r="K32" s="250"/>
      <c r="L32" s="250"/>
      <c r="M32" s="250"/>
    </row>
    <row r="33" spans="1:13" ht="77.5">
      <c r="A33" s="251" t="s">
        <v>986</v>
      </c>
      <c r="B33" s="245" t="str">
        <f>_xlfn.CONCAT(IF(A_Program_Info!$D68="","[ILOS 12]",_xlfn.CONCAT("""",A_Program_Info!$D68,"""")), " utilization by plan")</f>
        <v>[ILOS 12] utilization by plan</v>
      </c>
      <c r="C33" s="111" t="s">
        <v>987</v>
      </c>
      <c r="D33" s="252"/>
      <c r="E33" s="252"/>
      <c r="F33" s="252"/>
      <c r="G33" s="252"/>
      <c r="H33" s="252"/>
      <c r="I33" s="252"/>
      <c r="J33" s="252"/>
      <c r="K33" s="252"/>
      <c r="L33" s="252"/>
      <c r="M33" s="252"/>
    </row>
    <row r="34" spans="1:13" ht="31">
      <c r="A34" s="248" t="s">
        <v>984</v>
      </c>
      <c r="B34" s="248" t="str">
        <f>_xlfn.CONCAT(IF(A_Program_Info!$D69="","[ILOS 13]",_xlfn.CONCAT("""",A_Program_Info!$D69,"""")), " offered by plan")</f>
        <v>[ILOS 13] offered by plan</v>
      </c>
      <c r="C34" s="249" t="s">
        <v>985</v>
      </c>
      <c r="D34" s="250"/>
      <c r="E34" s="250"/>
      <c r="F34" s="250"/>
      <c r="G34" s="250"/>
      <c r="H34" s="250"/>
      <c r="I34" s="250"/>
      <c r="J34" s="250"/>
      <c r="K34" s="250"/>
      <c r="L34" s="250"/>
      <c r="M34" s="250"/>
    </row>
    <row r="35" spans="1:13" ht="77.5">
      <c r="A35" s="251" t="s">
        <v>986</v>
      </c>
      <c r="B35" s="245" t="str">
        <f>_xlfn.CONCAT(IF(A_Program_Info!$D69="","[ILOS 13]",_xlfn.CONCAT("""",A_Program_Info!$D69,"""")), " utilization by plan")</f>
        <v>[ILOS 13] utilization by plan</v>
      </c>
      <c r="C35" s="111" t="s">
        <v>987</v>
      </c>
      <c r="D35" s="252"/>
      <c r="E35" s="252"/>
      <c r="F35" s="252"/>
      <c r="G35" s="252"/>
      <c r="H35" s="252"/>
      <c r="I35" s="252"/>
      <c r="J35" s="252"/>
      <c r="K35" s="252"/>
      <c r="L35" s="252"/>
      <c r="M35" s="252"/>
    </row>
    <row r="36" spans="1:13" ht="31">
      <c r="A36" s="248" t="s">
        <v>984</v>
      </c>
      <c r="B36" s="248" t="str">
        <f>_xlfn.CONCAT(IF(A_Program_Info!$D70="","[ILOS 14]",_xlfn.CONCAT("""",A_Program_Info!$D70,"""")), " offered by plan")</f>
        <v>[ILOS 14] offered by plan</v>
      </c>
      <c r="C36" s="249" t="s">
        <v>985</v>
      </c>
      <c r="D36" s="250"/>
      <c r="E36" s="250"/>
      <c r="F36" s="250"/>
      <c r="G36" s="250"/>
      <c r="H36" s="250"/>
      <c r="I36" s="250"/>
      <c r="J36" s="250"/>
      <c r="K36" s="250"/>
      <c r="L36" s="250"/>
      <c r="M36" s="250"/>
    </row>
    <row r="37" spans="1:13" ht="77.5">
      <c r="A37" s="251" t="s">
        <v>986</v>
      </c>
      <c r="B37" s="245" t="str">
        <f>_xlfn.CONCAT(IF(A_Program_Info!$D70="","[ILOS 14]",_xlfn.CONCAT("""",A_Program_Info!$D70,"""")), " utilization by plan")</f>
        <v>[ILOS 14] utilization by plan</v>
      </c>
      <c r="C37" s="111" t="s">
        <v>987</v>
      </c>
      <c r="D37" s="252"/>
      <c r="E37" s="252"/>
      <c r="F37" s="252"/>
      <c r="G37" s="252"/>
      <c r="H37" s="252"/>
      <c r="I37" s="252"/>
      <c r="J37" s="252"/>
      <c r="K37" s="252"/>
      <c r="L37" s="252"/>
      <c r="M37" s="252"/>
    </row>
    <row r="38" spans="1:13" ht="31">
      <c r="A38" s="248" t="s">
        <v>984</v>
      </c>
      <c r="B38" s="248" t="str">
        <f>_xlfn.CONCAT(IF(A_Program_Info!$D71="","[ILOS 15]",_xlfn.CONCAT("""",A_Program_Info!$D71,"""")), " offered by plan")</f>
        <v>[ILOS 15] offered by plan</v>
      </c>
      <c r="C38" s="249" t="s">
        <v>985</v>
      </c>
      <c r="D38" s="250"/>
      <c r="E38" s="250"/>
      <c r="F38" s="250"/>
      <c r="G38" s="250"/>
      <c r="H38" s="250"/>
      <c r="I38" s="250"/>
      <c r="J38" s="250"/>
      <c r="K38" s="250"/>
      <c r="L38" s="250"/>
      <c r="M38" s="250"/>
    </row>
    <row r="39" spans="1:13" ht="77.5">
      <c r="A39" s="251" t="s">
        <v>986</v>
      </c>
      <c r="B39" s="245" t="str">
        <f>_xlfn.CONCAT(IF(A_Program_Info!$D71="","[ILOS 15]",_xlfn.CONCAT("""",A_Program_Info!$D71,"""")), " utilization by plan")</f>
        <v>[ILOS 15] utilization by plan</v>
      </c>
      <c r="C39" s="111" t="s">
        <v>987</v>
      </c>
      <c r="D39" s="252"/>
      <c r="E39" s="252"/>
      <c r="F39" s="252"/>
      <c r="G39" s="252"/>
      <c r="H39" s="252"/>
      <c r="I39" s="252"/>
      <c r="J39" s="252"/>
      <c r="K39" s="252"/>
      <c r="L39" s="252"/>
      <c r="M39" s="252"/>
    </row>
    <row r="40" spans="1:13" ht="31">
      <c r="A40" s="248" t="s">
        <v>984</v>
      </c>
      <c r="B40" s="248" t="str">
        <f>_xlfn.CONCAT(IF(A_Program_Info!$D72="","[ILOS 16]",_xlfn.CONCAT("""",A_Program_Info!$D72,"""")), " offered by plan")</f>
        <v>[ILOS 16] offered by plan</v>
      </c>
      <c r="C40" s="249" t="s">
        <v>985</v>
      </c>
      <c r="D40" s="250"/>
      <c r="E40" s="250"/>
      <c r="F40" s="250"/>
      <c r="G40" s="250"/>
      <c r="H40" s="250"/>
      <c r="I40" s="250"/>
      <c r="J40" s="250"/>
      <c r="K40" s="250"/>
      <c r="L40" s="250"/>
      <c r="M40" s="250"/>
    </row>
    <row r="41" spans="1:13" ht="77.5">
      <c r="A41" s="251" t="s">
        <v>986</v>
      </c>
      <c r="B41" s="245" t="str">
        <f>_xlfn.CONCAT(IF(A_Program_Info!$D72="","[ILOS 16]",_xlfn.CONCAT("""",A_Program_Info!$D72,"""")), " utilization by plan")</f>
        <v>[ILOS 16] utilization by plan</v>
      </c>
      <c r="C41" s="111" t="s">
        <v>987</v>
      </c>
      <c r="D41" s="252"/>
      <c r="E41" s="252"/>
      <c r="F41" s="252"/>
      <c r="G41" s="252"/>
      <c r="H41" s="252"/>
      <c r="I41" s="252"/>
      <c r="J41" s="252"/>
      <c r="K41" s="252"/>
      <c r="L41" s="252"/>
      <c r="M41" s="252"/>
    </row>
    <row r="42" spans="1:13" ht="31">
      <c r="A42" s="248" t="s">
        <v>984</v>
      </c>
      <c r="B42" s="248" t="str">
        <f>_xlfn.CONCAT(IF(A_Program_Info!$D73="","[ILOS 17]",_xlfn.CONCAT("""",A_Program_Info!$D73,"""")), " offered by plan")</f>
        <v>[ILOS 17] offered by plan</v>
      </c>
      <c r="C42" s="249" t="s">
        <v>985</v>
      </c>
      <c r="D42" s="250"/>
      <c r="E42" s="250"/>
      <c r="F42" s="250"/>
      <c r="G42" s="250"/>
      <c r="H42" s="250"/>
      <c r="I42" s="250"/>
      <c r="J42" s="250"/>
      <c r="K42" s="250"/>
      <c r="L42" s="250"/>
      <c r="M42" s="250"/>
    </row>
    <row r="43" spans="1:13" ht="77.5">
      <c r="A43" s="251" t="s">
        <v>986</v>
      </c>
      <c r="B43" s="245" t="str">
        <f>_xlfn.CONCAT(IF(A_Program_Info!$D73="","[ILOS 17]",_xlfn.CONCAT("""",A_Program_Info!$D73,"""")), " utilization by plan")</f>
        <v>[ILOS 17] utilization by plan</v>
      </c>
      <c r="C43" s="111" t="s">
        <v>987</v>
      </c>
      <c r="D43" s="252"/>
      <c r="E43" s="252"/>
      <c r="F43" s="252"/>
      <c r="G43" s="252"/>
      <c r="H43" s="252"/>
      <c r="I43" s="252"/>
      <c r="J43" s="252"/>
      <c r="K43" s="252"/>
      <c r="L43" s="252"/>
      <c r="M43" s="252"/>
    </row>
    <row r="44" spans="1:13" ht="31">
      <c r="A44" s="248" t="s">
        <v>984</v>
      </c>
      <c r="B44" s="248" t="str">
        <f>_xlfn.CONCAT(IF(A_Program_Info!$D74="","[ILOS 18]",_xlfn.CONCAT("""",A_Program_Info!$D74,"""")), " offered by plan")</f>
        <v>[ILOS 18] offered by plan</v>
      </c>
      <c r="C44" s="249" t="s">
        <v>985</v>
      </c>
      <c r="D44" s="250"/>
      <c r="E44" s="250"/>
      <c r="F44" s="250"/>
      <c r="G44" s="250"/>
      <c r="H44" s="250"/>
      <c r="I44" s="250"/>
      <c r="J44" s="250"/>
      <c r="K44" s="250"/>
      <c r="L44" s="250"/>
      <c r="M44" s="250"/>
    </row>
    <row r="45" spans="1:13" ht="77.5">
      <c r="A45" s="251" t="s">
        <v>986</v>
      </c>
      <c r="B45" s="245" t="str">
        <f>_xlfn.CONCAT(IF(A_Program_Info!$D74="","[ILOS 18]",_xlfn.CONCAT("""",A_Program_Info!$D74,"""")), " utilization by plan")</f>
        <v>[ILOS 18] utilization by plan</v>
      </c>
      <c r="C45" s="111" t="s">
        <v>987</v>
      </c>
      <c r="D45" s="252"/>
      <c r="E45" s="252"/>
      <c r="F45" s="252"/>
      <c r="G45" s="252"/>
      <c r="H45" s="252"/>
      <c r="I45" s="252"/>
      <c r="J45" s="252"/>
      <c r="K45" s="252"/>
      <c r="L45" s="252"/>
      <c r="M45" s="252"/>
    </row>
    <row r="46" spans="1:13" ht="31">
      <c r="A46" s="248" t="s">
        <v>984</v>
      </c>
      <c r="B46" s="248" t="str">
        <f>_xlfn.CONCAT(IF(A_Program_Info!$D75="","[ILOS 19]",_xlfn.CONCAT("""",A_Program_Info!$D75,"""")), " offered by plan")</f>
        <v>[ILOS 19] offered by plan</v>
      </c>
      <c r="C46" s="249" t="s">
        <v>985</v>
      </c>
      <c r="D46" s="250"/>
      <c r="E46" s="250"/>
      <c r="F46" s="250"/>
      <c r="G46" s="250"/>
      <c r="H46" s="250"/>
      <c r="I46" s="250"/>
      <c r="J46" s="250"/>
      <c r="K46" s="250"/>
      <c r="L46" s="250"/>
      <c r="M46" s="250"/>
    </row>
    <row r="47" spans="1:13" ht="77.5">
      <c r="A47" s="251" t="s">
        <v>986</v>
      </c>
      <c r="B47" s="245" t="str">
        <f>_xlfn.CONCAT(IF(A_Program_Info!$D75="","[ILOS 19]",_xlfn.CONCAT("""",A_Program_Info!$D75,"""")), " utilization by plan")</f>
        <v>[ILOS 19] utilization by plan</v>
      </c>
      <c r="C47" s="111" t="s">
        <v>987</v>
      </c>
      <c r="D47" s="252"/>
      <c r="E47" s="252"/>
      <c r="F47" s="252"/>
      <c r="G47" s="252"/>
      <c r="H47" s="252"/>
      <c r="I47" s="252"/>
      <c r="J47" s="252"/>
      <c r="K47" s="252"/>
      <c r="L47" s="252"/>
      <c r="M47" s="252"/>
    </row>
    <row r="48" spans="1:13" ht="31">
      <c r="A48" s="248" t="s">
        <v>984</v>
      </c>
      <c r="B48" s="248" t="str">
        <f>_xlfn.CONCAT(IF(A_Program_Info!$D76="","[ILOS 20]",_xlfn.CONCAT("""",A_Program_Info!$D76,"""")), " offered by plan")</f>
        <v>[ILOS 20] offered by plan</v>
      </c>
      <c r="C48" s="249" t="s">
        <v>985</v>
      </c>
      <c r="D48" s="250"/>
      <c r="E48" s="250"/>
      <c r="F48" s="250"/>
      <c r="G48" s="250"/>
      <c r="H48" s="250"/>
      <c r="I48" s="250"/>
      <c r="J48" s="250"/>
      <c r="K48" s="250"/>
      <c r="L48" s="250"/>
      <c r="M48" s="250"/>
    </row>
    <row r="49" spans="1:13" ht="77.5">
      <c r="A49" s="253" t="s">
        <v>986</v>
      </c>
      <c r="B49" s="254" t="str">
        <f>_xlfn.CONCAT(IF(A_Program_Info!$D76="","[ILOS 20]",_xlfn.CONCAT("""",A_Program_Info!$D76,"""")), " utilization by plan")</f>
        <v>[ILOS 20] utilization by plan</v>
      </c>
      <c r="C49" s="297" t="s">
        <v>987</v>
      </c>
      <c r="D49" s="255"/>
      <c r="E49" s="255"/>
      <c r="F49" s="255"/>
      <c r="G49" s="255"/>
      <c r="H49" s="255"/>
      <c r="I49" s="255"/>
      <c r="J49" s="255"/>
      <c r="K49" s="255"/>
      <c r="L49" s="255"/>
      <c r="M49" s="255"/>
    </row>
  </sheetData>
  <mergeCells count="4">
    <mergeCell ref="A4:C4"/>
    <mergeCell ref="A6:C6"/>
    <mergeCell ref="A5:C5"/>
    <mergeCell ref="A3:C3"/>
  </mergeCells>
  <conditionalFormatting sqref="A3 A4:C6">
    <cfRule type="cellIs" dxfId="48" priority="63" operator="equal">
      <formula>"="</formula>
    </cfRule>
  </conditionalFormatting>
  <conditionalFormatting sqref="D11:M11 D15:M15 D49:M49">
    <cfRule type="expression" dxfId="45" priority="83">
      <formula>D10&lt;&gt;"Yes"</formula>
    </cfRule>
  </conditionalFormatting>
  <conditionalFormatting sqref="D13:M13">
    <cfRule type="expression" dxfId="43" priority="75">
      <formula>D12&lt;&gt;"Yes"</formula>
    </cfRule>
  </conditionalFormatting>
  <conditionalFormatting sqref="D17:M17">
    <cfRule type="expression" dxfId="40" priority="62">
      <formula>D16&lt;&gt;"Yes"</formula>
    </cfRule>
  </conditionalFormatting>
  <conditionalFormatting sqref="D19:M19">
    <cfRule type="expression" dxfId="38" priority="60">
      <formula>D18&lt;&gt;"Yes"</formula>
    </cfRule>
  </conditionalFormatting>
  <conditionalFormatting sqref="D21:M21">
    <cfRule type="expression" dxfId="36" priority="58">
      <formula>D20&lt;&gt;"Yes"</formula>
    </cfRule>
  </conditionalFormatting>
  <conditionalFormatting sqref="D23:M23">
    <cfRule type="expression" dxfId="34" priority="56">
      <formula>D22&lt;&gt;"Yes"</formula>
    </cfRule>
  </conditionalFormatting>
  <conditionalFormatting sqref="D25:M25">
    <cfRule type="expression" dxfId="32" priority="54">
      <formula>D24&lt;&gt;"Yes"</formula>
    </cfRule>
  </conditionalFormatting>
  <conditionalFormatting sqref="D27:M27">
    <cfRule type="expression" dxfId="30" priority="52">
      <formula>D26&lt;&gt;"Yes"</formula>
    </cfRule>
  </conditionalFormatting>
  <conditionalFormatting sqref="D29:M29">
    <cfRule type="expression" dxfId="28" priority="50">
      <formula>D28&lt;&gt;"Yes"</formula>
    </cfRule>
  </conditionalFormatting>
  <conditionalFormatting sqref="D31:M31">
    <cfRule type="expression" dxfId="26" priority="48">
      <formula>D30&lt;&gt;"Yes"</formula>
    </cfRule>
  </conditionalFormatting>
  <conditionalFormatting sqref="D33:M33">
    <cfRule type="expression" dxfId="24" priority="46">
      <formula>D32&lt;&gt;"Yes"</formula>
    </cfRule>
  </conditionalFormatting>
  <conditionalFormatting sqref="D35:M35">
    <cfRule type="expression" dxfId="22" priority="44">
      <formula>D34&lt;&gt;"Yes"</formula>
    </cfRule>
  </conditionalFormatting>
  <conditionalFormatting sqref="D37:M37">
    <cfRule type="expression" dxfId="20" priority="42">
      <formula>D36&lt;&gt;"Yes"</formula>
    </cfRule>
  </conditionalFormatting>
  <conditionalFormatting sqref="D39:M39">
    <cfRule type="expression" dxfId="18" priority="40">
      <formula>D38&lt;&gt;"Yes"</formula>
    </cfRule>
  </conditionalFormatting>
  <conditionalFormatting sqref="D41:M41">
    <cfRule type="expression" dxfId="16" priority="38">
      <formula>D40&lt;&gt;"Yes"</formula>
    </cfRule>
  </conditionalFormatting>
  <conditionalFormatting sqref="D43:M43">
    <cfRule type="expression" dxfId="14" priority="36">
      <formula>D42&lt;&gt;"Yes"</formula>
    </cfRule>
  </conditionalFormatting>
  <conditionalFormatting sqref="D45:M45">
    <cfRule type="expression" dxfId="12" priority="34">
      <formula>D44&lt;&gt;"Yes"</formula>
    </cfRule>
  </conditionalFormatting>
  <conditionalFormatting sqref="D47:M47">
    <cfRule type="expression" dxfId="10" priority="32">
      <formula>D46&lt;&gt;"Yes"</formula>
    </cfRule>
  </conditionalFormatting>
  <pageMargins left="0.7" right="0.7" top="0.75" bottom="0.75" header="0.3" footer="0.3"/>
  <pageSetup orientation="portrait" verticalDpi="0" r:id="rId1"/>
  <extLst>
    <ext xmlns:x14="http://schemas.microsoft.com/office/spreadsheetml/2009/9/main" uri="{78C0D931-6437-407d-A8EE-F0AAD7539E65}">
      <x14:conditionalFormattings>
        <x14:conditionalFormatting xmlns:xm="http://schemas.microsoft.com/office/excel/2006/main">
          <x14:cfRule type="expression" priority="18" id="{21837DE7-F05F-461B-8AB6-570B47742D7B}">
            <xm:f>OR(ISBLANK(A_Program_Info!$D$57),ISBLANK(A_Program_Info!D12))</xm:f>
            <x14:dxf>
              <fill>
                <patternFill>
                  <bgColor theme="0" tint="-4.9989318521683403E-2"/>
                </patternFill>
              </fill>
            </x14:dxf>
          </x14:cfRule>
          <xm:sqref>D9</xm:sqref>
        </x14:conditionalFormatting>
        <x14:conditionalFormatting xmlns:xm="http://schemas.microsoft.com/office/excel/2006/main">
          <x14:cfRule type="expression" priority="3" id="{210E96CD-40F5-4AE0-81E2-1C6446627425}">
            <xm:f>OR(ISBLANK(A_Program_Info!$D$57),D9&lt;&gt;"Yes, at least 1 ILOS is offered by this plan")</xm:f>
            <x14:dxf>
              <fill>
                <patternFill>
                  <bgColor theme="0" tint="-4.9989318521683403E-2"/>
                </patternFill>
              </fill>
            </x14:dxf>
          </x14:cfRule>
          <xm:sqref>D10:M10</xm:sqref>
        </x14:conditionalFormatting>
        <x14:conditionalFormatting xmlns:xm="http://schemas.microsoft.com/office/excel/2006/main">
          <x14:cfRule type="expression" priority="77" id="{269A7174-6B9F-47A4-96FE-E75BE66404C3}">
            <xm:f>OR(ISBLANK(A_Program_Info!$D$58),D9&lt;&gt;"Yes, at least 1 ILOS is offered by this plan")</xm:f>
            <x14:dxf>
              <fill>
                <patternFill>
                  <bgColor theme="0" tint="-4.9989318521683403E-2"/>
                </patternFill>
              </fill>
            </x14:dxf>
          </x14:cfRule>
          <xm:sqref>D12:M12</xm:sqref>
        </x14:conditionalFormatting>
        <x14:conditionalFormatting xmlns:xm="http://schemas.microsoft.com/office/excel/2006/main">
          <x14:cfRule type="expression" priority="78" id="{0DE5A3C6-2A48-447F-A580-C53E3C42FE2B}">
            <xm:f>OR(ISBLANK(A_Program_Info!$D$59),D9&lt;&gt;"Yes, at least 1 ILOS is offered by this plan")</xm:f>
            <x14:dxf>
              <fill>
                <patternFill>
                  <bgColor theme="0" tint="-4.9989318521683403E-2"/>
                </patternFill>
              </fill>
            </x14:dxf>
          </x14:cfRule>
          <xm:sqref>D14:M14</xm:sqref>
        </x14:conditionalFormatting>
        <x14:conditionalFormatting xmlns:xm="http://schemas.microsoft.com/office/excel/2006/main">
          <x14:cfRule type="expression" priority="61" id="{C0107500-16CE-4FA1-B3E0-BC3A18FCC7F5}">
            <xm:f>OR(ISBLANK(A_Program_Info!$D$60),D9&lt;&gt;"Yes, at least 1 ILOS is offered by this plan")</xm:f>
            <x14:dxf>
              <fill>
                <patternFill>
                  <bgColor theme="0" tint="-4.9989318521683403E-2"/>
                </patternFill>
              </fill>
            </x14:dxf>
          </x14:cfRule>
          <xm:sqref>D16:M16</xm:sqref>
        </x14:conditionalFormatting>
        <x14:conditionalFormatting xmlns:xm="http://schemas.microsoft.com/office/excel/2006/main">
          <x14:cfRule type="expression" priority="59" id="{D11403D4-6254-4112-9E23-F031A6848899}">
            <xm:f>OR(ISBLANK(A_Program_Info!$D$61),D9&lt;&gt;"Yes, at least 1 ILOS is offered by this plan")</xm:f>
            <x14:dxf>
              <fill>
                <patternFill>
                  <bgColor theme="0" tint="-4.9989318521683403E-2"/>
                </patternFill>
              </fill>
            </x14:dxf>
          </x14:cfRule>
          <xm:sqref>D18:M18</xm:sqref>
        </x14:conditionalFormatting>
        <x14:conditionalFormatting xmlns:xm="http://schemas.microsoft.com/office/excel/2006/main">
          <x14:cfRule type="expression" priority="57" id="{4FB654D2-4784-4C35-A7F5-0A91E217324B}">
            <xm:f>OR(ISBLANK(A_Program_Info!$D$62),D9&lt;&gt;"Yes, at least 1 ILOS is offered by this plan")</xm:f>
            <x14:dxf>
              <fill>
                <patternFill>
                  <bgColor theme="0" tint="-4.9989318521683403E-2"/>
                </patternFill>
              </fill>
            </x14:dxf>
          </x14:cfRule>
          <xm:sqref>D20:M20</xm:sqref>
        </x14:conditionalFormatting>
        <x14:conditionalFormatting xmlns:xm="http://schemas.microsoft.com/office/excel/2006/main">
          <x14:cfRule type="expression" priority="55" id="{45F1662C-6D07-4A67-83A4-3A13FA4EE5D1}">
            <xm:f>OR(ISBLANK(A_Program_Info!$D$63),D9&lt;&gt;"Yes, at least 1 ILOS is offered by this plan")</xm:f>
            <x14:dxf>
              <fill>
                <patternFill>
                  <bgColor theme="0" tint="-4.9989318521683403E-2"/>
                </patternFill>
              </fill>
            </x14:dxf>
          </x14:cfRule>
          <xm:sqref>D22:M22</xm:sqref>
        </x14:conditionalFormatting>
        <x14:conditionalFormatting xmlns:xm="http://schemas.microsoft.com/office/excel/2006/main">
          <x14:cfRule type="expression" priority="53" id="{F2F8F953-288B-417D-BBBC-65D7319F17B2}">
            <xm:f>OR(ISBLANK(A_Program_Info!$D$64),D9&lt;&gt;"Yes, at least 1 ILOS is offered by this plan")</xm:f>
            <x14:dxf>
              <fill>
                <patternFill>
                  <bgColor theme="0" tint="-4.9989318521683403E-2"/>
                </patternFill>
              </fill>
            </x14:dxf>
          </x14:cfRule>
          <xm:sqref>D24:M24</xm:sqref>
        </x14:conditionalFormatting>
        <x14:conditionalFormatting xmlns:xm="http://schemas.microsoft.com/office/excel/2006/main">
          <x14:cfRule type="expression" priority="51" id="{8E5BF903-BB26-4EB9-BE22-95B17B11BB4D}">
            <xm:f>OR(ISBLANK(A_Program_Info!$D$65),D9&lt;&gt;"Yes, at least 1 ILOS is offered by this plan")</xm:f>
            <x14:dxf>
              <fill>
                <patternFill>
                  <bgColor theme="0" tint="-4.9989318521683403E-2"/>
                </patternFill>
              </fill>
            </x14:dxf>
          </x14:cfRule>
          <xm:sqref>D26:M26</xm:sqref>
        </x14:conditionalFormatting>
        <x14:conditionalFormatting xmlns:xm="http://schemas.microsoft.com/office/excel/2006/main">
          <x14:cfRule type="expression" priority="49" id="{0F7CCE7A-78F1-473E-AEF2-F53142D4C50C}">
            <xm:f>OR(ISBLANK(A_Program_Info!$D$66),D9&lt;&gt;"Yes, at least 1 ILOS is offered by this plan")</xm:f>
            <x14:dxf>
              <fill>
                <patternFill>
                  <bgColor theme="0" tint="-4.9989318521683403E-2"/>
                </patternFill>
              </fill>
            </x14:dxf>
          </x14:cfRule>
          <xm:sqref>D28:M28</xm:sqref>
        </x14:conditionalFormatting>
        <x14:conditionalFormatting xmlns:xm="http://schemas.microsoft.com/office/excel/2006/main">
          <x14:cfRule type="expression" priority="47" id="{21523E47-CD39-4FA8-BC7C-1A9C0C142DE0}">
            <xm:f>OR(ISBLANK(A_Program_Info!$D$67),D9&lt;&gt;"Yes, at least 1 ILOS is offered by this plan")</xm:f>
            <x14:dxf>
              <fill>
                <patternFill>
                  <bgColor theme="0" tint="-4.9989318521683403E-2"/>
                </patternFill>
              </fill>
            </x14:dxf>
          </x14:cfRule>
          <xm:sqref>D30:M30</xm:sqref>
        </x14:conditionalFormatting>
        <x14:conditionalFormatting xmlns:xm="http://schemas.microsoft.com/office/excel/2006/main">
          <x14:cfRule type="expression" priority="45" id="{AD75C739-D41D-4508-9759-D674DC5C8254}">
            <xm:f>OR(ISBLANK(A_Program_Info!$D$68),D9&lt;&gt;"Yes, at least 1 ILOS is offered by this plan")</xm:f>
            <x14:dxf>
              <fill>
                <patternFill>
                  <bgColor theme="0" tint="-4.9989318521683403E-2"/>
                </patternFill>
              </fill>
            </x14:dxf>
          </x14:cfRule>
          <xm:sqref>D32:M32</xm:sqref>
        </x14:conditionalFormatting>
        <x14:conditionalFormatting xmlns:xm="http://schemas.microsoft.com/office/excel/2006/main">
          <x14:cfRule type="expression" priority="43" id="{E42ABBE1-178C-4625-9A50-1586D39DD252}">
            <xm:f>OR(ISBLANK(A_Program_Info!$D$69),D9&lt;&gt;"Yes, at least 1 ILOS is offered by this plan")</xm:f>
            <x14:dxf>
              <fill>
                <patternFill>
                  <bgColor theme="0" tint="-4.9989318521683403E-2"/>
                </patternFill>
              </fill>
            </x14:dxf>
          </x14:cfRule>
          <xm:sqref>D34:M34</xm:sqref>
        </x14:conditionalFormatting>
        <x14:conditionalFormatting xmlns:xm="http://schemas.microsoft.com/office/excel/2006/main">
          <x14:cfRule type="expression" priority="41" id="{78250D70-39CE-43BF-A566-3E084587CED9}">
            <xm:f>OR(ISBLANK(A_Program_Info!$D$70),D9&lt;&gt;"Yes, at least 1 ILOS is offered by this plan")</xm:f>
            <x14:dxf>
              <fill>
                <patternFill>
                  <bgColor theme="0" tint="-4.9989318521683403E-2"/>
                </patternFill>
              </fill>
            </x14:dxf>
          </x14:cfRule>
          <xm:sqref>D36:M36</xm:sqref>
        </x14:conditionalFormatting>
        <x14:conditionalFormatting xmlns:xm="http://schemas.microsoft.com/office/excel/2006/main">
          <x14:cfRule type="expression" priority="39" id="{EEC72C18-7433-4F38-BB8B-ACD090B39DC4}">
            <xm:f>OR(ISBLANK(A_Program_Info!$D$71),D9&lt;&gt;"Yes, at least 1 ILOS is offered by this plan")</xm:f>
            <x14:dxf>
              <fill>
                <patternFill>
                  <bgColor theme="0" tint="-4.9989318521683403E-2"/>
                </patternFill>
              </fill>
            </x14:dxf>
          </x14:cfRule>
          <xm:sqref>D38:M38</xm:sqref>
        </x14:conditionalFormatting>
        <x14:conditionalFormatting xmlns:xm="http://schemas.microsoft.com/office/excel/2006/main">
          <x14:cfRule type="expression" priority="37" id="{3EA5BBBC-8DD4-401C-AACC-B80FF35CB3C8}">
            <xm:f>OR(ISBLANK(A_Program_Info!$D$72),D9&lt;&gt;"Yes, at least 1 ILOS is offered by this plan")</xm:f>
            <x14:dxf>
              <fill>
                <patternFill>
                  <bgColor theme="0" tint="-4.9989318521683403E-2"/>
                </patternFill>
              </fill>
            </x14:dxf>
          </x14:cfRule>
          <xm:sqref>D40:M40</xm:sqref>
        </x14:conditionalFormatting>
        <x14:conditionalFormatting xmlns:xm="http://schemas.microsoft.com/office/excel/2006/main">
          <x14:cfRule type="expression" priority="35" id="{343E43C6-3D35-478B-BF49-43A846FA741D}">
            <xm:f>OR(ISBLANK(A_Program_Info!$D$73),D9&lt;&gt;"Yes, at least 1 ILOS is offered by this plan")</xm:f>
            <x14:dxf>
              <fill>
                <patternFill>
                  <bgColor theme="0" tint="-4.9989318521683403E-2"/>
                </patternFill>
              </fill>
            </x14:dxf>
          </x14:cfRule>
          <xm:sqref>D42:M42</xm:sqref>
        </x14:conditionalFormatting>
        <x14:conditionalFormatting xmlns:xm="http://schemas.microsoft.com/office/excel/2006/main">
          <x14:cfRule type="expression" priority="33" id="{3C7CB0AE-A4CA-4600-9B58-102FC90A7C72}">
            <xm:f>OR(ISBLANK(A_Program_Info!$D$74),D9&lt;&gt;"Yes, at least 1 ILOS is offered by this plan")</xm:f>
            <x14:dxf>
              <fill>
                <patternFill>
                  <bgColor theme="0" tint="-4.9989318521683403E-2"/>
                </patternFill>
              </fill>
            </x14:dxf>
          </x14:cfRule>
          <xm:sqref>D44:M44</xm:sqref>
        </x14:conditionalFormatting>
        <x14:conditionalFormatting xmlns:xm="http://schemas.microsoft.com/office/excel/2006/main">
          <x14:cfRule type="expression" priority="31" id="{00B63477-BC8E-4178-A454-D02528DE258A}">
            <xm:f>OR(ISBLANK(A_Program_Info!$D$75),D9&lt;&gt;"Yes, at least 1 ILOS is offered by this plan")</xm:f>
            <x14:dxf>
              <fill>
                <patternFill>
                  <bgColor theme="0" tint="-4.9989318521683403E-2"/>
                </patternFill>
              </fill>
            </x14:dxf>
          </x14:cfRule>
          <xm:sqref>D46:M46</xm:sqref>
        </x14:conditionalFormatting>
        <x14:conditionalFormatting xmlns:xm="http://schemas.microsoft.com/office/excel/2006/main">
          <x14:cfRule type="expression" priority="29" id="{06F08741-B94E-4D41-8B50-3CCF74073E5B}">
            <xm:f>OR(ISBLANK(A_Program_Info!$D$76),D9&lt;&gt;"Yes, at least 1 ILOS is offered by this plan")</xm:f>
            <x14:dxf>
              <fill>
                <patternFill>
                  <bgColor theme="0" tint="-4.9989318521683403E-2"/>
                </patternFill>
              </fill>
            </x14:dxf>
          </x14:cfRule>
          <xm:sqref>D48:M48</xm:sqref>
        </x14:conditionalFormatting>
        <x14:conditionalFormatting xmlns:xm="http://schemas.microsoft.com/office/excel/2006/main">
          <x14:cfRule type="expression" priority="26" id="{28F0F1D7-9BA5-47F2-967B-7F13D410E58C}">
            <xm:f>OR(ISBLANK(A_Program_Info!$D$57),ISBLANK(A_Program_Info!D13))</xm:f>
            <x14:dxf>
              <fill>
                <patternFill>
                  <bgColor theme="0" tint="-4.9989318521683403E-2"/>
                </patternFill>
              </fill>
            </x14:dxf>
          </x14:cfRule>
          <xm:sqref>E9</xm:sqref>
        </x14:conditionalFormatting>
        <x14:conditionalFormatting xmlns:xm="http://schemas.microsoft.com/office/excel/2006/main">
          <x14:cfRule type="expression" priority="20" id="{CF59D2F1-101C-4762-9B95-7B8B7E413A7B}">
            <xm:f>OR(ISBLANK(A_Program_Info!$D$57),ISBLANK(A_Program_Info!D14))</xm:f>
            <x14:dxf>
              <fill>
                <patternFill>
                  <bgColor theme="0" tint="-4.9989318521683403E-2"/>
                </patternFill>
              </fill>
            </x14:dxf>
          </x14:cfRule>
          <xm:sqref>F9</xm:sqref>
        </x14:conditionalFormatting>
        <x14:conditionalFormatting xmlns:xm="http://schemas.microsoft.com/office/excel/2006/main">
          <x14:cfRule type="expression" priority="21" id="{22B693E9-0FFB-4DA0-8AFD-7E8FE2219C5A}">
            <xm:f>OR(ISBLANK(A_Program_Info!$D$57),ISBLANK(A_Program_Info!D15))</xm:f>
            <x14:dxf>
              <fill>
                <patternFill>
                  <bgColor theme="0" tint="-4.9989318521683403E-2"/>
                </patternFill>
              </fill>
            </x14:dxf>
          </x14:cfRule>
          <xm:sqref>G9</xm:sqref>
        </x14:conditionalFormatting>
        <x14:conditionalFormatting xmlns:xm="http://schemas.microsoft.com/office/excel/2006/main">
          <x14:cfRule type="expression" priority="22" id="{3B66B54A-567B-444A-9E0A-9D99B7A4BDBB}">
            <xm:f>OR(ISBLANK(A_Program_Info!$D$57),ISBLANK(A_Program_Info!D16))</xm:f>
            <x14:dxf>
              <fill>
                <patternFill>
                  <bgColor theme="0" tint="-4.9989318521683403E-2"/>
                </patternFill>
              </fill>
            </x14:dxf>
          </x14:cfRule>
          <xm:sqref>H9</xm:sqref>
        </x14:conditionalFormatting>
        <x14:conditionalFormatting xmlns:xm="http://schemas.microsoft.com/office/excel/2006/main">
          <x14:cfRule type="expression" priority="23" id="{B592B909-6860-418B-8393-9AC83E65DC0F}">
            <xm:f>OR(ISBLANK(A_Program_Info!$D$57),ISBLANK(A_Program_Info!D17))</xm:f>
            <x14:dxf>
              <fill>
                <patternFill>
                  <bgColor theme="0" tint="-4.9989318521683403E-2"/>
                </patternFill>
              </fill>
            </x14:dxf>
          </x14:cfRule>
          <xm:sqref>I9</xm:sqref>
        </x14:conditionalFormatting>
        <x14:conditionalFormatting xmlns:xm="http://schemas.microsoft.com/office/excel/2006/main">
          <x14:cfRule type="expression" priority="24" id="{7881EF1D-D5B1-4672-9544-73FDB6BB63F3}">
            <xm:f>OR(ISBLANK(A_Program_Info!$D$57),ISBLANK(A_Program_Info!D18))</xm:f>
            <x14:dxf>
              <fill>
                <patternFill>
                  <bgColor theme="0" tint="-4.9989318521683403E-2"/>
                </patternFill>
              </fill>
            </x14:dxf>
          </x14:cfRule>
          <xm:sqref>J9</xm:sqref>
        </x14:conditionalFormatting>
        <x14:conditionalFormatting xmlns:xm="http://schemas.microsoft.com/office/excel/2006/main">
          <x14:cfRule type="expression" priority="17" id="{556B8644-941C-4FDC-B11E-0C54D02836CA}">
            <xm:f>OR(ISBLANK(A_Program_Info!$D$57),ISBLANK(A_Program_Info!D19))</xm:f>
            <x14:dxf>
              <fill>
                <patternFill>
                  <bgColor theme="0" tint="-4.9989318521683403E-2"/>
                </patternFill>
              </fill>
            </x14:dxf>
          </x14:cfRule>
          <xm:sqref>K9</xm:sqref>
        </x14:conditionalFormatting>
        <x14:conditionalFormatting xmlns:xm="http://schemas.microsoft.com/office/excel/2006/main">
          <x14:cfRule type="expression" priority="25" id="{80BCE072-2AE1-4006-A96F-8FE0BC0C7AC6}">
            <xm:f>OR(ISBLANK(A_Program_Info!$D$57),ISBLANK(A_Program_Info!D20))</xm:f>
            <x14:dxf>
              <fill>
                <patternFill>
                  <bgColor theme="0" tint="-4.9989318521683403E-2"/>
                </patternFill>
              </fill>
            </x14:dxf>
          </x14:cfRule>
          <xm:sqref>L9</xm:sqref>
        </x14:conditionalFormatting>
        <x14:conditionalFormatting xmlns:xm="http://schemas.microsoft.com/office/excel/2006/main">
          <x14:cfRule type="expression" priority="72" id="{874E1897-CF26-4419-872D-E4A21BCA7FFA}">
            <xm:f>OR(ISBLANK(A_Program_Info!$D$57),ISBLANK(A_Program_Info!D21))</xm:f>
            <x14:dxf>
              <fill>
                <patternFill>
                  <bgColor theme="0" tint="-4.9989318521683403E-2"/>
                </patternFill>
              </fill>
            </x14:dxf>
          </x14:cfRule>
          <xm:sqref>M9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E1CF05B4-6077-4C3B-8757-B71115300DD2}">
          <x14:formula1>
            <xm:f>'Set values'!$AT$6:$AT$7</xm:f>
          </x14:formula1>
          <xm:sqref>D14:M14 D48:M48 D46:M46 D44:M44 D42:M42 D40:M40 D38:M38 D36:M36 D34:M34 D32:M32 D30:M30 D28:M28 D26:M26 D24:M24 D22:M22 D20:M20 D18:M18 D16:M16 D12:M12 D10:M10</xm:sqref>
        </x14:dataValidation>
        <x14:dataValidation type="list" allowBlank="1" showInputMessage="1" showErrorMessage="1" xr:uid="{2C75D0CC-9E6D-4091-8F14-B747CF5F27D8}">
          <x14:formula1>
            <xm:f>'Set values'!$AS$6:$AS$7</xm:f>
          </x14:formula1>
          <xm:sqref>D9:M9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M11"/>
  <sheetViews>
    <sheetView zoomScaleNormal="100" workbookViewId="0">
      <pane xSplit="3" ySplit="2" topLeftCell="D5" activePane="bottomRight" state="frozen"/>
      <selection pane="topRight" activeCell="D1" sqref="D1"/>
      <selection pane="bottomLeft" activeCell="A3" sqref="A3"/>
      <selection pane="bottomRight" activeCell="E11" sqref="E11"/>
    </sheetView>
  </sheetViews>
  <sheetFormatPr defaultColWidth="14.453125" defaultRowHeight="14"/>
  <cols>
    <col min="1" max="1" width="9.1796875" style="21" customWidth="1"/>
    <col min="2" max="3" width="45.81640625" style="21" customWidth="1"/>
    <col min="4" max="13" width="28.7265625" style="21" customWidth="1"/>
    <col min="14" max="16384" width="14.453125" style="21"/>
  </cols>
  <sheetData>
    <row r="1" spans="1:13" s="15" customFormat="1" ht="24" customHeight="1">
      <c r="A1" s="455" t="s">
        <v>988</v>
      </c>
      <c r="B1" s="456"/>
      <c r="C1" s="456"/>
      <c r="D1" s="195"/>
      <c r="E1" s="195"/>
      <c r="F1" s="195"/>
      <c r="G1" s="195"/>
      <c r="H1" s="195"/>
      <c r="I1" s="195"/>
      <c r="J1" s="195"/>
      <c r="K1" s="195"/>
      <c r="L1" s="195"/>
      <c r="M1" s="195"/>
    </row>
    <row r="2" spans="1:13" s="16" customFormat="1" ht="24" customHeight="1" thickBot="1">
      <c r="A2" s="197" t="s">
        <v>68</v>
      </c>
      <c r="B2" s="198" t="s">
        <v>190</v>
      </c>
      <c r="C2" s="190" t="s">
        <v>70</v>
      </c>
      <c r="D2" s="210" t="str">
        <f>IF(A_Program_Info!$D47="","[BSS Entity 1]",A_Program_Info!$D47)</f>
        <v>Automated Health Systems (AHS)</v>
      </c>
      <c r="E2" s="210" t="str">
        <f>IF(A_Program_Info!$D48="","[BSS Entity 2]",A_Program_Info!$D48)</f>
        <v>My Ombudsman</v>
      </c>
      <c r="F2" s="210" t="str">
        <f>IF(A_Program_Info!$D49="","[BSS Entity 3]",A_Program_Info!$D49)</f>
        <v>[BSS Entity 3]</v>
      </c>
      <c r="G2" s="210" t="str">
        <f>IF(A_Program_Info!$D50="","[BSS Entity 4]",A_Program_Info!$D50)</f>
        <v>[BSS Entity 4]</v>
      </c>
      <c r="H2" s="210" t="str">
        <f>IF(A_Program_Info!$D51="","[BSS Entity 5]",A_Program_Info!$D51)</f>
        <v>[BSS Entity 5]</v>
      </c>
      <c r="I2" s="210" t="str">
        <f>IF(A_Program_Info!$D52="","[BSS Entity 6]",A_Program_Info!$D52)</f>
        <v>[BSS Entity 6]</v>
      </c>
      <c r="J2" s="210" t="str">
        <f>IF(A_Program_Info!$D53="","[BSS Entity 7]",A_Program_Info!$D53)</f>
        <v>[BSS Entity 7]</v>
      </c>
      <c r="K2" s="210" t="str">
        <f>IF(A_Program_Info!$D54="","[BSS Entity 8]",A_Program_Info!$D54)</f>
        <v>[BSS Entity 8]</v>
      </c>
      <c r="L2" s="210" t="str">
        <f>IF(A_Program_Info!$D55="","[BSS Entity 9]",A_Program_Info!$D55)</f>
        <v>[BSS Entity 9]</v>
      </c>
      <c r="M2" s="210" t="str">
        <f>IF(A_Program_Info!D56="","[BSS Entity 10]",A_Program_Info!D56)</f>
        <v>[BSS Entity 10]</v>
      </c>
    </row>
    <row r="3" spans="1:13" ht="20">
      <c r="A3" s="62" t="s">
        <v>478</v>
      </c>
      <c r="B3" s="59"/>
      <c r="C3" s="60"/>
      <c r="D3" s="287"/>
      <c r="E3" s="287"/>
      <c r="F3" s="268"/>
      <c r="G3" s="268"/>
      <c r="H3" s="268"/>
      <c r="I3" s="268"/>
      <c r="J3" s="268"/>
      <c r="K3" s="268"/>
      <c r="L3" s="268"/>
      <c r="M3" s="268"/>
    </row>
    <row r="4" spans="1:13" ht="69" customHeight="1">
      <c r="A4" s="461" t="s">
        <v>989</v>
      </c>
      <c r="B4" s="462"/>
      <c r="C4" s="475"/>
      <c r="D4" s="294"/>
      <c r="E4" s="290"/>
      <c r="F4" s="273"/>
      <c r="G4" s="273"/>
      <c r="H4" s="273"/>
      <c r="I4" s="273"/>
      <c r="J4" s="273"/>
      <c r="K4" s="273"/>
      <c r="L4" s="273"/>
      <c r="M4" s="273"/>
    </row>
    <row r="5" spans="1:13" s="17" customFormat="1" ht="16.5">
      <c r="A5" s="103" t="s">
        <v>328</v>
      </c>
      <c r="B5" s="292"/>
      <c r="C5" s="295"/>
      <c r="D5" s="270"/>
      <c r="E5" s="293"/>
      <c r="F5" s="291"/>
      <c r="G5" s="291"/>
      <c r="H5" s="291"/>
      <c r="I5" s="291"/>
      <c r="J5" s="291"/>
      <c r="K5" s="291"/>
      <c r="L5" s="291"/>
      <c r="M5" s="291"/>
    </row>
    <row r="6" spans="1:13" s="17" customFormat="1" ht="46.5">
      <c r="A6" s="189" t="s">
        <v>990</v>
      </c>
      <c r="B6" s="189" t="s">
        <v>991</v>
      </c>
      <c r="C6" s="112" t="s">
        <v>992</v>
      </c>
      <c r="D6" s="200" t="s">
        <v>993</v>
      </c>
      <c r="E6" s="200" t="s">
        <v>994</v>
      </c>
      <c r="F6" s="200"/>
      <c r="G6" s="200"/>
      <c r="H6" s="200"/>
      <c r="I6" s="200"/>
      <c r="J6" s="200"/>
      <c r="K6" s="200"/>
      <c r="L6" s="200"/>
      <c r="M6" s="200"/>
    </row>
    <row r="7" spans="1:13" ht="46.5">
      <c r="A7" s="108" t="s">
        <v>995</v>
      </c>
      <c r="B7" s="108" t="s">
        <v>996</v>
      </c>
      <c r="C7" s="109" t="s">
        <v>997</v>
      </c>
      <c r="D7" s="38" t="s">
        <v>998</v>
      </c>
      <c r="E7" s="38" t="s">
        <v>998</v>
      </c>
      <c r="F7" s="38"/>
      <c r="G7" s="38"/>
      <c r="H7" s="38"/>
      <c r="I7" s="38"/>
      <c r="J7" s="38"/>
      <c r="K7" s="38"/>
      <c r="L7" s="38"/>
      <c r="M7" s="38"/>
    </row>
    <row r="8" spans="1:13" ht="18">
      <c r="A8" s="58"/>
      <c r="B8" s="59"/>
      <c r="C8" s="60"/>
      <c r="D8" s="317" t="s">
        <v>999</v>
      </c>
      <c r="E8" s="318" t="s">
        <v>1000</v>
      </c>
      <c r="F8" s="23"/>
      <c r="G8" s="23"/>
      <c r="H8" s="23"/>
      <c r="I8" s="23"/>
      <c r="J8" s="23"/>
      <c r="K8" s="23"/>
      <c r="L8" s="23"/>
      <c r="M8" s="23"/>
    </row>
    <row r="9" spans="1:13" ht="15.5">
      <c r="A9" s="223"/>
      <c r="B9" s="223"/>
      <c r="C9" s="223"/>
      <c r="D9" s="23"/>
      <c r="E9" s="318" t="s">
        <v>1001</v>
      </c>
      <c r="F9" s="23"/>
      <c r="G9" s="23"/>
      <c r="H9" s="23"/>
      <c r="I9" s="23"/>
      <c r="J9" s="23"/>
      <c r="K9" s="23"/>
      <c r="L9" s="23"/>
      <c r="M9" s="23"/>
    </row>
    <row r="10" spans="1:13" ht="15.5">
      <c r="A10" s="223"/>
      <c r="B10" s="223"/>
      <c r="C10" s="223"/>
      <c r="D10" s="23"/>
      <c r="E10" s="23"/>
      <c r="F10" s="23"/>
      <c r="G10" s="23"/>
      <c r="H10" s="23"/>
      <c r="I10" s="23"/>
      <c r="J10" s="23"/>
      <c r="K10" s="23"/>
      <c r="L10" s="23"/>
      <c r="M10" s="23"/>
    </row>
    <row r="11" spans="1:13" ht="15.5">
      <c r="A11" s="223"/>
      <c r="B11" s="223"/>
      <c r="C11" s="223"/>
      <c r="D11" s="23"/>
      <c r="E11" s="318" t="s">
        <v>1002</v>
      </c>
      <c r="F11" s="23"/>
      <c r="G11" s="23"/>
      <c r="H11" s="23"/>
      <c r="I11" s="23"/>
      <c r="J11" s="23"/>
      <c r="K11" s="23"/>
      <c r="L11" s="23"/>
      <c r="M11" s="23"/>
    </row>
  </sheetData>
  <mergeCells count="2">
    <mergeCell ref="A1:C1"/>
    <mergeCell ref="A4:C4"/>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InputMessage="1" showErrorMessage="1" xr:uid="{709E6BB6-927F-D147-AFF6-367B3814A597}">
          <x14:formula1>
            <xm:f>'Set values'!$AU$6:$AU$18</xm:f>
          </x14:formula1>
          <xm:sqref>D6:M6</xm:sqref>
        </x14:dataValidation>
        <x14:dataValidation type="list" allowBlank="1" showInputMessage="1" showErrorMessage="1" xr:uid="{49FE785E-EA65-4E41-B01D-9DF9CDE8E903}">
          <x14:formula1>
            <xm:f>'Set values'!$AV$8:$AV$12</xm:f>
          </x14:formula1>
          <xm:sqref>D7:M7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tabColor theme="4" tint="-0.249977111117893"/>
  </sheetPr>
  <dimension ref="A1:C27"/>
  <sheetViews>
    <sheetView zoomScaleNormal="100" workbookViewId="0">
      <pane ySplit="4" topLeftCell="A5" activePane="bottomLeft" state="frozen"/>
      <selection pane="bottomLeft" activeCell="C5" sqref="C5"/>
    </sheetView>
  </sheetViews>
  <sheetFormatPr defaultColWidth="14.453125" defaultRowHeight="14"/>
  <cols>
    <col min="1" max="1" width="40" style="14" customWidth="1"/>
    <col min="2" max="2" width="12.453125" style="14" customWidth="1"/>
    <col min="3" max="3" width="107.7265625" style="14" customWidth="1"/>
    <col min="4" max="4" width="3.7265625" style="14" customWidth="1"/>
    <col min="5" max="16384" width="14.453125" style="14"/>
  </cols>
  <sheetData>
    <row r="1" spans="1:3" ht="20">
      <c r="A1" s="120" t="s">
        <v>38</v>
      </c>
      <c r="B1" s="121"/>
      <c r="C1" s="121"/>
    </row>
    <row r="2" spans="1:3" ht="22.5">
      <c r="A2" s="226" t="s">
        <v>1003</v>
      </c>
      <c r="B2" s="122"/>
      <c r="C2" s="122"/>
    </row>
    <row r="3" spans="1:3">
      <c r="A3" s="227"/>
      <c r="B3" s="227"/>
      <c r="C3" s="227"/>
    </row>
    <row r="4" spans="1:3">
      <c r="A4" s="123" t="s">
        <v>1004</v>
      </c>
      <c r="B4" s="123" t="s">
        <v>1005</v>
      </c>
      <c r="C4" s="124" t="s">
        <v>1006</v>
      </c>
    </row>
    <row r="5" spans="1:3" ht="77.5">
      <c r="A5" s="125" t="s">
        <v>1007</v>
      </c>
      <c r="B5" s="125" t="s">
        <v>1008</v>
      </c>
      <c r="C5" s="125" t="s">
        <v>1009</v>
      </c>
    </row>
    <row r="6" spans="1:3" ht="217">
      <c r="A6" s="125" t="s">
        <v>1010</v>
      </c>
      <c r="B6" s="125" t="s">
        <v>1011</v>
      </c>
      <c r="C6" s="125" t="s">
        <v>1012</v>
      </c>
    </row>
    <row r="7" spans="1:3" ht="77.5">
      <c r="A7" s="125" t="s">
        <v>943</v>
      </c>
      <c r="B7" s="125" t="s">
        <v>1013</v>
      </c>
      <c r="C7" s="125" t="s">
        <v>1014</v>
      </c>
    </row>
    <row r="8" spans="1:3" ht="62">
      <c r="A8" s="125" t="s">
        <v>1015</v>
      </c>
      <c r="B8" s="126" t="s">
        <v>1016</v>
      </c>
      <c r="C8" s="125" t="s">
        <v>1017</v>
      </c>
    </row>
    <row r="9" spans="1:3" ht="93.75" customHeight="1">
      <c r="A9" s="125" t="s">
        <v>1018</v>
      </c>
      <c r="B9" s="126" t="s">
        <v>1016</v>
      </c>
      <c r="C9" s="309" t="s">
        <v>1019</v>
      </c>
    </row>
    <row r="10" spans="1:3" ht="186">
      <c r="A10" s="125" t="s">
        <v>1020</v>
      </c>
      <c r="B10" s="126" t="s">
        <v>1021</v>
      </c>
      <c r="C10" s="125" t="s">
        <v>1022</v>
      </c>
    </row>
    <row r="11" spans="1:3" ht="108.5">
      <c r="A11" s="125" t="s">
        <v>1023</v>
      </c>
      <c r="B11" s="126" t="s">
        <v>1024</v>
      </c>
      <c r="C11" s="125" t="s">
        <v>1025</v>
      </c>
    </row>
    <row r="12" spans="1:3" ht="31">
      <c r="A12" s="125" t="s">
        <v>1026</v>
      </c>
      <c r="B12" s="126" t="s">
        <v>1016</v>
      </c>
      <c r="C12" s="125" t="s">
        <v>1027</v>
      </c>
    </row>
    <row r="13" spans="1:3" ht="108.5">
      <c r="A13" s="125" t="s">
        <v>1028</v>
      </c>
      <c r="B13" s="125" t="s">
        <v>355</v>
      </c>
      <c r="C13" s="125" t="s">
        <v>1029</v>
      </c>
    </row>
    <row r="14" spans="1:3" ht="31">
      <c r="A14" s="125" t="s">
        <v>1030</v>
      </c>
      <c r="B14" s="126" t="s">
        <v>1031</v>
      </c>
      <c r="C14" s="125" t="s">
        <v>1032</v>
      </c>
    </row>
    <row r="15" spans="1:3" ht="62">
      <c r="A15" s="125" t="s">
        <v>1033</v>
      </c>
      <c r="B15" s="126" t="s">
        <v>1016</v>
      </c>
      <c r="C15" s="125" t="s">
        <v>1034</v>
      </c>
    </row>
    <row r="16" spans="1:3" ht="31">
      <c r="A16" s="125" t="s">
        <v>1035</v>
      </c>
      <c r="B16" s="125" t="s">
        <v>1036</v>
      </c>
      <c r="C16" s="125" t="s">
        <v>1037</v>
      </c>
    </row>
    <row r="17" spans="1:3" ht="77.5">
      <c r="A17" s="125" t="s">
        <v>1038</v>
      </c>
      <c r="B17" s="125" t="s">
        <v>1039</v>
      </c>
      <c r="C17" s="125" t="s">
        <v>1040</v>
      </c>
    </row>
    <row r="18" spans="1:3" ht="46.5">
      <c r="A18" s="125" t="s">
        <v>1041</v>
      </c>
      <c r="B18" s="125" t="s">
        <v>1042</v>
      </c>
      <c r="C18" s="125" t="s">
        <v>1043</v>
      </c>
    </row>
    <row r="19" spans="1:3" ht="46.5">
      <c r="A19" s="125" t="s">
        <v>1044</v>
      </c>
      <c r="B19" s="125" t="s">
        <v>1045</v>
      </c>
      <c r="C19" s="125" t="s">
        <v>1046</v>
      </c>
    </row>
    <row r="20" spans="1:3" ht="31">
      <c r="A20" s="125" t="s">
        <v>1047</v>
      </c>
      <c r="B20" s="125" t="s">
        <v>1048</v>
      </c>
      <c r="C20" s="125" t="s">
        <v>1049</v>
      </c>
    </row>
    <row r="21" spans="1:3" ht="77.5">
      <c r="A21" s="125" t="s">
        <v>1050</v>
      </c>
      <c r="B21" s="125" t="s">
        <v>1051</v>
      </c>
      <c r="C21" s="125" t="s">
        <v>1052</v>
      </c>
    </row>
    <row r="22" spans="1:3" ht="77.5">
      <c r="A22" s="125" t="s">
        <v>1053</v>
      </c>
      <c r="B22" s="125" t="s">
        <v>1054</v>
      </c>
      <c r="C22" s="125" t="s">
        <v>1055</v>
      </c>
    </row>
    <row r="23" spans="1:3" ht="62">
      <c r="A23" s="125" t="s">
        <v>1056</v>
      </c>
      <c r="B23" s="125" t="s">
        <v>1057</v>
      </c>
      <c r="C23" s="125" t="s">
        <v>1058</v>
      </c>
    </row>
    <row r="24" spans="1:3" ht="170.5">
      <c r="A24" s="125" t="s">
        <v>1059</v>
      </c>
      <c r="B24" s="125" t="s">
        <v>1060</v>
      </c>
      <c r="C24" s="125" t="s">
        <v>1061</v>
      </c>
    </row>
    <row r="25" spans="1:3" ht="31">
      <c r="A25" s="125" t="s">
        <v>1062</v>
      </c>
      <c r="B25" s="126" t="s">
        <v>1016</v>
      </c>
      <c r="C25" s="125" t="s">
        <v>1063</v>
      </c>
    </row>
    <row r="26" spans="1:3" ht="46.5">
      <c r="A26" s="125" t="s">
        <v>1064</v>
      </c>
      <c r="B26" s="125" t="s">
        <v>1065</v>
      </c>
      <c r="C26" s="125" t="s">
        <v>1066</v>
      </c>
    </row>
    <row r="27" spans="1:3" ht="46.5">
      <c r="A27" s="125" t="s">
        <v>1067</v>
      </c>
      <c r="B27" s="125"/>
      <c r="C27" s="125" t="s">
        <v>1068</v>
      </c>
    </row>
  </sheetData>
  <hyperlinks>
    <hyperlink ref="C9" r:id="rId1" xr:uid="{00000000-0004-0000-0800-000000000000}"/>
  </hyperlink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249977111117893"/>
  </sheetPr>
  <dimension ref="A1:N176"/>
  <sheetViews>
    <sheetView zoomScaleNormal="100" workbookViewId="0">
      <pane ySplit="6" topLeftCell="A7" activePane="bottomLeft" state="frozen"/>
      <selection pane="bottomLeft" activeCell="D7" sqref="D7"/>
    </sheetView>
  </sheetViews>
  <sheetFormatPr defaultColWidth="14.453125" defaultRowHeight="14.5"/>
  <cols>
    <col min="1" max="1" width="9.1796875" customWidth="1"/>
    <col min="2" max="2" width="26.1796875" customWidth="1"/>
    <col min="3" max="3" width="59.26953125" customWidth="1"/>
    <col min="4" max="4" width="26.81640625" customWidth="1"/>
    <col min="5" max="5" width="59.26953125" customWidth="1"/>
    <col min="6" max="6" width="20.81640625" customWidth="1"/>
    <col min="7" max="7" width="6.453125" customWidth="1"/>
    <col min="8" max="8" width="6.1796875" customWidth="1"/>
    <col min="9" max="9" width="11.1796875" customWidth="1"/>
    <col min="10" max="10" width="6.453125" customWidth="1"/>
    <col min="11" max="11" width="6.26953125" customWidth="1"/>
    <col min="12" max="13" width="7.7265625" customWidth="1"/>
    <col min="14" max="14" width="6.453125" customWidth="1"/>
  </cols>
  <sheetData>
    <row r="1" spans="1:14" ht="18">
      <c r="A1" s="70" t="s">
        <v>1069</v>
      </c>
      <c r="E1" s="99" t="s">
        <v>1070</v>
      </c>
      <c r="F1" s="172" t="s">
        <v>1071</v>
      </c>
      <c r="G1" s="172" t="s">
        <v>1072</v>
      </c>
      <c r="H1" s="172" t="s">
        <v>1073</v>
      </c>
      <c r="I1" s="172" t="s">
        <v>1074</v>
      </c>
      <c r="J1" s="172" t="s">
        <v>1075</v>
      </c>
      <c r="K1" s="172" t="s">
        <v>1076</v>
      </c>
      <c r="L1" s="172" t="s">
        <v>1077</v>
      </c>
      <c r="M1" s="257" t="s">
        <v>1078</v>
      </c>
      <c r="N1" s="172" t="s">
        <v>1079</v>
      </c>
    </row>
    <row r="2" spans="1:14" ht="18">
      <c r="A2" s="2"/>
      <c r="E2" s="99"/>
      <c r="F2" s="100"/>
      <c r="G2" s="100"/>
      <c r="H2" s="100"/>
      <c r="I2" s="100"/>
      <c r="J2" s="100"/>
      <c r="K2" s="100"/>
      <c r="L2" s="100"/>
      <c r="M2" s="100"/>
      <c r="N2" s="100"/>
    </row>
    <row r="3" spans="1:14" ht="18">
      <c r="A3" s="2"/>
      <c r="E3" s="99"/>
      <c r="F3" s="100"/>
      <c r="G3" s="100"/>
      <c r="H3" s="100"/>
      <c r="I3" s="100"/>
      <c r="J3" s="100"/>
      <c r="K3" s="100"/>
      <c r="L3" s="100"/>
      <c r="M3" s="100"/>
      <c r="N3" s="100"/>
    </row>
    <row r="4" spans="1:14" ht="23">
      <c r="A4" s="3"/>
      <c r="E4" s="99" t="s">
        <v>1080</v>
      </c>
      <c r="F4" s="426" t="s">
        <v>1081</v>
      </c>
      <c r="G4" s="426" t="s">
        <v>1082</v>
      </c>
      <c r="H4" s="479" t="s">
        <v>1083</v>
      </c>
      <c r="I4" s="480"/>
      <c r="J4" s="486" t="s">
        <v>1084</v>
      </c>
      <c r="K4" s="487"/>
      <c r="L4" s="487"/>
      <c r="M4" s="488"/>
      <c r="N4" s="426" t="s">
        <v>1085</v>
      </c>
    </row>
    <row r="5" spans="1:14">
      <c r="A5" s="201"/>
      <c r="B5" s="202"/>
      <c r="C5" s="202"/>
      <c r="E5" s="203" t="s">
        <v>1086</v>
      </c>
      <c r="F5" s="427" t="s">
        <v>1087</v>
      </c>
      <c r="G5" s="427" t="s">
        <v>1087</v>
      </c>
      <c r="H5" s="427" t="s">
        <v>1087</v>
      </c>
      <c r="I5" s="427" t="s">
        <v>1088</v>
      </c>
      <c r="J5" s="427" t="s">
        <v>1087</v>
      </c>
      <c r="K5" s="481" t="s">
        <v>1088</v>
      </c>
      <c r="L5" s="482"/>
      <c r="M5" s="427" t="s">
        <v>1087</v>
      </c>
      <c r="N5" s="427" t="s">
        <v>1087</v>
      </c>
    </row>
    <row r="6" spans="1:14" ht="20.149999999999999" customHeight="1">
      <c r="A6" s="101" t="s">
        <v>68</v>
      </c>
      <c r="B6" s="102" t="s">
        <v>190</v>
      </c>
      <c r="C6" s="93" t="s">
        <v>1089</v>
      </c>
      <c r="D6" s="93" t="s">
        <v>1090</v>
      </c>
      <c r="E6" s="93" t="s">
        <v>1091</v>
      </c>
      <c r="F6" s="94"/>
      <c r="G6" s="94"/>
      <c r="H6" s="95"/>
      <c r="I6" s="96"/>
      <c r="J6" s="95"/>
      <c r="K6" s="97"/>
      <c r="L6" s="98"/>
      <c r="M6" s="256"/>
      <c r="N6" s="94"/>
    </row>
    <row r="7" spans="1:14" ht="52">
      <c r="A7" s="428" t="s">
        <v>1092</v>
      </c>
      <c r="B7" s="483" t="s">
        <v>1093</v>
      </c>
      <c r="C7" s="484"/>
      <c r="D7" s="428" t="s">
        <v>1094</v>
      </c>
      <c r="E7" s="71"/>
      <c r="F7" s="72" t="s">
        <v>1095</v>
      </c>
      <c r="G7" s="71"/>
      <c r="H7" s="71"/>
      <c r="I7" s="71"/>
      <c r="J7" s="71"/>
      <c r="K7" s="71"/>
      <c r="L7" s="71"/>
      <c r="M7" s="71"/>
      <c r="N7" s="71"/>
    </row>
    <row r="8" spans="1:14" ht="25">
      <c r="A8" s="73" t="s">
        <v>1092</v>
      </c>
      <c r="B8" s="74" t="s">
        <v>1096</v>
      </c>
      <c r="C8" s="75" t="s">
        <v>1097</v>
      </c>
      <c r="D8" s="75" t="s">
        <v>1098</v>
      </c>
      <c r="E8" s="74" t="s">
        <v>1099</v>
      </c>
      <c r="F8" s="76" t="s">
        <v>1095</v>
      </c>
      <c r="G8" s="76"/>
      <c r="H8" s="76"/>
      <c r="I8" s="76"/>
      <c r="J8" s="76"/>
      <c r="K8" s="76"/>
      <c r="L8" s="76"/>
      <c r="M8" s="258"/>
      <c r="N8" s="76"/>
    </row>
    <row r="9" spans="1:14">
      <c r="A9" s="73" t="s">
        <v>1092</v>
      </c>
      <c r="B9" s="74" t="s">
        <v>91</v>
      </c>
      <c r="C9" s="75" t="s">
        <v>1097</v>
      </c>
      <c r="D9" s="75" t="s">
        <v>1098</v>
      </c>
      <c r="E9" s="74" t="s">
        <v>1100</v>
      </c>
      <c r="F9" s="76" t="s">
        <v>1095</v>
      </c>
      <c r="G9" s="76"/>
      <c r="H9" s="76"/>
      <c r="I9" s="76"/>
      <c r="J9" s="76"/>
      <c r="K9" s="76"/>
      <c r="L9" s="76"/>
      <c r="M9" s="258"/>
      <c r="N9" s="76"/>
    </row>
    <row r="10" spans="1:14" ht="25">
      <c r="A10" s="73" t="s">
        <v>1092</v>
      </c>
      <c r="B10" s="74" t="s">
        <v>1101</v>
      </c>
      <c r="C10" s="75" t="s">
        <v>1097</v>
      </c>
      <c r="D10" s="75" t="s">
        <v>1098</v>
      </c>
      <c r="E10" s="74" t="s">
        <v>1102</v>
      </c>
      <c r="F10" s="76" t="s">
        <v>1095</v>
      </c>
      <c r="G10" s="76"/>
      <c r="H10" s="76"/>
      <c r="I10" s="76"/>
      <c r="J10" s="76"/>
      <c r="K10" s="76"/>
      <c r="L10" s="76"/>
      <c r="M10" s="258"/>
      <c r="N10" s="76"/>
    </row>
    <row r="11" spans="1:14" ht="37.5">
      <c r="A11" s="73" t="s">
        <v>1092</v>
      </c>
      <c r="B11" s="74" t="s">
        <v>1103</v>
      </c>
      <c r="C11" s="75" t="s">
        <v>1097</v>
      </c>
      <c r="D11" s="75" t="s">
        <v>1104</v>
      </c>
      <c r="E11" s="74" t="s">
        <v>1105</v>
      </c>
      <c r="F11" s="76" t="s">
        <v>1095</v>
      </c>
      <c r="G11" s="76"/>
      <c r="H11" s="76"/>
      <c r="I11" s="76"/>
      <c r="J11" s="76"/>
      <c r="K11" s="76"/>
      <c r="L11" s="76"/>
      <c r="M11" s="258"/>
      <c r="N11" s="76"/>
    </row>
    <row r="12" spans="1:14">
      <c r="A12" s="428" t="s">
        <v>1106</v>
      </c>
      <c r="B12" s="483" t="s">
        <v>1107</v>
      </c>
      <c r="C12" s="485"/>
      <c r="D12" s="429"/>
      <c r="E12" s="71"/>
      <c r="F12" s="71"/>
      <c r="G12" s="72" t="s">
        <v>1095</v>
      </c>
      <c r="H12" s="72" t="s">
        <v>1095</v>
      </c>
      <c r="I12" s="72"/>
      <c r="J12" s="72" t="s">
        <v>1095</v>
      </c>
      <c r="K12" s="71"/>
      <c r="L12" s="71"/>
      <c r="M12" s="71"/>
      <c r="N12" s="71"/>
    </row>
    <row r="13" spans="1:14" ht="50">
      <c r="A13" s="131" t="s">
        <v>192</v>
      </c>
      <c r="B13" s="131" t="s">
        <v>193</v>
      </c>
      <c r="C13" s="130" t="str">
        <f>B_State!C4</f>
        <v>Enter the average number of individuals enrolled in Medicaid per month during the reporting year (i.e., average member months). Include all FFS and managed care enrollees and count each person only once, regardless of the delivery system(s) in which they are enrolled.</v>
      </c>
      <c r="D13" s="130" t="s">
        <v>1098</v>
      </c>
      <c r="E13" s="74" t="s">
        <v>1108</v>
      </c>
      <c r="F13" s="77"/>
      <c r="G13" s="78" t="s">
        <v>1095</v>
      </c>
      <c r="H13" s="78"/>
      <c r="I13" s="77"/>
      <c r="J13" s="78"/>
      <c r="K13" s="77"/>
      <c r="L13" s="77"/>
      <c r="M13" s="258"/>
      <c r="N13" s="77"/>
    </row>
    <row r="14" spans="1:14" ht="62.5">
      <c r="A14" s="131" t="s">
        <v>195</v>
      </c>
      <c r="B14" s="131" t="s">
        <v>196</v>
      </c>
      <c r="C14" s="130" t="str">
        <f>B_State!C5</f>
        <v>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v>
      </c>
      <c r="D14" s="130" t="s">
        <v>1098</v>
      </c>
      <c r="E14" s="74" t="s">
        <v>1108</v>
      </c>
      <c r="F14" s="77"/>
      <c r="G14" s="78" t="s">
        <v>1095</v>
      </c>
      <c r="H14" s="78"/>
      <c r="I14" s="77"/>
      <c r="J14" s="78"/>
      <c r="K14" s="77"/>
      <c r="L14" s="77"/>
      <c r="M14" s="258"/>
      <c r="N14" s="77"/>
    </row>
    <row r="15" spans="1:14" ht="25">
      <c r="A15" s="131" t="s">
        <v>255</v>
      </c>
      <c r="B15" s="131" t="s">
        <v>256</v>
      </c>
      <c r="C15" s="130" t="str">
        <f>'C1_Program_Set'!C4</f>
        <v xml:space="preserve">Enter the title and date of the contract between the state and plans participating in the managed care program. </v>
      </c>
      <c r="D15" s="130" t="s">
        <v>1098</v>
      </c>
      <c r="E15" s="74" t="s">
        <v>1109</v>
      </c>
      <c r="F15" s="77"/>
      <c r="G15" s="78"/>
      <c r="H15" s="78" t="s">
        <v>1095</v>
      </c>
      <c r="I15" s="77"/>
      <c r="J15" s="78"/>
      <c r="K15" s="77"/>
      <c r="L15" s="77"/>
      <c r="M15" s="258"/>
      <c r="N15" s="77"/>
    </row>
    <row r="16" spans="1:14" ht="25">
      <c r="A16" s="131" t="s">
        <v>259</v>
      </c>
      <c r="B16" s="131" t="s">
        <v>260</v>
      </c>
      <c r="C16" s="130" t="str">
        <f>'C1_Program_Set'!C5</f>
        <v xml:space="preserve">Provide the hyperlink to the model contract or landing page for executed contracts for the program reported in this program. </v>
      </c>
      <c r="D16" s="130" t="s">
        <v>1098</v>
      </c>
      <c r="E16" s="74" t="s">
        <v>1110</v>
      </c>
      <c r="F16" s="77"/>
      <c r="G16" s="78"/>
      <c r="H16" s="78" t="s">
        <v>1095</v>
      </c>
      <c r="I16" s="77"/>
      <c r="J16" s="78"/>
      <c r="K16" s="77"/>
      <c r="L16" s="77"/>
      <c r="M16" s="258"/>
      <c r="N16" s="77"/>
    </row>
    <row r="17" spans="1:14" ht="25">
      <c r="A17" s="131" t="s">
        <v>263</v>
      </c>
      <c r="B17" s="131" t="s">
        <v>264</v>
      </c>
      <c r="C17" s="130" t="str">
        <f>'C1_Program_Set'!C6</f>
        <v xml:space="preserve">What is the type of MCPs that contract with the state to provide the services covered under the program? Select one. </v>
      </c>
      <c r="D17" s="130" t="s">
        <v>1104</v>
      </c>
      <c r="E17" s="74" t="s">
        <v>1111</v>
      </c>
      <c r="F17" s="77"/>
      <c r="G17" s="78"/>
      <c r="H17" s="78" t="s">
        <v>1095</v>
      </c>
      <c r="I17" s="77"/>
      <c r="J17" s="78"/>
      <c r="K17" s="77"/>
      <c r="L17" s="77"/>
      <c r="M17" s="258"/>
      <c r="N17" s="77"/>
    </row>
    <row r="18" spans="1:14" ht="87.5">
      <c r="A18" s="131" t="s">
        <v>1112</v>
      </c>
      <c r="B18" s="131" t="s">
        <v>268</v>
      </c>
      <c r="C18" s="130" t="str">
        <f>'C1_Program_Set'!C7</f>
        <v>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v>
      </c>
      <c r="D18" s="130" t="s">
        <v>1104</v>
      </c>
      <c r="E18" s="74" t="s">
        <v>1113</v>
      </c>
      <c r="F18" s="77"/>
      <c r="G18" s="78"/>
      <c r="H18" s="78" t="s">
        <v>1095</v>
      </c>
      <c r="I18" s="77"/>
      <c r="J18" s="78"/>
      <c r="K18" s="77"/>
      <c r="L18" s="77"/>
      <c r="M18" s="258"/>
      <c r="N18" s="77"/>
    </row>
    <row r="19" spans="1:14" ht="37.5">
      <c r="A19" s="131" t="s">
        <v>1114</v>
      </c>
      <c r="B19" s="131" t="s">
        <v>272</v>
      </c>
      <c r="C19" s="130" t="str">
        <f>'C1_Program_Set'!C8</f>
        <v xml:space="preserve">Are there any variations in the availability of special benefits within the program (e.g. by service area or population)? Enter "N/A" if not applicable. </v>
      </c>
      <c r="D19" s="130" t="s">
        <v>1104</v>
      </c>
      <c r="E19" s="74" t="s">
        <v>1105</v>
      </c>
      <c r="F19" s="77"/>
      <c r="G19" s="78"/>
      <c r="H19" s="78" t="s">
        <v>1095</v>
      </c>
      <c r="I19" s="77"/>
      <c r="J19" s="78"/>
      <c r="K19" s="77"/>
      <c r="L19" s="77"/>
      <c r="M19" s="258"/>
      <c r="N19" s="77"/>
    </row>
    <row r="20" spans="1:14" ht="44.15" customHeight="1">
      <c r="A20" s="131" t="s">
        <v>275</v>
      </c>
      <c r="B20" s="131" t="s">
        <v>276</v>
      </c>
      <c r="C20" s="130" t="str">
        <f>'C1_Program_Set'!C9</f>
        <v>Enter the average number of individuals enrolled in this managed care program per month during the reporting year (i.e., average member months).</v>
      </c>
      <c r="D20" s="130" t="s">
        <v>1098</v>
      </c>
      <c r="E20" s="74" t="s">
        <v>1108</v>
      </c>
      <c r="F20" s="77"/>
      <c r="G20" s="78"/>
      <c r="H20" s="78" t="s">
        <v>1095</v>
      </c>
      <c r="I20" s="77"/>
      <c r="J20" s="78"/>
      <c r="K20" s="77"/>
      <c r="L20" s="77"/>
      <c r="M20" s="258"/>
      <c r="N20" s="77"/>
    </row>
    <row r="21" spans="1:14" ht="69" customHeight="1">
      <c r="A21" s="131" t="s">
        <v>278</v>
      </c>
      <c r="B21" s="131" t="s">
        <v>279</v>
      </c>
      <c r="C21" s="130" t="str">
        <f>'C1_Program_Set'!C10</f>
        <v>Briefly explain any major changes to the population enrolled in or benefits provided by the managed care program during the reporting year. If there were no major changes, please enter 'There were no major changes to the population or benefits during the reporting year' as your response. 'N/A' is not an acceptable response.</v>
      </c>
      <c r="D21" s="130" t="s">
        <v>1098</v>
      </c>
      <c r="E21" s="74" t="s">
        <v>1105</v>
      </c>
      <c r="F21" s="77"/>
      <c r="G21" s="78"/>
      <c r="H21" s="78" t="s">
        <v>1095</v>
      </c>
      <c r="I21" s="77"/>
      <c r="J21" s="78"/>
      <c r="K21" s="77"/>
      <c r="L21" s="77"/>
      <c r="M21" s="258"/>
      <c r="N21" s="77"/>
    </row>
    <row r="22" spans="1:14" ht="25">
      <c r="A22" s="131" t="s">
        <v>607</v>
      </c>
      <c r="B22" s="131" t="s">
        <v>608</v>
      </c>
      <c r="C22" s="130" t="str">
        <f>D1_Plan_Set!C4</f>
        <v>Enter the average number of individuals enrolled in the plan per month during the reporting year (i.e., average member months).</v>
      </c>
      <c r="D22" s="130" t="s">
        <v>1098</v>
      </c>
      <c r="E22" s="74" t="s">
        <v>1108</v>
      </c>
      <c r="F22" s="77"/>
      <c r="G22" s="78"/>
      <c r="H22" s="77"/>
      <c r="I22" s="77"/>
      <c r="J22" s="78" t="s">
        <v>1095</v>
      </c>
      <c r="K22" s="77"/>
      <c r="L22" s="77"/>
      <c r="M22" s="258"/>
      <c r="N22" s="77"/>
    </row>
    <row r="23" spans="1:14" ht="50">
      <c r="A23" s="131" t="s">
        <v>610</v>
      </c>
      <c r="B23" s="131" t="s">
        <v>611</v>
      </c>
      <c r="C23" s="130" t="str">
        <f>D1_Plan_Set!C5</f>
        <v>Automatically calculated. Sum of plan enrollment (within the specific program) as a percentage of the state's total Medicaid enrollment.
• Numerator: Plan enrollment (D1.I.1)
• Denominator: Statewide Medicaid enrollment (B.I.1)</v>
      </c>
      <c r="D23" s="130" t="s">
        <v>1098</v>
      </c>
      <c r="E23" s="74" t="s">
        <v>1115</v>
      </c>
      <c r="F23" s="77"/>
      <c r="G23" s="78"/>
      <c r="H23" s="77"/>
      <c r="I23" s="77"/>
      <c r="J23" s="78" t="s">
        <v>1095</v>
      </c>
      <c r="K23" s="77"/>
      <c r="L23" s="77"/>
      <c r="M23" s="258"/>
      <c r="N23" s="77"/>
    </row>
    <row r="24" spans="1:14" ht="62.5">
      <c r="A24" s="131" t="s">
        <v>613</v>
      </c>
      <c r="B24" s="131" t="s">
        <v>614</v>
      </c>
      <c r="C24" s="130" t="str">
        <f>D1_Plan_Set!C6</f>
        <v>Automatically calculated. Sum of plan enrollment (regardless of program) as a percentage of total Medicaid enrollment in any type of managed care. 
• Numerator: Plan enrollment (D1.I.1)
• Denominator: Statewide Medicaid managed care enrollment (B.I.2)</v>
      </c>
      <c r="D24" s="130" t="s">
        <v>1098</v>
      </c>
      <c r="E24" s="74" t="s">
        <v>1115</v>
      </c>
      <c r="F24" s="77"/>
      <c r="G24" s="77"/>
      <c r="H24" s="77"/>
      <c r="I24" s="77"/>
      <c r="J24" s="78" t="s">
        <v>1095</v>
      </c>
      <c r="K24" s="77"/>
      <c r="L24" s="77"/>
      <c r="M24" s="258"/>
      <c r="N24" s="77"/>
    </row>
    <row r="25" spans="1:14">
      <c r="A25" s="428" t="s">
        <v>1116</v>
      </c>
      <c r="B25" s="71" t="s">
        <v>1117</v>
      </c>
      <c r="C25" s="71"/>
      <c r="D25" s="71"/>
      <c r="E25" s="71"/>
      <c r="F25" s="71"/>
      <c r="G25" s="71"/>
      <c r="H25" s="71"/>
      <c r="I25" s="71"/>
      <c r="J25" s="72" t="s">
        <v>1095</v>
      </c>
      <c r="K25" s="71"/>
      <c r="L25" s="71"/>
      <c r="M25" s="71"/>
      <c r="N25" s="71"/>
    </row>
    <row r="26" spans="1:14" ht="108" customHeight="1">
      <c r="A26" s="130" t="s">
        <v>617</v>
      </c>
      <c r="B26" s="130" t="s">
        <v>618</v>
      </c>
      <c r="C26" s="131" t="str">
        <f>D1_Plan_Set!C8</f>
        <v>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v>
      </c>
      <c r="D26" s="131" t="s">
        <v>1098</v>
      </c>
      <c r="E26" s="74" t="s">
        <v>1118</v>
      </c>
      <c r="F26" s="77"/>
      <c r="G26" s="77"/>
      <c r="H26" s="77"/>
      <c r="I26" s="77"/>
      <c r="J26" s="78" t="s">
        <v>1095</v>
      </c>
      <c r="K26" s="77"/>
      <c r="L26" s="77"/>
      <c r="M26" s="258"/>
      <c r="N26" s="77"/>
    </row>
    <row r="27" spans="1:14" ht="50">
      <c r="A27" s="130" t="s">
        <v>620</v>
      </c>
      <c r="B27" s="130" t="s">
        <v>621</v>
      </c>
      <c r="C27" s="131" t="str">
        <f>D1_Plan_Set!C9</f>
        <v xml:space="preserve">What is the aggregation level that best describes the MLR being reported in the previous indicator? Select one. As permitted under 42 CFR 438.8(i), states are allowed to aggregate data for reporting purposes across programs and populations. </v>
      </c>
      <c r="D27" s="131" t="s">
        <v>1104</v>
      </c>
      <c r="E27" s="74" t="s">
        <v>1119</v>
      </c>
      <c r="F27" s="77"/>
      <c r="G27" s="77"/>
      <c r="H27" s="77"/>
      <c r="I27" s="77"/>
      <c r="J27" s="78" t="s">
        <v>1095</v>
      </c>
      <c r="K27" s="77"/>
      <c r="L27" s="77"/>
      <c r="M27" s="258"/>
      <c r="N27" s="77"/>
    </row>
    <row r="28" spans="1:14" ht="62.5">
      <c r="A28" s="130" t="s">
        <v>624</v>
      </c>
      <c r="B28" s="130" t="s">
        <v>625</v>
      </c>
      <c r="C28" s="131" t="str">
        <f>D1_Plan_Set!C10</f>
        <v>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v>
      </c>
      <c r="D28" s="131" t="s">
        <v>1104</v>
      </c>
      <c r="E28" s="74" t="s">
        <v>1105</v>
      </c>
      <c r="F28" s="77"/>
      <c r="G28" s="77"/>
      <c r="H28" s="77"/>
      <c r="I28" s="77"/>
      <c r="J28" s="78" t="s">
        <v>1095</v>
      </c>
      <c r="K28" s="77"/>
      <c r="L28" s="77"/>
      <c r="M28" s="258"/>
      <c r="N28" s="77"/>
    </row>
    <row r="29" spans="1:14" ht="25">
      <c r="A29" s="130" t="s">
        <v>627</v>
      </c>
      <c r="B29" s="130" t="s">
        <v>628</v>
      </c>
      <c r="C29" s="131" t="str">
        <f>D1_Plan_Set!C11</f>
        <v xml:space="preserve">If the data reported in item D1.II.1a covers a different time period than the MCPAR report, enter the start and end date for that data. </v>
      </c>
      <c r="D29" s="131" t="s">
        <v>1098</v>
      </c>
      <c r="E29" s="74" t="s">
        <v>1105</v>
      </c>
      <c r="F29" s="77"/>
      <c r="G29" s="77"/>
      <c r="H29" s="77"/>
      <c r="I29" s="77"/>
      <c r="J29" s="78" t="s">
        <v>1095</v>
      </c>
      <c r="K29" s="77"/>
      <c r="L29" s="77"/>
      <c r="M29" s="258"/>
      <c r="N29" s="77"/>
    </row>
    <row r="30" spans="1:14">
      <c r="A30" s="428" t="s">
        <v>1120</v>
      </c>
      <c r="B30" s="71" t="s">
        <v>1121</v>
      </c>
      <c r="C30" s="71"/>
      <c r="D30" s="71"/>
      <c r="E30" s="71"/>
      <c r="F30" s="72"/>
      <c r="G30" s="72" t="s">
        <v>1095</v>
      </c>
      <c r="H30" s="72" t="s">
        <v>1095</v>
      </c>
      <c r="I30" s="72"/>
      <c r="J30" s="72" t="s">
        <v>1095</v>
      </c>
      <c r="K30" s="72"/>
      <c r="L30" s="72"/>
      <c r="M30" s="71"/>
      <c r="N30" s="72"/>
    </row>
    <row r="31" spans="1:14" ht="103.5" customHeight="1">
      <c r="A31" s="130" t="s">
        <v>199</v>
      </c>
      <c r="B31" s="130" t="s">
        <v>1122</v>
      </c>
      <c r="C31" s="130" t="str">
        <f>B_State!C7</f>
        <v>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v>
      </c>
      <c r="D31" s="130" t="s">
        <v>1104</v>
      </c>
      <c r="E31" s="74" t="s">
        <v>1123</v>
      </c>
      <c r="F31" s="76"/>
      <c r="G31" s="76" t="s">
        <v>1095</v>
      </c>
      <c r="H31" s="76"/>
      <c r="I31" s="76"/>
      <c r="J31" s="76"/>
      <c r="K31" s="76"/>
      <c r="L31" s="76"/>
      <c r="M31" s="258"/>
      <c r="N31" s="76"/>
    </row>
    <row r="32" spans="1:14" ht="37.5">
      <c r="A32" s="130" t="s">
        <v>203</v>
      </c>
      <c r="B32" s="130" t="s">
        <v>204</v>
      </c>
      <c r="C32" s="130" t="str">
        <f>B_State!C8</f>
        <v xml:space="preserve">If the state selected “proprietary system(s)” in previous question, were the system(s) utilized fully HIPAA compliant? Select one. </v>
      </c>
      <c r="D32" s="130" t="s">
        <v>1104</v>
      </c>
      <c r="E32" s="74" t="s">
        <v>1111</v>
      </c>
      <c r="F32" s="76"/>
      <c r="G32" s="76" t="s">
        <v>1095</v>
      </c>
      <c r="H32" s="76"/>
      <c r="I32" s="76"/>
      <c r="J32" s="76"/>
      <c r="K32" s="76"/>
      <c r="L32" s="76"/>
      <c r="M32" s="258"/>
      <c r="N32" s="76"/>
    </row>
    <row r="33" spans="1:14" ht="82" customHeight="1">
      <c r="A33" s="130" t="s">
        <v>282</v>
      </c>
      <c r="B33" s="130" t="s">
        <v>283</v>
      </c>
      <c r="C33" s="130" t="str">
        <f>'C1_Program_Set'!C12</f>
        <v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v>
      </c>
      <c r="D33" s="130" t="s">
        <v>1104</v>
      </c>
      <c r="E33" s="74" t="s">
        <v>1123</v>
      </c>
      <c r="F33" s="76"/>
      <c r="G33" s="76"/>
      <c r="H33" s="76" t="s">
        <v>1095</v>
      </c>
      <c r="I33" s="76"/>
      <c r="J33" s="76"/>
      <c r="K33" s="76"/>
      <c r="L33" s="76"/>
      <c r="M33" s="258"/>
      <c r="N33" s="76"/>
    </row>
    <row r="34" spans="1:14" ht="114.65" customHeight="1">
      <c r="A34" s="130" t="s">
        <v>286</v>
      </c>
      <c r="B34" s="130" t="s">
        <v>287</v>
      </c>
      <c r="C34" s="130" t="str">
        <f>'C1_Program_Set'!C13</f>
        <v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v>
      </c>
      <c r="D34" s="130" t="s">
        <v>1104</v>
      </c>
      <c r="E34" s="74" t="s">
        <v>1123</v>
      </c>
      <c r="F34" s="76"/>
      <c r="G34" s="76"/>
      <c r="H34" s="76" t="s">
        <v>1095</v>
      </c>
      <c r="I34" s="76"/>
      <c r="J34" s="76"/>
      <c r="K34" s="76"/>
      <c r="L34" s="76"/>
      <c r="M34" s="258"/>
      <c r="N34" s="76"/>
    </row>
    <row r="35" spans="1:14" ht="50">
      <c r="A35" s="130" t="s">
        <v>290</v>
      </c>
      <c r="B35" s="130" t="s">
        <v>291</v>
      </c>
      <c r="C35" s="130" t="str">
        <f>'C1_Program_Set'!C14</f>
        <v>Provide reference(s) to the contract section(s) that describe the criteria by which managed care plan performance on encounter data submission and correction will be measured. Use contract section references, not page numbers.</v>
      </c>
      <c r="D35" s="130" t="s">
        <v>1104</v>
      </c>
      <c r="E35" s="79" t="s">
        <v>1105</v>
      </c>
      <c r="F35" s="76"/>
      <c r="G35" s="76"/>
      <c r="H35" s="76" t="s">
        <v>1095</v>
      </c>
      <c r="I35" s="76"/>
      <c r="J35" s="76"/>
      <c r="K35" s="76"/>
      <c r="L35" s="76"/>
      <c r="M35" s="258"/>
      <c r="N35" s="76"/>
    </row>
    <row r="36" spans="1:14" ht="50">
      <c r="A36" s="130" t="s">
        <v>294</v>
      </c>
      <c r="B36" s="130" t="s">
        <v>295</v>
      </c>
      <c r="C36" s="130" t="str">
        <f>'C1_Program_Set'!C15</f>
        <v>Provide reference(s) to the contract section(s) that describes any financial penalties the state may impose on plans for the types of failures to meet encounter data submission and quality standards. Use contract section references, not page numbers.</v>
      </c>
      <c r="D36" s="130" t="s">
        <v>1104</v>
      </c>
      <c r="E36" s="79" t="s">
        <v>1105</v>
      </c>
      <c r="F36" s="76"/>
      <c r="G36" s="76"/>
      <c r="H36" s="76" t="s">
        <v>1095</v>
      </c>
      <c r="I36" s="76"/>
      <c r="J36" s="76"/>
      <c r="K36" s="76"/>
      <c r="L36" s="76"/>
      <c r="M36" s="258"/>
      <c r="N36" s="76"/>
    </row>
    <row r="37" spans="1:14" ht="37.5">
      <c r="A37" s="130" t="s">
        <v>298</v>
      </c>
      <c r="B37" s="130" t="s">
        <v>299</v>
      </c>
      <c r="C37" s="130" t="str">
        <f>'C1_Program_Set'!C16</f>
        <v xml:space="preserve">Describe the types of incentives that may be awarded to managed care plans for encounter data quality. Reply with N/A if the plan does not use incentives to award encounter data quality. </v>
      </c>
      <c r="D37" s="130" t="s">
        <v>1104</v>
      </c>
      <c r="E37" s="79" t="s">
        <v>1105</v>
      </c>
      <c r="F37" s="76"/>
      <c r="G37" s="76"/>
      <c r="H37" s="76" t="s">
        <v>1095</v>
      </c>
      <c r="I37" s="76"/>
      <c r="J37" s="76"/>
      <c r="K37" s="76"/>
      <c r="L37" s="76"/>
      <c r="M37" s="258"/>
      <c r="N37" s="76"/>
    </row>
    <row r="38" spans="1:14" ht="71.5" customHeight="1">
      <c r="A38" s="130" t="s">
        <v>301</v>
      </c>
      <c r="B38" s="130" t="s">
        <v>302</v>
      </c>
      <c r="C38" s="130" t="str">
        <f>'C1_Program_Set'!C17</f>
        <v>Describe any barriers to collecting and/or validating managed care plan encounter data that the state has experienced during the reporting year. If there were no barriers, please enter 'The state did not experience any barriers to collecting or validating encounter data during the reporting year' as your response. 'N/A' is not an acceptable response.</v>
      </c>
      <c r="D38" s="130" t="s">
        <v>1098</v>
      </c>
      <c r="E38" s="74" t="s">
        <v>1105</v>
      </c>
      <c r="F38" s="76"/>
      <c r="G38" s="76"/>
      <c r="H38" s="76" t="s">
        <v>1095</v>
      </c>
      <c r="I38" s="76"/>
      <c r="J38" s="76"/>
      <c r="K38" s="76"/>
      <c r="L38" s="76"/>
      <c r="M38" s="258"/>
      <c r="N38" s="76"/>
    </row>
    <row r="39" spans="1:14" ht="37.5">
      <c r="A39" s="132" t="s">
        <v>1124</v>
      </c>
      <c r="B39" s="130" t="s">
        <v>633</v>
      </c>
      <c r="C39" s="130" t="str">
        <f>D1_Plan_Set!C13</f>
        <v>Describe the state's standard for timely encounter data submissions used in this program. If reporting frequencies and standards differ by type of encounter within this program, please explain.</v>
      </c>
      <c r="D39" s="130" t="s">
        <v>1104</v>
      </c>
      <c r="E39" s="79" t="s">
        <v>1105</v>
      </c>
      <c r="F39" s="76"/>
      <c r="G39" s="76"/>
      <c r="H39" s="76"/>
      <c r="I39" s="76"/>
      <c r="J39" s="76" t="s">
        <v>1095</v>
      </c>
      <c r="K39" s="76"/>
      <c r="L39" s="76"/>
      <c r="M39" s="258"/>
      <c r="N39" s="76"/>
    </row>
    <row r="40" spans="1:14" ht="100">
      <c r="A40" s="130" t="s">
        <v>636</v>
      </c>
      <c r="B40" s="130" t="s">
        <v>637</v>
      </c>
      <c r="C40" s="131" t="str">
        <f>D1_Plan_Set!C14</f>
        <v>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v>
      </c>
      <c r="D40" s="131" t="s">
        <v>1098</v>
      </c>
      <c r="E40" s="74" t="s">
        <v>1118</v>
      </c>
      <c r="F40" s="76"/>
      <c r="G40" s="76"/>
      <c r="H40" s="76"/>
      <c r="I40" s="76"/>
      <c r="J40" s="76" t="s">
        <v>1095</v>
      </c>
      <c r="K40" s="76"/>
      <c r="L40" s="76"/>
      <c r="M40" s="258"/>
      <c r="N40" s="76"/>
    </row>
    <row r="41" spans="1:14" ht="100">
      <c r="A41" s="130" t="s">
        <v>639</v>
      </c>
      <c r="B41" s="130" t="s">
        <v>640</v>
      </c>
      <c r="C41" s="131" t="str">
        <f>D1_Plan_Set!C15</f>
        <v>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v>
      </c>
      <c r="D41" s="131" t="s">
        <v>1098</v>
      </c>
      <c r="E41" s="74" t="s">
        <v>1125</v>
      </c>
      <c r="F41" s="76"/>
      <c r="G41" s="76"/>
      <c r="H41" s="76"/>
      <c r="I41" s="76"/>
      <c r="J41" s="76" t="s">
        <v>1095</v>
      </c>
      <c r="K41" s="76"/>
      <c r="L41" s="76"/>
      <c r="M41" s="258"/>
      <c r="N41" s="76"/>
    </row>
    <row r="42" spans="1:14">
      <c r="A42" s="428" t="s">
        <v>1126</v>
      </c>
      <c r="B42" s="80" t="s">
        <v>1127</v>
      </c>
      <c r="C42" s="428"/>
      <c r="D42" s="428"/>
      <c r="E42" s="428"/>
      <c r="F42" s="72"/>
      <c r="G42" s="72"/>
      <c r="H42" s="72" t="s">
        <v>1095</v>
      </c>
      <c r="I42" s="72"/>
      <c r="J42" s="72" t="s">
        <v>1095</v>
      </c>
      <c r="K42" s="72"/>
      <c r="L42" s="72"/>
      <c r="M42" s="71"/>
      <c r="N42" s="72"/>
    </row>
    <row r="43" spans="1:14" ht="50">
      <c r="A43" s="132" t="s">
        <v>305</v>
      </c>
      <c r="B43" s="130" t="s">
        <v>306</v>
      </c>
      <c r="C43" s="130" t="str">
        <f>'C1_Program_Set'!C19</f>
        <v xml:space="preserve">If this report is being completed for a managed care program that covers LTSS, what is the definition that the state uses for "critical incidents" within the managed care program? Respond with "N/A" if the managed care program does not cover LTSS. </v>
      </c>
      <c r="D43" s="130" t="s">
        <v>1104</v>
      </c>
      <c r="E43" s="82" t="s">
        <v>1128</v>
      </c>
      <c r="F43" s="77"/>
      <c r="G43" s="78"/>
      <c r="H43" s="78" t="s">
        <v>1095</v>
      </c>
      <c r="I43" s="77"/>
      <c r="J43" s="78"/>
      <c r="K43" s="77"/>
      <c r="L43" s="77"/>
      <c r="M43" s="258"/>
      <c r="N43" s="77"/>
    </row>
    <row r="44" spans="1:14" ht="62.5">
      <c r="A44" s="132" t="s">
        <v>308</v>
      </c>
      <c r="B44" s="130" t="s">
        <v>309</v>
      </c>
      <c r="C44" s="130" t="str">
        <f>'C1_Program_Set'!C20</f>
        <v>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v>
      </c>
      <c r="D44" s="130" t="s">
        <v>1104</v>
      </c>
      <c r="E44" s="82" t="s">
        <v>1105</v>
      </c>
      <c r="F44" s="77"/>
      <c r="G44" s="78"/>
      <c r="H44" s="78" t="s">
        <v>1095</v>
      </c>
      <c r="I44" s="77"/>
      <c r="J44" s="78"/>
      <c r="K44" s="77"/>
      <c r="L44" s="77"/>
      <c r="M44" s="258"/>
      <c r="N44" s="77"/>
    </row>
    <row r="45" spans="1:14" ht="62.5">
      <c r="A45" s="132" t="s">
        <v>312</v>
      </c>
      <c r="B45" s="130" t="s">
        <v>313</v>
      </c>
      <c r="C45" s="130" t="str">
        <f>'C1_Program_Set'!C21</f>
        <v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v>
      </c>
      <c r="D45" s="130" t="s">
        <v>1104</v>
      </c>
      <c r="E45" s="82" t="s">
        <v>1105</v>
      </c>
      <c r="F45" s="77"/>
      <c r="G45" s="78"/>
      <c r="H45" s="78" t="s">
        <v>1095</v>
      </c>
      <c r="I45" s="77"/>
      <c r="J45" s="78"/>
      <c r="K45" s="77"/>
      <c r="L45" s="77"/>
      <c r="M45" s="258"/>
      <c r="N45" s="77"/>
    </row>
    <row r="46" spans="1:14" ht="62.5">
      <c r="A46" s="132" t="s">
        <v>315</v>
      </c>
      <c r="B46" s="130" t="s">
        <v>316</v>
      </c>
      <c r="C46" s="130" t="str">
        <f>'C1_Program_Set'!C22</f>
        <v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v>
      </c>
      <c r="D46" s="130" t="s">
        <v>1104</v>
      </c>
      <c r="E46" s="82" t="s">
        <v>1105</v>
      </c>
      <c r="F46" s="77"/>
      <c r="G46" s="78"/>
      <c r="H46" s="78" t="s">
        <v>1095</v>
      </c>
      <c r="I46" s="77"/>
      <c r="J46" s="78"/>
      <c r="K46" s="77"/>
      <c r="L46" s="77"/>
      <c r="M46" s="258"/>
      <c r="N46" s="77"/>
    </row>
    <row r="47" spans="1:14">
      <c r="A47" s="83"/>
      <c r="B47" s="84" t="s">
        <v>1129</v>
      </c>
      <c r="C47" s="84"/>
      <c r="D47" s="84"/>
      <c r="E47" s="84"/>
      <c r="F47" s="85"/>
      <c r="G47" s="85"/>
      <c r="H47" s="85"/>
      <c r="I47" s="85"/>
      <c r="J47" s="85" t="s">
        <v>1095</v>
      </c>
      <c r="K47" s="85"/>
      <c r="L47" s="85"/>
      <c r="M47" s="85"/>
      <c r="N47" s="85"/>
    </row>
    <row r="48" spans="1:14" ht="75">
      <c r="A48" s="132" t="s">
        <v>644</v>
      </c>
      <c r="B48" s="130" t="s">
        <v>645</v>
      </c>
      <c r="C48" s="130" t="str">
        <f>D1_Plan_Set!C18</f>
        <v>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v>
      </c>
      <c r="D48" s="130" t="s">
        <v>1098</v>
      </c>
      <c r="E48" s="79" t="s">
        <v>1108</v>
      </c>
      <c r="F48" s="77"/>
      <c r="G48" s="77"/>
      <c r="H48" s="78"/>
      <c r="I48" s="77"/>
      <c r="J48" s="78" t="s">
        <v>1095</v>
      </c>
      <c r="K48" s="77"/>
      <c r="L48" s="77"/>
      <c r="M48" s="258"/>
      <c r="N48" s="77"/>
    </row>
    <row r="49" spans="1:14" ht="37.5">
      <c r="A49" s="132" t="str">
        <f>D1_Plan_Set!A20</f>
        <v>D1.IV.1a</v>
      </c>
      <c r="B49" s="130" t="str">
        <f>D1_Plan_Set!B20</f>
        <v>Appeals denied</v>
      </c>
      <c r="C49" s="130" t="str">
        <f>D1_Plan_Set!C20</f>
        <v>Enter the total number of appeals resolved during the reporting period (D1.IV.1) that were denied (adverse) to the enrollee. If you choose not to respond prior to June 2025, enter "N/A."</v>
      </c>
      <c r="D49" s="130" t="s">
        <v>1098</v>
      </c>
      <c r="E49" s="79" t="s">
        <v>1108</v>
      </c>
      <c r="F49" s="77"/>
      <c r="G49" s="77"/>
      <c r="H49" s="78"/>
      <c r="I49" s="77"/>
      <c r="J49" s="78" t="s">
        <v>1095</v>
      </c>
      <c r="K49" s="77"/>
      <c r="L49" s="77"/>
      <c r="M49" s="258"/>
      <c r="N49" s="77"/>
    </row>
    <row r="50" spans="1:14" ht="37.5">
      <c r="A50" s="132" t="str">
        <f>D1_Plan_Set!A21</f>
        <v>D1.IV.1b</v>
      </c>
      <c r="B50" s="130" t="str">
        <f>D1_Plan_Set!B21</f>
        <v>Appeals resolved in partial favor of enrollee</v>
      </c>
      <c r="C50" s="130" t="str">
        <f>D1_Plan_Set!C21</f>
        <v>Enter the total number of appeals (D1.IV.1) resolved during the reporting period in partial favor of the enrollee. If you choose not to respond prior to June 2025, enter "N/A."</v>
      </c>
      <c r="D50" s="130" t="s">
        <v>1098</v>
      </c>
      <c r="E50" s="79" t="s">
        <v>1108</v>
      </c>
      <c r="F50" s="77"/>
      <c r="G50" s="77"/>
      <c r="H50" s="78"/>
      <c r="I50" s="77"/>
      <c r="J50" s="78" t="s">
        <v>1095</v>
      </c>
      <c r="K50" s="77"/>
      <c r="L50" s="77"/>
      <c r="M50" s="258"/>
      <c r="N50" s="77"/>
    </row>
    <row r="51" spans="1:14" ht="37.5">
      <c r="A51" s="132" t="str">
        <f>D1_Plan_Set!A22</f>
        <v>D1.IV.1c</v>
      </c>
      <c r="B51" s="130" t="str">
        <f>D1_Plan_Set!B22</f>
        <v>Appeals resolved in favor of enrollee</v>
      </c>
      <c r="C51" s="130" t="str">
        <f>D1_Plan_Set!C22</f>
        <v>Enter the total number of appeals (D1.IV.1) resolved during the reporting period in favor of the enrollee. If you choose not to respond prior to June 2025, enter "N/A."</v>
      </c>
      <c r="D51" s="130" t="s">
        <v>1098</v>
      </c>
      <c r="E51" s="79" t="s">
        <v>1108</v>
      </c>
      <c r="F51" s="77"/>
      <c r="G51" s="77"/>
      <c r="H51" s="78"/>
      <c r="I51" s="77"/>
      <c r="J51" s="78" t="s">
        <v>1095</v>
      </c>
      <c r="K51" s="77"/>
      <c r="L51" s="77"/>
      <c r="M51" s="258"/>
      <c r="N51" s="77"/>
    </row>
    <row r="52" spans="1:14" ht="25">
      <c r="A52" s="132" t="s">
        <v>657</v>
      </c>
      <c r="B52" s="130" t="s">
        <v>658</v>
      </c>
      <c r="C52" s="130" t="str">
        <f>D1_Plan_Set!C23</f>
        <v>Enter the total number of appeals still pending or in process (not yet resolved) as of the end of the reporting year.</v>
      </c>
      <c r="D52" s="130" t="s">
        <v>1098</v>
      </c>
      <c r="E52" s="79" t="s">
        <v>1108</v>
      </c>
      <c r="F52" s="77"/>
      <c r="G52" s="77"/>
      <c r="H52" s="78"/>
      <c r="I52" s="77"/>
      <c r="J52" s="78" t="s">
        <v>1095</v>
      </c>
      <c r="K52" s="77"/>
      <c r="L52" s="77"/>
      <c r="M52" s="258"/>
      <c r="N52" s="77"/>
    </row>
    <row r="53" spans="1:14" ht="67" customHeight="1">
      <c r="A53" s="132" t="s">
        <v>660</v>
      </c>
      <c r="B53" s="130" t="s">
        <v>661</v>
      </c>
      <c r="C53" s="130" t="str">
        <f>D1_Plan_Set!C24</f>
        <v>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v>
      </c>
      <c r="D53" s="130" t="s">
        <v>1098</v>
      </c>
      <c r="E53" s="79" t="s">
        <v>1108</v>
      </c>
      <c r="F53" s="77"/>
      <c r="G53" s="77"/>
      <c r="H53" s="78"/>
      <c r="I53" s="77"/>
      <c r="J53" s="78" t="s">
        <v>1095</v>
      </c>
      <c r="K53" s="77"/>
      <c r="L53" s="77"/>
      <c r="M53" s="258"/>
      <c r="N53" s="77"/>
    </row>
    <row r="54" spans="1:14" ht="251.5" customHeight="1">
      <c r="A54" s="132" t="s">
        <v>663</v>
      </c>
      <c r="B54" s="130" t="s">
        <v>664</v>
      </c>
      <c r="C54" s="130" t="str">
        <f>D1_Plan_Set!C25</f>
        <v>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v>
      </c>
      <c r="D54" s="130" t="s">
        <v>1098</v>
      </c>
      <c r="E54" s="79" t="s">
        <v>1130</v>
      </c>
      <c r="F54" s="77"/>
      <c r="G54" s="77"/>
      <c r="H54" s="78"/>
      <c r="I54" s="77"/>
      <c r="J54" s="78" t="s">
        <v>1095</v>
      </c>
      <c r="K54" s="77"/>
      <c r="L54" s="77"/>
      <c r="M54" s="258"/>
      <c r="N54" s="77"/>
    </row>
    <row r="55" spans="1:14" ht="50">
      <c r="A55" s="132" t="s">
        <v>666</v>
      </c>
      <c r="B55" s="130" t="s">
        <v>667</v>
      </c>
      <c r="C55" s="130" t="str">
        <f>D1_Plan_Set!C26</f>
        <v>Enter the total number of standard appeals for which timely resolution was provided by plan within the reporting year.
See 42 CFR §438.408(b)(2) for requirements related to timely resolution of standard appeals.</v>
      </c>
      <c r="D55" s="130" t="s">
        <v>1098</v>
      </c>
      <c r="E55" s="79" t="s">
        <v>1108</v>
      </c>
      <c r="F55" s="77"/>
      <c r="G55" s="77"/>
      <c r="H55" s="78"/>
      <c r="I55" s="77"/>
      <c r="J55" s="78" t="s">
        <v>1095</v>
      </c>
      <c r="K55" s="77"/>
      <c r="L55" s="77"/>
      <c r="M55" s="258"/>
      <c r="N55" s="77"/>
    </row>
    <row r="56" spans="1:14" ht="50">
      <c r="A56" s="132" t="s">
        <v>669</v>
      </c>
      <c r="B56" s="130" t="s">
        <v>670</v>
      </c>
      <c r="C56" s="130" t="str">
        <f>D1_Plan_Set!C27</f>
        <v>Enter the total number of expedited appeals for which timely resolution was provided by plan within the reporting year.
See 42 CFR §438.408(b)(3) for requirements related to timely resolution of standard appeals.</v>
      </c>
      <c r="D56" s="130" t="s">
        <v>1098</v>
      </c>
      <c r="E56" s="79" t="s">
        <v>1108</v>
      </c>
      <c r="F56" s="77"/>
      <c r="G56" s="77"/>
      <c r="H56" s="78"/>
      <c r="I56" s="77"/>
      <c r="J56" s="78" t="s">
        <v>1095</v>
      </c>
      <c r="K56" s="77"/>
      <c r="L56" s="77"/>
      <c r="M56" s="258"/>
      <c r="N56" s="77"/>
    </row>
    <row r="57" spans="1:14" ht="62.5">
      <c r="A57" s="132" t="s">
        <v>673</v>
      </c>
      <c r="B57" s="131" t="s">
        <v>674</v>
      </c>
      <c r="C57" s="130" t="str">
        <f>D1_Plan_Set!C29</f>
        <v>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v>
      </c>
      <c r="D57" s="130" t="s">
        <v>1098</v>
      </c>
      <c r="E57" s="79" t="s">
        <v>1108</v>
      </c>
      <c r="F57" s="77"/>
      <c r="G57" s="77"/>
      <c r="H57" s="78"/>
      <c r="I57" s="77"/>
      <c r="J57" s="78" t="s">
        <v>1095</v>
      </c>
      <c r="K57" s="77"/>
      <c r="L57" s="77"/>
      <c r="M57" s="258"/>
      <c r="N57" s="77"/>
    </row>
    <row r="58" spans="1:14" ht="50">
      <c r="A58" s="132" t="s">
        <v>676</v>
      </c>
      <c r="B58" s="131" t="s">
        <v>677</v>
      </c>
      <c r="C58" s="131" t="str">
        <f>D1_Plan_Set!C30</f>
        <v xml:space="preserve">Enter the total number of appeals resolved by the plan during the reporting year that were related to the plan's reduction, suspension, or termination of a previously authorized service. </v>
      </c>
      <c r="D58" s="130" t="s">
        <v>1098</v>
      </c>
      <c r="E58" s="79" t="s">
        <v>1108</v>
      </c>
      <c r="F58" s="77"/>
      <c r="G58" s="77"/>
      <c r="H58" s="78"/>
      <c r="I58" s="77"/>
      <c r="J58" s="78" t="s">
        <v>1095</v>
      </c>
      <c r="K58" s="77"/>
      <c r="L58" s="77"/>
      <c r="M58" s="258"/>
      <c r="N58" s="77"/>
    </row>
    <row r="59" spans="1:14" ht="37.5">
      <c r="A59" s="132" t="s">
        <v>679</v>
      </c>
      <c r="B59" s="131" t="s">
        <v>680</v>
      </c>
      <c r="C59" s="131" t="str">
        <f>D1_Plan_Set!C31</f>
        <v xml:space="preserve">Enter the total number of appeals resolved by the plan during the reporting year that were related to the plan's denial, in whole or in part, of payment for a service that was already rendered. </v>
      </c>
      <c r="D59" s="130" t="s">
        <v>1098</v>
      </c>
      <c r="E59" s="79" t="s">
        <v>1108</v>
      </c>
      <c r="F59" s="77"/>
      <c r="G59" s="77"/>
      <c r="H59" s="78"/>
      <c r="I59" s="77"/>
      <c r="J59" s="78" t="s">
        <v>1095</v>
      </c>
      <c r="K59" s="77"/>
      <c r="L59" s="77"/>
      <c r="M59" s="258"/>
      <c r="N59" s="77"/>
    </row>
    <row r="60" spans="1:14" ht="37.5">
      <c r="A60" s="132" t="s">
        <v>682</v>
      </c>
      <c r="B60" s="131" t="s">
        <v>683</v>
      </c>
      <c r="C60" s="131" t="str">
        <f>D1_Plan_Set!C32</f>
        <v xml:space="preserve">Enter the total number of appeals resolved by the plan during the reporting year that were related to the plan's failure to provide services in a timely manner (as defined by the state). </v>
      </c>
      <c r="D60" s="130" t="s">
        <v>1098</v>
      </c>
      <c r="E60" s="79" t="s">
        <v>1108</v>
      </c>
      <c r="F60" s="77"/>
      <c r="G60" s="77"/>
      <c r="H60" s="78"/>
      <c r="I60" s="77"/>
      <c r="J60" s="78" t="s">
        <v>1095</v>
      </c>
      <c r="K60" s="77"/>
      <c r="L60" s="77"/>
      <c r="M60" s="258"/>
      <c r="N60" s="77"/>
    </row>
    <row r="61" spans="1:14" ht="50">
      <c r="A61" s="132" t="s">
        <v>685</v>
      </c>
      <c r="B61" s="131" t="s">
        <v>686</v>
      </c>
      <c r="C61" s="131" t="str">
        <f>D1_Plan_Set!C33</f>
        <v xml:space="preserve">Enter the total number of appeals resolved by the plan during the reporting year that were related to the plan's failure to act within the timeframes provided at 42 CFR §438.408(b)(1) and (2) regarding the standard resolution of grievances and appeals. </v>
      </c>
      <c r="D61" s="130" t="s">
        <v>1098</v>
      </c>
      <c r="E61" s="79" t="s">
        <v>1108</v>
      </c>
      <c r="F61" s="77"/>
      <c r="G61" s="77"/>
      <c r="H61" s="78"/>
      <c r="I61" s="77"/>
      <c r="J61" s="78" t="s">
        <v>1095</v>
      </c>
      <c r="K61" s="77"/>
      <c r="L61" s="77"/>
      <c r="M61" s="258"/>
      <c r="N61" s="77"/>
    </row>
    <row r="62" spans="1:14" ht="62.5">
      <c r="A62" s="132" t="s">
        <v>688</v>
      </c>
      <c r="B62" s="131" t="s">
        <v>689</v>
      </c>
      <c r="C62" s="131" t="str">
        <f>D1_Plan_Set!C34</f>
        <v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v>
      </c>
      <c r="D62" s="130" t="s">
        <v>1098</v>
      </c>
      <c r="E62" s="79" t="s">
        <v>1108</v>
      </c>
      <c r="F62" s="77"/>
      <c r="G62" s="77"/>
      <c r="H62" s="78"/>
      <c r="I62" s="77"/>
      <c r="J62" s="78" t="s">
        <v>1095</v>
      </c>
      <c r="K62" s="77"/>
      <c r="L62" s="77"/>
      <c r="M62" s="258"/>
      <c r="N62" s="77"/>
    </row>
    <row r="63" spans="1:14" ht="37.5">
      <c r="A63" s="132" t="s">
        <v>691</v>
      </c>
      <c r="B63" s="131" t="s">
        <v>692</v>
      </c>
      <c r="C63" s="131" t="str">
        <f>D1_Plan_Set!C35</f>
        <v xml:space="preserve">Enter the total number of appeals resolved by the plan during the reporting year that were related to the plan's denial of an enrollee's request to dispute a financial liability. </v>
      </c>
      <c r="D63" s="130" t="s">
        <v>1098</v>
      </c>
      <c r="E63" s="79" t="s">
        <v>1108</v>
      </c>
      <c r="F63" s="77"/>
      <c r="G63" s="77"/>
      <c r="H63" s="78"/>
      <c r="I63" s="77"/>
      <c r="J63" s="78" t="s">
        <v>1095</v>
      </c>
      <c r="K63" s="77"/>
      <c r="L63" s="77"/>
      <c r="M63" s="258"/>
      <c r="N63" s="77"/>
    </row>
    <row r="64" spans="1:14" ht="42" customHeight="1">
      <c r="A64" s="477" t="s">
        <v>1131</v>
      </c>
      <c r="B64" s="478"/>
      <c r="C64" s="478"/>
      <c r="D64" s="425"/>
      <c r="E64" s="86"/>
      <c r="F64" s="87"/>
      <c r="G64" s="87"/>
      <c r="H64" s="88"/>
      <c r="I64" s="87"/>
      <c r="J64" s="88" t="s">
        <v>1095</v>
      </c>
      <c r="K64" s="87"/>
      <c r="L64" s="87"/>
      <c r="M64" s="259"/>
      <c r="N64" s="87"/>
    </row>
    <row r="65" spans="1:14" ht="75">
      <c r="A65" s="132" t="s">
        <v>695</v>
      </c>
      <c r="B65" s="131" t="s">
        <v>696</v>
      </c>
      <c r="C65" s="130" t="str">
        <f>D1_Plan_Set!C37</f>
        <v>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v>
      </c>
      <c r="D65" s="130" t="s">
        <v>1098</v>
      </c>
      <c r="E65" s="79" t="s">
        <v>1108</v>
      </c>
      <c r="F65" s="77"/>
      <c r="G65" s="77"/>
      <c r="H65" s="78"/>
      <c r="I65" s="77"/>
      <c r="J65" s="78" t="s">
        <v>1095</v>
      </c>
      <c r="K65" s="77"/>
      <c r="L65" s="77"/>
      <c r="M65" s="258"/>
      <c r="N65" s="77"/>
    </row>
    <row r="66" spans="1:14" ht="75">
      <c r="A66" s="132" t="s">
        <v>698</v>
      </c>
      <c r="B66" s="131" t="s">
        <v>699</v>
      </c>
      <c r="C66" s="130" t="str">
        <f>D1_Plan_Set!C38</f>
        <v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v>
      </c>
      <c r="D66" s="130" t="s">
        <v>1098</v>
      </c>
      <c r="E66" s="79" t="s">
        <v>1108</v>
      </c>
      <c r="F66" s="77"/>
      <c r="G66" s="77"/>
      <c r="H66" s="78"/>
      <c r="I66" s="77"/>
      <c r="J66" s="78" t="s">
        <v>1095</v>
      </c>
      <c r="K66" s="77"/>
      <c r="L66" s="77"/>
      <c r="M66" s="258"/>
      <c r="N66" s="77"/>
    </row>
    <row r="67" spans="1:14" ht="50">
      <c r="A67" s="132" t="s">
        <v>701</v>
      </c>
      <c r="B67" s="131" t="s">
        <v>702</v>
      </c>
      <c r="C67" s="130" t="str">
        <f>D1_Plan_Set!C39</f>
        <v xml:space="preserve">Enter the total number of appeals resolved by the plan during the reporting year that were related to inpatient mental health and/or substance use services. If the managed care plan does not cover inpatient behavioral health services, enter "N/A". </v>
      </c>
      <c r="D67" s="130" t="s">
        <v>1098</v>
      </c>
      <c r="E67" s="79" t="s">
        <v>1108</v>
      </c>
      <c r="F67" s="77"/>
      <c r="G67" s="77"/>
      <c r="H67" s="78"/>
      <c r="I67" s="77"/>
      <c r="J67" s="78" t="s">
        <v>1095</v>
      </c>
      <c r="K67" s="77"/>
      <c r="L67" s="77"/>
      <c r="M67" s="258"/>
      <c r="N67" s="77"/>
    </row>
    <row r="68" spans="1:14" ht="50">
      <c r="A68" s="132" t="s">
        <v>704</v>
      </c>
      <c r="B68" s="131" t="s">
        <v>705</v>
      </c>
      <c r="C68" s="130" t="str">
        <f>D1_Plan_Set!C40</f>
        <v xml:space="preserve">Enter the total number of appeals resolved by the plan during the reporting year that were related to outpatient mental health and/or substance use services. If the managed care plan does not cover outpatient behavioral health services, enter "N/A". </v>
      </c>
      <c r="D68" s="130" t="s">
        <v>1098</v>
      </c>
      <c r="E68" s="79" t="s">
        <v>1108</v>
      </c>
      <c r="F68" s="77"/>
      <c r="G68" s="77"/>
      <c r="H68" s="78"/>
      <c r="I68" s="77"/>
      <c r="J68" s="78" t="s">
        <v>1095</v>
      </c>
      <c r="K68" s="77"/>
      <c r="L68" s="77"/>
      <c r="M68" s="258"/>
      <c r="N68" s="77"/>
    </row>
    <row r="69" spans="1:14" ht="50">
      <c r="A69" s="132" t="s">
        <v>707</v>
      </c>
      <c r="B69" s="131" t="s">
        <v>708</v>
      </c>
      <c r="C69" s="130" t="str">
        <f>D1_Plan_Set!C41</f>
        <v xml:space="preserve">Enter the total number of appeals resolved by the plan during the reporting year that were related to outpatient prescription drugs covered by the managed care plan. If the managed care plan does not cover outpatient prescription drugs, enter "N/A". </v>
      </c>
      <c r="D69" s="130" t="s">
        <v>1098</v>
      </c>
      <c r="E69" s="79" t="s">
        <v>1108</v>
      </c>
      <c r="F69" s="77"/>
      <c r="G69" s="77"/>
      <c r="H69" s="78"/>
      <c r="I69" s="77"/>
      <c r="J69" s="78" t="s">
        <v>1095</v>
      </c>
      <c r="K69" s="77"/>
      <c r="L69" s="77"/>
      <c r="M69" s="258"/>
      <c r="N69" s="77"/>
    </row>
    <row r="70" spans="1:14" ht="37.5">
      <c r="A70" s="132" t="s">
        <v>710</v>
      </c>
      <c r="B70" s="131" t="s">
        <v>711</v>
      </c>
      <c r="C70" s="130" t="str">
        <f>D1_Plan_Set!C42</f>
        <v xml:space="preserve">Enter the total number of appeals resolved by the plan during the reporting year that were related to SNF services. If the managed care plan does not cover skilled nursing services, enter "N/A". </v>
      </c>
      <c r="D70" s="130" t="s">
        <v>1098</v>
      </c>
      <c r="E70" s="79" t="s">
        <v>1108</v>
      </c>
      <c r="F70" s="77"/>
      <c r="G70" s="77"/>
      <c r="H70" s="78"/>
      <c r="I70" s="77"/>
      <c r="J70" s="78" t="s">
        <v>1095</v>
      </c>
      <c r="K70" s="77"/>
      <c r="L70" s="77"/>
      <c r="M70" s="258"/>
      <c r="N70" s="77"/>
    </row>
    <row r="71" spans="1:14" ht="62.5">
      <c r="A71" s="132" t="s">
        <v>713</v>
      </c>
      <c r="B71" s="131" t="s">
        <v>714</v>
      </c>
      <c r="C71" s="130" t="str">
        <f>D1_Plan_Set!C43</f>
        <v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v>
      </c>
      <c r="D71" s="130" t="s">
        <v>1098</v>
      </c>
      <c r="E71" s="79" t="s">
        <v>1108</v>
      </c>
      <c r="F71" s="77"/>
      <c r="G71" s="77"/>
      <c r="H71" s="78"/>
      <c r="I71" s="77"/>
      <c r="J71" s="78" t="s">
        <v>1095</v>
      </c>
      <c r="K71" s="77"/>
      <c r="L71" s="77"/>
      <c r="M71" s="258"/>
      <c r="N71" s="77"/>
    </row>
    <row r="72" spans="1:14" ht="44.5" customHeight="1">
      <c r="A72" s="132" t="s">
        <v>717</v>
      </c>
      <c r="B72" s="131" t="s">
        <v>718</v>
      </c>
      <c r="C72" s="130" t="str">
        <f>D1_Plan_Set!C44</f>
        <v xml:space="preserve">Enter the total number of appeals resolved by the plan during the reporting year that were related to dental services. If the managed care plan does not cover dental services, enter "N/A". </v>
      </c>
      <c r="D72" s="130" t="s">
        <v>1098</v>
      </c>
      <c r="E72" s="79" t="s">
        <v>1108</v>
      </c>
      <c r="F72" s="77"/>
      <c r="G72" s="77"/>
      <c r="H72" s="78"/>
      <c r="I72" s="77"/>
      <c r="J72" s="78" t="s">
        <v>1095</v>
      </c>
      <c r="K72" s="77"/>
      <c r="L72" s="77"/>
      <c r="M72" s="258"/>
      <c r="N72" s="77"/>
    </row>
    <row r="73" spans="1:14" ht="57" customHeight="1">
      <c r="A73" s="132" t="s">
        <v>720</v>
      </c>
      <c r="B73" s="131" t="s">
        <v>721</v>
      </c>
      <c r="C73" s="130" t="str">
        <f>D1_Plan_Set!C45</f>
        <v xml:space="preserve">Enter the total number of appeals resolved by the plan during the reporting year that were related to NEMT. If the managed care plan does not cover NEMT, enter "N/A". </v>
      </c>
      <c r="D73" s="130" t="s">
        <v>1098</v>
      </c>
      <c r="E73" s="79" t="s">
        <v>1108</v>
      </c>
      <c r="F73" s="77"/>
      <c r="G73" s="77"/>
      <c r="H73" s="78"/>
      <c r="I73" s="77"/>
      <c r="J73" s="78" t="s">
        <v>1095</v>
      </c>
      <c r="K73" s="77"/>
      <c r="L73" s="77"/>
      <c r="M73" s="258"/>
      <c r="N73" s="77"/>
    </row>
    <row r="74" spans="1:14" ht="58.5" customHeight="1">
      <c r="A74" s="132" t="s">
        <v>723</v>
      </c>
      <c r="B74" s="131" t="s">
        <v>724</v>
      </c>
      <c r="C74" s="130" t="str">
        <f>D1_Plan_Set!C46</f>
        <v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v>
      </c>
      <c r="D74" s="130" t="s">
        <v>1098</v>
      </c>
      <c r="E74" s="79" t="s">
        <v>1108</v>
      </c>
      <c r="F74" s="77"/>
      <c r="G74" s="77"/>
      <c r="H74" s="78"/>
      <c r="I74" s="77"/>
      <c r="J74" s="78" t="s">
        <v>1095</v>
      </c>
      <c r="K74" s="77"/>
      <c r="L74" s="77"/>
      <c r="M74" s="258"/>
      <c r="N74" s="77"/>
    </row>
    <row r="75" spans="1:14" ht="17.149999999999999" customHeight="1">
      <c r="A75" s="89"/>
      <c r="B75" s="90" t="s">
        <v>726</v>
      </c>
      <c r="C75" s="84"/>
      <c r="D75" s="84"/>
      <c r="E75" s="84"/>
      <c r="F75" s="85"/>
      <c r="G75" s="85"/>
      <c r="H75" s="85"/>
      <c r="I75" s="85"/>
      <c r="J75" s="85" t="s">
        <v>1095</v>
      </c>
      <c r="K75" s="85"/>
      <c r="L75" s="85"/>
      <c r="M75" s="85"/>
      <c r="N75" s="85"/>
    </row>
    <row r="76" spans="1:14" ht="37.5">
      <c r="A76" s="133" t="s">
        <v>727</v>
      </c>
      <c r="B76" s="131" t="s">
        <v>728</v>
      </c>
      <c r="C76" s="131" t="str">
        <f>D1_Plan_Set!C48</f>
        <v>Enter the total number of State Fair Hearing requests filed during the reporting year with the plan that issued an adverse benefit determination.</v>
      </c>
      <c r="D76" s="130" t="s">
        <v>1098</v>
      </c>
      <c r="E76" s="79" t="s">
        <v>1108</v>
      </c>
      <c r="F76" s="77"/>
      <c r="G76" s="77"/>
      <c r="H76" s="78"/>
      <c r="I76" s="77"/>
      <c r="J76" s="78" t="s">
        <v>1095</v>
      </c>
      <c r="K76" s="77"/>
      <c r="L76" s="77"/>
      <c r="M76" s="258"/>
      <c r="N76" s="77"/>
    </row>
    <row r="77" spans="1:14" ht="37.5">
      <c r="A77" s="133" t="s">
        <v>730</v>
      </c>
      <c r="B77" s="131" t="s">
        <v>731</v>
      </c>
      <c r="C77" s="131" t="str">
        <f>D1_Plan_Set!C49</f>
        <v xml:space="preserve">Enter the total number of State Fair Hearing decisions rendered during the reporting year that were partially or fully favorable to the enrollee. </v>
      </c>
      <c r="D77" s="130" t="s">
        <v>1098</v>
      </c>
      <c r="E77" s="79" t="s">
        <v>1108</v>
      </c>
      <c r="F77" s="77"/>
      <c r="G77" s="77"/>
      <c r="H77" s="78"/>
      <c r="I77" s="77"/>
      <c r="J77" s="78" t="s">
        <v>1095</v>
      </c>
      <c r="K77" s="77"/>
      <c r="L77" s="77"/>
      <c r="M77" s="258"/>
      <c r="N77" s="77"/>
    </row>
    <row r="78" spans="1:14" ht="37.5">
      <c r="A78" s="133" t="s">
        <v>733</v>
      </c>
      <c r="B78" s="131" t="s">
        <v>734</v>
      </c>
      <c r="C78" s="131" t="str">
        <f>D1_Plan_Set!C50</f>
        <v xml:space="preserve">Enter the total number of State Fair Hearing decisions rendered during the reporting year that were adverse for the enrollee. </v>
      </c>
      <c r="D78" s="130" t="s">
        <v>1098</v>
      </c>
      <c r="E78" s="79" t="s">
        <v>1108</v>
      </c>
      <c r="F78" s="77"/>
      <c r="G78" s="77"/>
      <c r="H78" s="78"/>
      <c r="I78" s="77"/>
      <c r="J78" s="78" t="s">
        <v>1095</v>
      </c>
      <c r="K78" s="77"/>
      <c r="L78" s="77"/>
      <c r="M78" s="258"/>
      <c r="N78" s="77"/>
    </row>
    <row r="79" spans="1:14" ht="50">
      <c r="A79" s="133" t="s">
        <v>736</v>
      </c>
      <c r="B79" s="131" t="s">
        <v>737</v>
      </c>
      <c r="C79" s="131" t="str">
        <f>D1_Plan_Set!C51</f>
        <v>Enter the total number of State Fair Hearing decisions retracted (by the enrollee or the representative who filed a State Fair Hearing request on behalf of the enrollee) during the reporting year prior to reaching a decision.</v>
      </c>
      <c r="D79" s="130" t="s">
        <v>1098</v>
      </c>
      <c r="E79" s="79" t="s">
        <v>1108</v>
      </c>
      <c r="F79" s="77"/>
      <c r="G79" s="77"/>
      <c r="H79" s="78"/>
      <c r="I79" s="77"/>
      <c r="J79" s="78" t="s">
        <v>1095</v>
      </c>
      <c r="K79" s="77"/>
      <c r="L79" s="77"/>
      <c r="M79" s="258"/>
      <c r="N79" s="77"/>
    </row>
    <row r="80" spans="1:14" ht="75">
      <c r="A80" s="133" t="s">
        <v>739</v>
      </c>
      <c r="B80" s="131" t="s">
        <v>740</v>
      </c>
      <c r="C80" s="131" t="str">
        <f>D1_Plan_Set!C52</f>
        <v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v>
      </c>
      <c r="D80" s="130" t="s">
        <v>1098</v>
      </c>
      <c r="E80" s="79" t="s">
        <v>1130</v>
      </c>
      <c r="F80" s="77"/>
      <c r="G80" s="77"/>
      <c r="H80" s="78"/>
      <c r="I80" s="77"/>
      <c r="J80" s="78" t="s">
        <v>1095</v>
      </c>
      <c r="K80" s="77"/>
      <c r="L80" s="77"/>
      <c r="M80" s="258"/>
      <c r="N80" s="77"/>
    </row>
    <row r="81" spans="1:14" ht="62.5">
      <c r="A81" s="133" t="s">
        <v>742</v>
      </c>
      <c r="B81" s="131" t="s">
        <v>743</v>
      </c>
      <c r="C81" s="131" t="str">
        <f>D1_Plan_Set!C53</f>
        <v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v>
      </c>
      <c r="D81" s="130" t="s">
        <v>1098</v>
      </c>
      <c r="E81" s="79" t="s">
        <v>1130</v>
      </c>
      <c r="F81" s="77"/>
      <c r="G81" s="77"/>
      <c r="H81" s="78"/>
      <c r="I81" s="77"/>
      <c r="J81" s="78" t="s">
        <v>1095</v>
      </c>
      <c r="K81" s="77"/>
      <c r="L81" s="77"/>
      <c r="M81" s="258"/>
      <c r="N81" s="77"/>
    </row>
    <row r="82" spans="1:14">
      <c r="A82" s="89"/>
      <c r="B82" s="84" t="s">
        <v>745</v>
      </c>
      <c r="C82" s="84"/>
      <c r="D82" s="84"/>
      <c r="E82" s="84"/>
      <c r="F82" s="85"/>
      <c r="G82" s="85"/>
      <c r="H82" s="85"/>
      <c r="I82" s="85"/>
      <c r="J82" s="85" t="s">
        <v>1095</v>
      </c>
      <c r="K82" s="85"/>
      <c r="L82" s="85"/>
      <c r="M82" s="85"/>
      <c r="N82" s="85"/>
    </row>
    <row r="83" spans="1:14" ht="37.5">
      <c r="A83" s="133" t="s">
        <v>746</v>
      </c>
      <c r="B83" s="131" t="s">
        <v>747</v>
      </c>
      <c r="C83" s="131" t="str">
        <f>D1_Plan_Set!C55</f>
        <v>Enter the total number of grievances resolved by the plan during the reporting year. A grievance is "resolved" when it has reached completion and been closed by the plan.</v>
      </c>
      <c r="D83" s="130" t="s">
        <v>1098</v>
      </c>
      <c r="E83" s="133" t="s">
        <v>1108</v>
      </c>
      <c r="F83" s="134"/>
      <c r="G83" s="134"/>
      <c r="H83" s="134"/>
      <c r="I83" s="134"/>
      <c r="J83" s="78" t="s">
        <v>1095</v>
      </c>
      <c r="K83" s="134"/>
      <c r="L83" s="134"/>
      <c r="M83" s="258"/>
      <c r="N83" s="134"/>
    </row>
    <row r="84" spans="1:14" ht="25">
      <c r="A84" s="133" t="s">
        <v>749</v>
      </c>
      <c r="B84" s="131" t="s">
        <v>750</v>
      </c>
      <c r="C84" s="131" t="str">
        <f>D1_Plan_Set!C56</f>
        <v>Enter the total number of grievances still pending or in process (not yet resolved) as of the end of the reporting year.</v>
      </c>
      <c r="D84" s="130" t="s">
        <v>1098</v>
      </c>
      <c r="E84" s="133" t="s">
        <v>1108</v>
      </c>
      <c r="F84" s="134"/>
      <c r="G84" s="134"/>
      <c r="H84" s="134"/>
      <c r="I84" s="134"/>
      <c r="J84" s="78" t="s">
        <v>1095</v>
      </c>
      <c r="K84" s="134"/>
      <c r="L84" s="134"/>
      <c r="M84" s="258"/>
      <c r="N84" s="134"/>
    </row>
    <row r="85" spans="1:14" ht="62.5">
      <c r="A85" s="133" t="s">
        <v>752</v>
      </c>
      <c r="B85" s="131" t="s">
        <v>753</v>
      </c>
      <c r="C85" s="131" t="str">
        <f>D1_Plan_Set!C57</f>
        <v>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v>
      </c>
      <c r="D85" s="130" t="s">
        <v>1098</v>
      </c>
      <c r="E85" s="133" t="s">
        <v>1108</v>
      </c>
      <c r="F85" s="134"/>
      <c r="G85" s="134"/>
      <c r="H85" s="134"/>
      <c r="I85" s="134"/>
      <c r="J85" s="78" t="s">
        <v>1095</v>
      </c>
      <c r="K85" s="134"/>
      <c r="L85" s="134"/>
      <c r="M85" s="258"/>
      <c r="N85" s="134"/>
    </row>
    <row r="86" spans="1:14" ht="287.5">
      <c r="A86" s="133" t="s">
        <v>755</v>
      </c>
      <c r="B86" s="131" t="s">
        <v>756</v>
      </c>
      <c r="C86" s="131" t="str">
        <f>D1_Plan_Set!C58</f>
        <v>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v>
      </c>
      <c r="D86" s="130" t="s">
        <v>1098</v>
      </c>
      <c r="E86" s="133" t="s">
        <v>1132</v>
      </c>
      <c r="F86" s="134"/>
      <c r="G86" s="134"/>
      <c r="H86" s="134"/>
      <c r="I86" s="134"/>
      <c r="J86" s="78" t="s">
        <v>1095</v>
      </c>
      <c r="K86" s="134"/>
      <c r="L86" s="134"/>
      <c r="M86" s="258"/>
      <c r="N86" s="134"/>
    </row>
    <row r="87" spans="1:14" ht="50">
      <c r="A87" s="133" t="s">
        <v>758</v>
      </c>
      <c r="B87" s="131" t="s">
        <v>759</v>
      </c>
      <c r="C87" s="131" t="str">
        <f>D1_Plan_Set!C59</f>
        <v>Enter the number of grievances for which timely resolution was provided by plan during the reporting year. 
See 42 CFR §438.408(b)(1) for requirements related to the timely resolution of grievances.</v>
      </c>
      <c r="D87" s="130" t="s">
        <v>1098</v>
      </c>
      <c r="E87" s="133" t="s">
        <v>1108</v>
      </c>
      <c r="F87" s="134"/>
      <c r="G87" s="134"/>
      <c r="H87" s="134"/>
      <c r="I87" s="134"/>
      <c r="J87" s="78" t="s">
        <v>1095</v>
      </c>
      <c r="K87" s="134"/>
      <c r="L87" s="134"/>
      <c r="M87" s="258"/>
      <c r="N87" s="134"/>
    </row>
    <row r="88" spans="1:14" ht="42.75" customHeight="1">
      <c r="A88" s="477" t="s">
        <v>1133</v>
      </c>
      <c r="B88" s="478"/>
      <c r="C88" s="478"/>
      <c r="D88" s="425"/>
      <c r="E88" s="86" t="s">
        <v>1134</v>
      </c>
      <c r="F88" s="91"/>
      <c r="G88" s="91"/>
      <c r="H88" s="91"/>
      <c r="I88" s="91"/>
      <c r="J88" s="88" t="s">
        <v>1095</v>
      </c>
      <c r="K88" s="91"/>
      <c r="L88" s="91"/>
      <c r="M88" s="259"/>
      <c r="N88" s="91"/>
    </row>
    <row r="89" spans="1:14" ht="75">
      <c r="A89" s="133" t="s">
        <v>762</v>
      </c>
      <c r="B89" s="131" t="s">
        <v>763</v>
      </c>
      <c r="C89" s="131" t="str">
        <f>D1_Plan_Set!C61</f>
        <v>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v>
      </c>
      <c r="D89" s="130" t="s">
        <v>1098</v>
      </c>
      <c r="E89" s="79" t="s">
        <v>1108</v>
      </c>
      <c r="F89" s="76"/>
      <c r="G89" s="76"/>
      <c r="H89" s="76"/>
      <c r="I89" s="76"/>
      <c r="J89" s="78" t="s">
        <v>1095</v>
      </c>
      <c r="K89" s="76"/>
      <c r="L89" s="76"/>
      <c r="M89" s="258"/>
      <c r="N89" s="76"/>
    </row>
    <row r="90" spans="1:14" ht="75">
      <c r="A90" s="133" t="s">
        <v>765</v>
      </c>
      <c r="B90" s="131" t="s">
        <v>766</v>
      </c>
      <c r="C90" s="131" t="str">
        <f>D1_Plan_Set!C62</f>
        <v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v>
      </c>
      <c r="D90" s="130" t="s">
        <v>1098</v>
      </c>
      <c r="E90" s="79" t="s">
        <v>1108</v>
      </c>
      <c r="F90" s="76"/>
      <c r="G90" s="76"/>
      <c r="H90" s="76"/>
      <c r="I90" s="76"/>
      <c r="J90" s="78" t="s">
        <v>1095</v>
      </c>
      <c r="K90" s="76"/>
      <c r="L90" s="76"/>
      <c r="M90" s="258"/>
      <c r="N90" s="76"/>
    </row>
    <row r="91" spans="1:14" ht="50">
      <c r="A91" s="133" t="s">
        <v>768</v>
      </c>
      <c r="B91" s="131" t="s">
        <v>769</v>
      </c>
      <c r="C91" s="131" t="str">
        <f>D1_Plan_Set!C63</f>
        <v xml:space="preserve">Enter the total number of grievances resolved by the plan during the reporting year that were related to inpatient mental health and/or substance use services. If the managed care plan does not cover this type of service, enter "N/A". </v>
      </c>
      <c r="D91" s="130" t="s">
        <v>1098</v>
      </c>
      <c r="E91" s="79" t="s">
        <v>1108</v>
      </c>
      <c r="F91" s="76"/>
      <c r="G91" s="76"/>
      <c r="H91" s="76"/>
      <c r="I91" s="76"/>
      <c r="J91" s="78" t="s">
        <v>1095</v>
      </c>
      <c r="K91" s="76"/>
      <c r="L91" s="76"/>
      <c r="M91" s="258"/>
      <c r="N91" s="76"/>
    </row>
    <row r="92" spans="1:14" ht="50">
      <c r="A92" s="133" t="s">
        <v>771</v>
      </c>
      <c r="B92" s="131" t="s">
        <v>772</v>
      </c>
      <c r="C92" s="131" t="str">
        <f>D1_Plan_Set!C64</f>
        <v xml:space="preserve">Enter the total number of grievances resolved by the plan during the reporting year that were related to outpatient mental health and/or substance use services. If the managed care plan does not cover this type of service, enter "N/A". </v>
      </c>
      <c r="D92" s="130" t="s">
        <v>1098</v>
      </c>
      <c r="E92" s="79" t="s">
        <v>1108</v>
      </c>
      <c r="F92" s="76"/>
      <c r="G92" s="76"/>
      <c r="H92" s="76"/>
      <c r="I92" s="76"/>
      <c r="J92" s="78" t="s">
        <v>1095</v>
      </c>
      <c r="K92" s="76"/>
      <c r="L92" s="76"/>
      <c r="M92" s="258"/>
      <c r="N92" s="76"/>
    </row>
    <row r="93" spans="1:14" ht="50">
      <c r="A93" s="133" t="s">
        <v>774</v>
      </c>
      <c r="B93" s="131" t="s">
        <v>775</v>
      </c>
      <c r="C93" s="131" t="str">
        <f>D1_Plan_Set!C65</f>
        <v xml:space="preserve">Enter the total number of grievances resolved by the plan during the reporting year that were related to outpatient prescription drugs covered by the managed care plan. If the managed care plan does not cover this type of service, enter "N/A". </v>
      </c>
      <c r="D93" s="130" t="s">
        <v>1098</v>
      </c>
      <c r="E93" s="79" t="s">
        <v>1108</v>
      </c>
      <c r="F93" s="76"/>
      <c r="G93" s="76"/>
      <c r="H93" s="76"/>
      <c r="I93" s="76"/>
      <c r="J93" s="78" t="s">
        <v>1095</v>
      </c>
      <c r="K93" s="76"/>
      <c r="L93" s="76"/>
      <c r="M93" s="258"/>
      <c r="N93" s="76"/>
    </row>
    <row r="94" spans="1:14" ht="37.5">
      <c r="A94" s="133" t="s">
        <v>777</v>
      </c>
      <c r="B94" s="131" t="s">
        <v>778</v>
      </c>
      <c r="C94" s="131" t="str">
        <f>D1_Plan_Set!C66</f>
        <v xml:space="preserve">Enter the total number of grievances resolved by the plan during the reporting year that were related to SNF services. If the managed care plan does not cover this type of service, enter "N/A". </v>
      </c>
      <c r="D94" s="130" t="s">
        <v>1098</v>
      </c>
      <c r="E94" s="79" t="s">
        <v>1108</v>
      </c>
      <c r="F94" s="76"/>
      <c r="G94" s="76"/>
      <c r="H94" s="76"/>
      <c r="I94" s="76"/>
      <c r="J94" s="78" t="s">
        <v>1095</v>
      </c>
      <c r="K94" s="76"/>
      <c r="L94" s="76"/>
      <c r="M94" s="258"/>
      <c r="N94" s="76"/>
    </row>
    <row r="95" spans="1:14" ht="62.5">
      <c r="A95" s="133" t="s">
        <v>780</v>
      </c>
      <c r="B95" s="131" t="s">
        <v>781</v>
      </c>
      <c r="C95" s="131" t="str">
        <f>D1_Plan_Set!C67</f>
        <v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v>
      </c>
      <c r="D95" s="130" t="s">
        <v>1098</v>
      </c>
      <c r="E95" s="79" t="s">
        <v>1108</v>
      </c>
      <c r="F95" s="76"/>
      <c r="G95" s="76"/>
      <c r="H95" s="76"/>
      <c r="I95" s="76"/>
      <c r="J95" s="78" t="s">
        <v>1095</v>
      </c>
      <c r="K95" s="76"/>
      <c r="L95" s="76"/>
      <c r="M95" s="258"/>
      <c r="N95" s="76"/>
    </row>
    <row r="96" spans="1:14" ht="37.5">
      <c r="A96" s="133" t="s">
        <v>783</v>
      </c>
      <c r="B96" s="131" t="s">
        <v>784</v>
      </c>
      <c r="C96" s="131" t="str">
        <f>D1_Plan_Set!C68</f>
        <v xml:space="preserve">Enter the total number of grievances resolved by the plan during the reporting year that were related to dental services. If the managed care plan does not cover this type of service, enter "N/A". </v>
      </c>
      <c r="D96" s="130" t="s">
        <v>1098</v>
      </c>
      <c r="E96" s="79" t="s">
        <v>1108</v>
      </c>
      <c r="F96" s="76"/>
      <c r="G96" s="76"/>
      <c r="H96" s="76"/>
      <c r="I96" s="76"/>
      <c r="J96" s="78" t="s">
        <v>1095</v>
      </c>
      <c r="K96" s="76"/>
      <c r="L96" s="76"/>
      <c r="M96" s="258"/>
      <c r="N96" s="76"/>
    </row>
    <row r="97" spans="1:14" ht="37.5">
      <c r="A97" s="133" t="s">
        <v>786</v>
      </c>
      <c r="B97" s="131" t="s">
        <v>787</v>
      </c>
      <c r="C97" s="131" t="str">
        <f>D1_Plan_Set!C69</f>
        <v xml:space="preserve">Enter the total number of grievances resolved by the plan during the reporting year that were related to NEMT. If the managed care plan does not cover this type of service, enter "N/A". </v>
      </c>
      <c r="D97" s="130" t="s">
        <v>1098</v>
      </c>
      <c r="E97" s="79" t="s">
        <v>1108</v>
      </c>
      <c r="F97" s="76"/>
      <c r="G97" s="76"/>
      <c r="H97" s="76"/>
      <c r="I97" s="76"/>
      <c r="J97" s="78" t="s">
        <v>1095</v>
      </c>
      <c r="K97" s="76"/>
      <c r="L97" s="76"/>
      <c r="M97" s="258"/>
      <c r="N97" s="76"/>
    </row>
    <row r="98" spans="1:14" ht="62.5">
      <c r="A98" s="133" t="s">
        <v>789</v>
      </c>
      <c r="B98" s="131" t="s">
        <v>790</v>
      </c>
      <c r="C98" s="131" t="str">
        <f>D1_Plan_Set!C70</f>
        <v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v>
      </c>
      <c r="D98" s="130" t="s">
        <v>1098</v>
      </c>
      <c r="E98" s="79" t="s">
        <v>1108</v>
      </c>
      <c r="F98" s="76"/>
      <c r="G98" s="76"/>
      <c r="H98" s="76"/>
      <c r="I98" s="76"/>
      <c r="J98" s="78" t="s">
        <v>1095</v>
      </c>
      <c r="K98" s="76"/>
      <c r="L98" s="76"/>
      <c r="M98" s="258"/>
      <c r="N98" s="76"/>
    </row>
    <row r="99" spans="1:14" ht="42" customHeight="1">
      <c r="A99" s="477" t="s">
        <v>1135</v>
      </c>
      <c r="B99" s="478"/>
      <c r="C99" s="478"/>
      <c r="D99" s="425"/>
      <c r="E99" s="86" t="s">
        <v>1134</v>
      </c>
      <c r="F99" s="91"/>
      <c r="G99" s="91"/>
      <c r="H99" s="91"/>
      <c r="I99" s="91"/>
      <c r="J99" s="88" t="s">
        <v>1095</v>
      </c>
      <c r="K99" s="91"/>
      <c r="L99" s="91"/>
      <c r="M99" s="259"/>
      <c r="N99" s="91"/>
    </row>
    <row r="100" spans="1:14" ht="62.5">
      <c r="A100" s="132" t="s">
        <v>793</v>
      </c>
      <c r="B100" s="131" t="s">
        <v>794</v>
      </c>
      <c r="C100" s="130" t="str">
        <f>D1_Plan_Set!C72</f>
        <v>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v>
      </c>
      <c r="D100" s="130" t="s">
        <v>1098</v>
      </c>
      <c r="E100" s="79" t="s">
        <v>1108</v>
      </c>
      <c r="F100" s="76"/>
      <c r="G100" s="76"/>
      <c r="H100" s="76"/>
      <c r="I100" s="76"/>
      <c r="J100" s="78" t="s">
        <v>1095</v>
      </c>
      <c r="K100" s="76"/>
      <c r="L100" s="76"/>
      <c r="M100" s="258"/>
      <c r="N100" s="76"/>
    </row>
    <row r="101" spans="1:14" ht="75">
      <c r="A101" s="132" t="s">
        <v>796</v>
      </c>
      <c r="B101" s="131" t="s">
        <v>797</v>
      </c>
      <c r="C101" s="130" t="str">
        <f>D1_Plan_Set!C73</f>
        <v>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v>
      </c>
      <c r="D101" s="130" t="s">
        <v>1098</v>
      </c>
      <c r="E101" s="79" t="s">
        <v>1108</v>
      </c>
      <c r="F101" s="76"/>
      <c r="G101" s="76"/>
      <c r="H101" s="76"/>
      <c r="I101" s="76"/>
      <c r="J101" s="78" t="s">
        <v>1095</v>
      </c>
      <c r="K101" s="76"/>
      <c r="L101" s="76"/>
      <c r="M101" s="258"/>
      <c r="N101" s="76"/>
    </row>
    <row r="102" spans="1:14" ht="62.5">
      <c r="A102" s="132" t="s">
        <v>799</v>
      </c>
      <c r="B102" s="131" t="s">
        <v>800</v>
      </c>
      <c r="C102" s="130" t="str">
        <f>D1_Plan_Set!C74</f>
        <v>Enter the total number of grievances resolved by the plan during the reporting year that were related to access to care. Access to care grievances include complaints about difficulties finding qualified in-network providers, excessive travel or wait times, or other access issues.</v>
      </c>
      <c r="D102" s="130" t="s">
        <v>1098</v>
      </c>
      <c r="E102" s="79" t="s">
        <v>1108</v>
      </c>
      <c r="F102" s="76"/>
      <c r="G102" s="76"/>
      <c r="H102" s="76"/>
      <c r="I102" s="76"/>
      <c r="J102" s="78" t="s">
        <v>1095</v>
      </c>
      <c r="K102" s="76"/>
      <c r="L102" s="76"/>
      <c r="M102" s="258"/>
      <c r="N102" s="76"/>
    </row>
    <row r="103" spans="1:14" ht="62.5">
      <c r="A103" s="132" t="s">
        <v>802</v>
      </c>
      <c r="B103" s="131" t="s">
        <v>803</v>
      </c>
      <c r="C103" s="130" t="str">
        <f>D1_Plan_Set!C75</f>
        <v>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v>
      </c>
      <c r="D103" s="130" t="s">
        <v>1098</v>
      </c>
      <c r="E103" s="79" t="s">
        <v>1108</v>
      </c>
      <c r="F103" s="76"/>
      <c r="G103" s="76"/>
      <c r="H103" s="76"/>
      <c r="I103" s="76"/>
      <c r="J103" s="78" t="s">
        <v>1095</v>
      </c>
      <c r="K103" s="76"/>
      <c r="L103" s="76"/>
      <c r="M103" s="258"/>
      <c r="N103" s="76"/>
    </row>
    <row r="104" spans="1:14" ht="75">
      <c r="A104" s="132" t="s">
        <v>805</v>
      </c>
      <c r="B104" s="131" t="s">
        <v>806</v>
      </c>
      <c r="C104" s="130" t="str">
        <f>D1_Plan_Set!C76</f>
        <v>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v>
      </c>
      <c r="D104" s="130" t="s">
        <v>1098</v>
      </c>
      <c r="E104" s="79" t="s">
        <v>1108</v>
      </c>
      <c r="F104" s="76"/>
      <c r="G104" s="76"/>
      <c r="H104" s="76"/>
      <c r="I104" s="76"/>
      <c r="J104" s="78" t="s">
        <v>1095</v>
      </c>
      <c r="K104" s="76"/>
      <c r="L104" s="76"/>
      <c r="M104" s="258"/>
      <c r="N104" s="76"/>
    </row>
    <row r="105" spans="1:14" ht="37.5">
      <c r="A105" s="132" t="s">
        <v>808</v>
      </c>
      <c r="B105" s="131" t="s">
        <v>809</v>
      </c>
      <c r="C105" s="130" t="str">
        <f>D1_Plan_Set!C77</f>
        <v>Enter the total number of grievances resolved by the plan during the reporting year that were filed for a reason related to payment or billing issues.</v>
      </c>
      <c r="D105" s="130" t="s">
        <v>1098</v>
      </c>
      <c r="E105" s="79" t="s">
        <v>1108</v>
      </c>
      <c r="F105" s="76"/>
      <c r="G105" s="76"/>
      <c r="H105" s="76"/>
      <c r="I105" s="76"/>
      <c r="J105" s="78" t="s">
        <v>1095</v>
      </c>
      <c r="K105" s="76"/>
      <c r="L105" s="76"/>
      <c r="M105" s="258"/>
      <c r="N105" s="76"/>
    </row>
    <row r="106" spans="1:14" ht="87.5">
      <c r="A106" s="132" t="s">
        <v>811</v>
      </c>
      <c r="B106" s="131" t="s">
        <v>812</v>
      </c>
      <c r="C106" s="130" t="str">
        <f>D1_Plan_Set!C78</f>
        <v>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v>
      </c>
      <c r="D106" s="130" t="s">
        <v>1098</v>
      </c>
      <c r="E106" s="79" t="s">
        <v>1108</v>
      </c>
      <c r="F106" s="76"/>
      <c r="G106" s="76"/>
      <c r="H106" s="76"/>
      <c r="I106" s="76"/>
      <c r="J106" s="78" t="s">
        <v>1095</v>
      </c>
      <c r="K106" s="76"/>
      <c r="L106" s="76"/>
      <c r="M106" s="258"/>
      <c r="N106" s="76"/>
    </row>
    <row r="107" spans="1:14" ht="50">
      <c r="A107" s="132" t="s">
        <v>814</v>
      </c>
      <c r="B107" s="131" t="s">
        <v>815</v>
      </c>
      <c r="C107" s="130" t="str">
        <f>D1_Plan_Set!C79</f>
        <v>Enter the total number of grievances resolved by the plan during the reporting year that were related to abuse, neglect or exploitation. Abuse/neglect/exploitation grievances include cases involving potential or actual patient harm.</v>
      </c>
      <c r="D107" s="130" t="s">
        <v>1098</v>
      </c>
      <c r="E107" s="79" t="s">
        <v>1108</v>
      </c>
      <c r="F107" s="76"/>
      <c r="G107" s="76"/>
      <c r="H107" s="76"/>
      <c r="I107" s="76"/>
      <c r="J107" s="78" t="s">
        <v>1095</v>
      </c>
      <c r="K107" s="76"/>
      <c r="L107" s="76"/>
      <c r="M107" s="258"/>
      <c r="N107" s="76"/>
    </row>
    <row r="108" spans="1:14" ht="62.5">
      <c r="A108" s="132" t="s">
        <v>817</v>
      </c>
      <c r="B108" s="131" t="s">
        <v>818</v>
      </c>
      <c r="C108" s="130" t="str">
        <f>D1_Plan_Set!C80</f>
        <v xml:space="preserve">Enter the total number of grievances resolved by the plan during the reporting year that were filed due to a lack of timely plan response to a service authorization or appeal request (including requests to expedite or extend appeals). </v>
      </c>
      <c r="D108" s="130" t="s">
        <v>1098</v>
      </c>
      <c r="E108" s="79" t="s">
        <v>1108</v>
      </c>
      <c r="F108" s="76"/>
      <c r="G108" s="76"/>
      <c r="H108" s="76"/>
      <c r="I108" s="76"/>
      <c r="J108" s="78" t="s">
        <v>1095</v>
      </c>
      <c r="K108" s="76"/>
      <c r="L108" s="76"/>
      <c r="M108" s="258"/>
      <c r="N108" s="76"/>
    </row>
    <row r="109" spans="1:14" ht="93" customHeight="1">
      <c r="A109" s="132" t="s">
        <v>820</v>
      </c>
      <c r="B109" s="131" t="s">
        <v>821</v>
      </c>
      <c r="C109" s="130" t="str">
        <f>D1_Plan_Set!C81</f>
        <v>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v>
      </c>
      <c r="D109" s="130" t="s">
        <v>1098</v>
      </c>
      <c r="E109" s="79" t="s">
        <v>1108</v>
      </c>
      <c r="F109" s="76"/>
      <c r="G109" s="76"/>
      <c r="H109" s="76"/>
      <c r="I109" s="76"/>
      <c r="J109" s="78" t="s">
        <v>1095</v>
      </c>
      <c r="K109" s="76"/>
      <c r="L109" s="76"/>
      <c r="M109" s="258"/>
      <c r="N109" s="76"/>
    </row>
    <row r="110" spans="1:14" ht="37.5">
      <c r="A110" s="132" t="s">
        <v>823</v>
      </c>
      <c r="B110" s="131" t="s">
        <v>824</v>
      </c>
      <c r="C110" s="130" t="str">
        <f>D1_Plan_Set!C82</f>
        <v>Enter the total number of grievances resolved by the plan during the reporting year that were filed for a reason other than the reasons listed above.</v>
      </c>
      <c r="D110" s="130" t="s">
        <v>1098</v>
      </c>
      <c r="E110" s="79" t="s">
        <v>1108</v>
      </c>
      <c r="F110" s="76"/>
      <c r="G110" s="76"/>
      <c r="H110" s="76"/>
      <c r="I110" s="76"/>
      <c r="J110" s="78" t="s">
        <v>1095</v>
      </c>
      <c r="K110" s="76"/>
      <c r="L110" s="76"/>
      <c r="M110" s="258"/>
      <c r="N110" s="76"/>
    </row>
    <row r="111" spans="1:14">
      <c r="A111" s="428" t="s">
        <v>1136</v>
      </c>
      <c r="B111" s="92" t="s">
        <v>1137</v>
      </c>
      <c r="C111" s="71"/>
      <c r="D111" s="71"/>
      <c r="E111" s="71"/>
      <c r="F111" s="71"/>
      <c r="G111" s="71"/>
      <c r="H111" s="72" t="s">
        <v>1095</v>
      </c>
      <c r="I111" s="72" t="s">
        <v>1095</v>
      </c>
      <c r="J111" s="71"/>
      <c r="K111" s="71"/>
      <c r="L111" s="71"/>
      <c r="M111" s="71"/>
      <c r="N111" s="71"/>
    </row>
    <row r="112" spans="1:14" ht="62.5">
      <c r="A112" s="131" t="s">
        <v>320</v>
      </c>
      <c r="B112" s="131" t="s">
        <v>321</v>
      </c>
      <c r="C112" s="131" t="str">
        <f>'C1_Program_Set'!C24</f>
        <v>What are the state’s biggest challenges? Describe any challenges MCPs have maintaining adequate networks and meeting access standards. If the state and MCPs did not encounter any challenges, please enter 'No challenges were encountered' as your response. 'N/A' is not an acceptable response.</v>
      </c>
      <c r="D112" s="130" t="s">
        <v>1098</v>
      </c>
      <c r="E112" s="74" t="s">
        <v>1105</v>
      </c>
      <c r="F112" s="77"/>
      <c r="G112" s="77"/>
      <c r="H112" s="78" t="s">
        <v>1095</v>
      </c>
      <c r="I112" s="77"/>
      <c r="J112" s="78"/>
      <c r="K112" s="77"/>
      <c r="L112" s="77"/>
      <c r="M112" s="258"/>
      <c r="N112" s="77"/>
    </row>
    <row r="113" spans="1:14" ht="25">
      <c r="A113" s="131" t="s">
        <v>324</v>
      </c>
      <c r="B113" s="131" t="s">
        <v>325</v>
      </c>
      <c r="C113" s="131" t="str">
        <f>'C1_Program_Set'!C25</f>
        <v xml:space="preserve">How does the state work with MCPs to address gaps in network adequacy? </v>
      </c>
      <c r="D113" s="130" t="s">
        <v>1098</v>
      </c>
      <c r="E113" s="74" t="s">
        <v>1105</v>
      </c>
      <c r="F113" s="77"/>
      <c r="G113" s="77"/>
      <c r="H113" s="78" t="s">
        <v>1095</v>
      </c>
      <c r="I113" s="77"/>
      <c r="J113" s="78"/>
      <c r="K113" s="77"/>
      <c r="L113" s="77"/>
      <c r="M113" s="258"/>
      <c r="N113" s="77"/>
    </row>
    <row r="114" spans="1:14" ht="112.5">
      <c r="A114" s="73" t="s">
        <v>1074</v>
      </c>
      <c r="B114" s="73" t="s">
        <v>1138</v>
      </c>
      <c r="C114" s="75" t="s">
        <v>1139</v>
      </c>
      <c r="D114" s="130" t="s">
        <v>1098</v>
      </c>
      <c r="E114" s="73"/>
      <c r="F114" s="77"/>
      <c r="G114" s="77"/>
      <c r="H114" s="77"/>
      <c r="I114" s="78" t="s">
        <v>1095</v>
      </c>
      <c r="J114" s="78"/>
      <c r="K114" s="77"/>
      <c r="L114" s="77"/>
      <c r="M114" s="258"/>
      <c r="N114" s="77"/>
    </row>
    <row r="115" spans="1:14">
      <c r="A115" s="428" t="s">
        <v>1140</v>
      </c>
      <c r="B115" s="92" t="s">
        <v>1141</v>
      </c>
      <c r="C115" s="71"/>
      <c r="D115" s="71"/>
      <c r="E115" s="71"/>
      <c r="F115" s="71"/>
      <c r="G115" s="71"/>
      <c r="H115" s="71"/>
      <c r="I115" s="71"/>
      <c r="J115" s="71"/>
      <c r="K115" s="72" t="s">
        <v>1095</v>
      </c>
      <c r="L115" s="71"/>
      <c r="M115" s="71"/>
      <c r="N115" s="71"/>
    </row>
    <row r="116" spans="1:14" ht="225">
      <c r="A116" s="73" t="s">
        <v>1076</v>
      </c>
      <c r="B116" s="74" t="s">
        <v>1142</v>
      </c>
      <c r="C116" s="75" t="s">
        <v>1143</v>
      </c>
      <c r="D116" s="75" t="s">
        <v>1144</v>
      </c>
      <c r="E116" s="74"/>
      <c r="F116" s="76"/>
      <c r="G116" s="76"/>
      <c r="H116" s="76"/>
      <c r="I116" s="76"/>
      <c r="J116" s="76"/>
      <c r="K116" s="76" t="s">
        <v>1095</v>
      </c>
      <c r="L116" s="76"/>
      <c r="M116" s="258"/>
      <c r="N116" s="76"/>
    </row>
    <row r="117" spans="1:14" ht="26">
      <c r="A117" s="428" t="s">
        <v>1145</v>
      </c>
      <c r="B117" s="71" t="s">
        <v>1146</v>
      </c>
      <c r="C117" s="71"/>
      <c r="D117" s="71"/>
      <c r="E117" s="71"/>
      <c r="F117" s="71"/>
      <c r="G117" s="71"/>
      <c r="H117" s="71"/>
      <c r="I117" s="71"/>
      <c r="J117" s="71"/>
      <c r="K117" s="71"/>
      <c r="L117" s="72" t="s">
        <v>1095</v>
      </c>
      <c r="M117" s="71"/>
      <c r="N117" s="71"/>
    </row>
    <row r="118" spans="1:14" ht="50">
      <c r="A118" s="73" t="s">
        <v>1077</v>
      </c>
      <c r="B118" s="74" t="s">
        <v>1147</v>
      </c>
      <c r="C118" s="75" t="s">
        <v>1148</v>
      </c>
      <c r="D118" s="75" t="s">
        <v>1098</v>
      </c>
      <c r="E118" s="74"/>
      <c r="F118" s="76"/>
      <c r="G118" s="76"/>
      <c r="H118" s="76"/>
      <c r="I118" s="76"/>
      <c r="J118" s="76"/>
      <c r="K118" s="76"/>
      <c r="L118" s="76" t="s">
        <v>1095</v>
      </c>
      <c r="M118" s="258"/>
      <c r="N118" s="76"/>
    </row>
    <row r="119" spans="1:14">
      <c r="A119" s="428" t="s">
        <v>1149</v>
      </c>
      <c r="B119" s="92" t="s">
        <v>1150</v>
      </c>
      <c r="C119" s="71"/>
      <c r="D119" s="71"/>
      <c r="E119" s="71"/>
      <c r="F119" s="72" t="s">
        <v>1095</v>
      </c>
      <c r="G119" s="72" t="s">
        <v>1095</v>
      </c>
      <c r="H119" s="72" t="s">
        <v>1095</v>
      </c>
      <c r="I119" s="72"/>
      <c r="J119" s="72"/>
      <c r="K119" s="72"/>
      <c r="L119" s="72"/>
      <c r="M119" s="71"/>
      <c r="N119" s="72" t="s">
        <v>1095</v>
      </c>
    </row>
    <row r="120" spans="1:14" ht="25">
      <c r="A120" s="73" t="s">
        <v>1092</v>
      </c>
      <c r="B120" s="74" t="s">
        <v>1151</v>
      </c>
      <c r="C120" s="81" t="s">
        <v>1097</v>
      </c>
      <c r="D120" s="81" t="s">
        <v>1104</v>
      </c>
      <c r="E120" s="74" t="s">
        <v>1105</v>
      </c>
      <c r="F120" s="78" t="s">
        <v>1095</v>
      </c>
      <c r="G120" s="77"/>
      <c r="H120" s="77"/>
      <c r="I120" s="77"/>
      <c r="J120" s="77"/>
      <c r="K120" s="77"/>
      <c r="L120" s="77"/>
      <c r="M120" s="258"/>
      <c r="N120" s="77"/>
    </row>
    <row r="121" spans="1:14" ht="37.5">
      <c r="A121" s="74" t="s">
        <v>329</v>
      </c>
      <c r="B121" s="74" t="s">
        <v>330</v>
      </c>
      <c r="C121" s="74" t="str">
        <f>'C1_Program_Set'!C27</f>
        <v>List the website(s) and/or email address(es) that beneficiaries use to seek assistance from the BSS through electronic means. Separate entries with commas.</v>
      </c>
      <c r="D121" s="74" t="s">
        <v>1104</v>
      </c>
      <c r="E121" s="74" t="s">
        <v>1105</v>
      </c>
      <c r="F121" s="77"/>
      <c r="G121" s="78"/>
      <c r="H121" s="78" t="s">
        <v>1095</v>
      </c>
      <c r="I121" s="77"/>
      <c r="J121" s="78"/>
      <c r="K121" s="77"/>
      <c r="L121" s="77"/>
      <c r="M121" s="258"/>
      <c r="N121" s="78"/>
    </row>
    <row r="122" spans="1:14" ht="75">
      <c r="A122" s="130" t="s">
        <v>332</v>
      </c>
      <c r="B122" s="131" t="s">
        <v>333</v>
      </c>
      <c r="C122" s="74" t="str">
        <f>'C1_Program_Set'!C28</f>
        <v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v>
      </c>
      <c r="D122" s="74" t="s">
        <v>1104</v>
      </c>
      <c r="E122" s="74" t="s">
        <v>1105</v>
      </c>
      <c r="F122" s="77"/>
      <c r="G122" s="78"/>
      <c r="H122" s="78" t="s">
        <v>1095</v>
      </c>
      <c r="I122" s="77"/>
      <c r="J122" s="78"/>
      <c r="K122" s="77"/>
      <c r="L122" s="77"/>
      <c r="M122" s="258"/>
      <c r="N122" s="78"/>
    </row>
    <row r="123" spans="1:14" ht="50">
      <c r="A123" s="130" t="s">
        <v>335</v>
      </c>
      <c r="B123" s="131" t="s">
        <v>336</v>
      </c>
      <c r="C123" s="74" t="str">
        <f>'C1_Program_Set'!C29</f>
        <v>How do BSS entities assist the state with identifying, remediating, and resolving systemic issues based on a review of LTSS program data such as grievances and appeals or critical incident data? Refer to 42 CFR 438.71(d)(4).</v>
      </c>
      <c r="D123" s="74" t="s">
        <v>1104</v>
      </c>
      <c r="E123" s="74" t="s">
        <v>1105</v>
      </c>
      <c r="F123" s="77"/>
      <c r="G123" s="78"/>
      <c r="H123" s="78" t="s">
        <v>1095</v>
      </c>
      <c r="I123" s="77"/>
      <c r="J123" s="78"/>
      <c r="K123" s="77"/>
      <c r="L123" s="77"/>
      <c r="M123" s="258"/>
      <c r="N123" s="78"/>
    </row>
    <row r="124" spans="1:14" ht="25">
      <c r="A124" s="130" t="s">
        <v>338</v>
      </c>
      <c r="B124" s="131" t="s">
        <v>339</v>
      </c>
      <c r="C124" s="74" t="str">
        <f>'C1_Program_Set'!C30</f>
        <v xml:space="preserve">How does the state evaluate the quality, effectiveness, and efficiency of the BSS entities' performance? </v>
      </c>
      <c r="D124" s="74" t="s">
        <v>1104</v>
      </c>
      <c r="E124" s="74" t="s">
        <v>1105</v>
      </c>
      <c r="F124" s="76"/>
      <c r="G124" s="78"/>
      <c r="H124" s="78" t="s">
        <v>1095</v>
      </c>
      <c r="I124" s="77"/>
      <c r="J124" s="78"/>
      <c r="K124" s="77"/>
      <c r="L124" s="77"/>
      <c r="M124" s="258"/>
      <c r="N124" s="78"/>
    </row>
    <row r="125" spans="1:14" ht="25">
      <c r="A125" s="130" t="s">
        <v>990</v>
      </c>
      <c r="B125" s="131" t="s">
        <v>991</v>
      </c>
      <c r="C125" s="131" t="str">
        <f>E_BSS_Entities!C6</f>
        <v>What type of entity performed each BSS activity? Select multiple and/or use free text for "other". Refer to 42 CFR 438.71(b).</v>
      </c>
      <c r="D125" s="131" t="s">
        <v>1104</v>
      </c>
      <c r="E125" s="74" t="s">
        <v>1123</v>
      </c>
      <c r="F125" s="76"/>
      <c r="G125" s="78"/>
      <c r="H125" s="78"/>
      <c r="I125" s="77"/>
      <c r="J125" s="78"/>
      <c r="K125" s="77"/>
      <c r="L125" s="77"/>
      <c r="M125" s="258"/>
      <c r="N125" s="78" t="s">
        <v>1095</v>
      </c>
    </row>
    <row r="126" spans="1:14" ht="25">
      <c r="A126" s="130" t="s">
        <v>995</v>
      </c>
      <c r="B126" s="131" t="s">
        <v>996</v>
      </c>
      <c r="C126" s="131" t="str">
        <f>E_BSS_Entities!C7</f>
        <v>What are the roles performed by the BSS entity? Select multiple and/or use free text for "other". Refer to 42 CFR 438.71(b).</v>
      </c>
      <c r="D126" s="131" t="s">
        <v>1104</v>
      </c>
      <c r="E126" s="74" t="s">
        <v>1123</v>
      </c>
      <c r="F126" s="76"/>
      <c r="G126" s="78"/>
      <c r="H126" s="78"/>
      <c r="I126" s="77"/>
      <c r="J126" s="78"/>
      <c r="K126" s="77"/>
      <c r="L126" s="77"/>
      <c r="M126" s="258"/>
      <c r="N126" s="78" t="s">
        <v>1095</v>
      </c>
    </row>
    <row r="127" spans="1:14">
      <c r="A127" s="428" t="s">
        <v>1095</v>
      </c>
      <c r="B127" s="71" t="s">
        <v>1152</v>
      </c>
      <c r="C127" s="71"/>
      <c r="D127" s="71"/>
      <c r="E127" s="71"/>
      <c r="F127" s="71"/>
      <c r="G127" s="72" t="s">
        <v>1095</v>
      </c>
      <c r="H127" s="72" t="s">
        <v>1095</v>
      </c>
      <c r="I127" s="72"/>
      <c r="J127" s="72" t="s">
        <v>1095</v>
      </c>
      <c r="K127" s="71"/>
      <c r="L127" s="71"/>
      <c r="M127" s="71"/>
      <c r="N127" s="71"/>
    </row>
    <row r="128" spans="1:14" ht="119.5" customHeight="1">
      <c r="A128" s="130" t="s">
        <v>207</v>
      </c>
      <c r="B128" s="130" t="s">
        <v>208</v>
      </c>
      <c r="C128" s="130" t="str">
        <f>B_State!C10</f>
        <v>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'No PI activities were performed during the reporting period' as your response. 'N/A' is not an acceptable response.</v>
      </c>
      <c r="D128" s="130" t="s">
        <v>1098</v>
      </c>
      <c r="E128" s="74" t="s">
        <v>1105</v>
      </c>
      <c r="F128" s="76"/>
      <c r="G128" s="76" t="s">
        <v>1095</v>
      </c>
      <c r="H128" s="76"/>
      <c r="I128" s="76"/>
      <c r="J128" s="76"/>
      <c r="K128" s="76"/>
      <c r="L128" s="76"/>
      <c r="M128" s="258"/>
      <c r="N128" s="76"/>
    </row>
    <row r="129" spans="1:14" ht="25">
      <c r="A129" s="132" t="s">
        <v>210</v>
      </c>
      <c r="B129" s="130" t="s">
        <v>211</v>
      </c>
      <c r="C129" s="130" t="str">
        <f>B_State!C11</f>
        <v>Does the state allow plans to retain overpayments, require the return of overpayments, or has established a hybrid system? Select one.</v>
      </c>
      <c r="D129" s="130" t="s">
        <v>1104</v>
      </c>
      <c r="E129" s="82" t="s">
        <v>1111</v>
      </c>
      <c r="F129" s="76"/>
      <c r="G129" s="76" t="s">
        <v>1095</v>
      </c>
      <c r="H129" s="76"/>
      <c r="I129" s="76"/>
      <c r="J129" s="76"/>
      <c r="K129" s="76"/>
      <c r="L129" s="76"/>
      <c r="M129" s="258"/>
      <c r="N129" s="76"/>
    </row>
    <row r="130" spans="1:14" ht="25">
      <c r="A130" s="132" t="s">
        <v>213</v>
      </c>
      <c r="B130" s="130" t="s">
        <v>214</v>
      </c>
      <c r="C130" s="130" t="str">
        <f>B_State!C12</f>
        <v xml:space="preserve">Describe where the overpayment standard in the previous indicator is located in plan contracts, as required by 42 CFR 438.608(d)(1)(i). </v>
      </c>
      <c r="D130" s="130" t="s">
        <v>1104</v>
      </c>
      <c r="E130" s="82" t="s">
        <v>1105</v>
      </c>
      <c r="F130" s="76"/>
      <c r="G130" s="76" t="s">
        <v>1095</v>
      </c>
      <c r="H130" s="76"/>
      <c r="I130" s="76"/>
      <c r="J130" s="76"/>
      <c r="K130" s="76"/>
      <c r="L130" s="76"/>
      <c r="M130" s="258"/>
      <c r="N130" s="76"/>
    </row>
    <row r="131" spans="1:14" ht="50">
      <c r="A131" s="132" t="s">
        <v>216</v>
      </c>
      <c r="B131" s="130" t="s">
        <v>217</v>
      </c>
      <c r="C131" s="130" t="str">
        <f>B_State!C13</f>
        <v xml:space="preserve">Briefly describe the overpayment standard (for example, details on whether the state allows plans to retain overpayments, requires the plans to return overpayments, or administers a hybrid system) selected in indicator B.X.2. </v>
      </c>
      <c r="D131" s="130" t="s">
        <v>1104</v>
      </c>
      <c r="E131" s="82" t="s">
        <v>1105</v>
      </c>
      <c r="F131" s="76"/>
      <c r="G131" s="76" t="s">
        <v>1095</v>
      </c>
      <c r="H131" s="76"/>
      <c r="I131" s="76"/>
      <c r="J131" s="76"/>
      <c r="K131" s="76"/>
      <c r="L131" s="76"/>
      <c r="M131" s="258"/>
      <c r="N131" s="76"/>
    </row>
    <row r="132" spans="1:14" ht="75">
      <c r="A132" s="132" t="s">
        <v>220</v>
      </c>
      <c r="B132" s="130" t="s">
        <v>221</v>
      </c>
      <c r="C132" s="130" t="str">
        <f>B_State!C14</f>
        <v>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v>
      </c>
      <c r="D132" s="130" t="s">
        <v>1104</v>
      </c>
      <c r="E132" s="82" t="s">
        <v>1105</v>
      </c>
      <c r="F132" s="76"/>
      <c r="G132" s="76" t="s">
        <v>1095</v>
      </c>
      <c r="H132" s="76"/>
      <c r="I132" s="76"/>
      <c r="J132" s="76"/>
      <c r="K132" s="76"/>
      <c r="L132" s="76"/>
      <c r="M132" s="258"/>
      <c r="N132" s="76"/>
    </row>
    <row r="133" spans="1:14" ht="50">
      <c r="A133" s="132" t="s">
        <v>223</v>
      </c>
      <c r="B133" s="130" t="s">
        <v>224</v>
      </c>
      <c r="C133" s="130" t="str">
        <f>B_State!C15</f>
        <v xml:space="preserve">Describe how the state ensures timely and accurate reconciliation of enrollment files between the state and plans to ensure appropriate payments for enrollees experiencing a change in status (e.g., incarcerated, deceased, switching plans). </v>
      </c>
      <c r="D133" s="130" t="s">
        <v>1104</v>
      </c>
      <c r="E133" s="82" t="s">
        <v>1105</v>
      </c>
      <c r="F133" s="76"/>
      <c r="G133" s="76" t="s">
        <v>1095</v>
      </c>
      <c r="H133" s="76"/>
      <c r="I133" s="76"/>
      <c r="J133" s="76"/>
      <c r="K133" s="76"/>
      <c r="L133" s="76"/>
      <c r="M133" s="258"/>
      <c r="N133" s="76"/>
    </row>
    <row r="134" spans="1:14" ht="37.5">
      <c r="A134" s="132" t="s">
        <v>1153</v>
      </c>
      <c r="B134" s="130" t="s">
        <v>228</v>
      </c>
      <c r="C134" s="130" t="str">
        <f>B_State!C16</f>
        <v>Does the state monitor whether plans report provider “for cause” terminations in a timely manner under 42 CFR 438.608(a)(4)? Select one.</v>
      </c>
      <c r="D134" s="130" t="s">
        <v>1104</v>
      </c>
      <c r="E134" s="82" t="s">
        <v>1111</v>
      </c>
      <c r="F134" s="76"/>
      <c r="G134" s="76" t="s">
        <v>1095</v>
      </c>
      <c r="H134" s="76"/>
      <c r="I134" s="76"/>
      <c r="J134" s="76"/>
      <c r="K134" s="76"/>
      <c r="L134" s="76"/>
      <c r="M134" s="258"/>
      <c r="N134" s="76"/>
    </row>
    <row r="135" spans="1:14" ht="50">
      <c r="A135" s="132" t="s">
        <v>1154</v>
      </c>
      <c r="B135" s="130" t="s">
        <v>232</v>
      </c>
      <c r="C135" s="130" t="str">
        <f>B_State!C17</f>
        <v>If the state monitors whether plans report provider “for cause” terminations in a timely manner in the previous indicator, does the state use a metric or indicator to assess plan reporting performance? Select one.</v>
      </c>
      <c r="D135" s="130" t="s">
        <v>1104</v>
      </c>
      <c r="E135" s="82" t="s">
        <v>1111</v>
      </c>
      <c r="F135" s="76"/>
      <c r="G135" s="76" t="s">
        <v>1095</v>
      </c>
      <c r="H135" s="76"/>
      <c r="I135" s="76"/>
      <c r="J135" s="76"/>
      <c r="K135" s="76"/>
      <c r="L135" s="76"/>
      <c r="M135" s="258"/>
      <c r="N135" s="76"/>
    </row>
    <row r="136" spans="1:14" ht="37.5">
      <c r="A136" s="132" t="s">
        <v>1155</v>
      </c>
      <c r="B136" s="130" t="s">
        <v>235</v>
      </c>
      <c r="C136" s="130" t="str">
        <f>B_State!C18</f>
        <v xml:space="preserve">If the state uses a metric or indicator to assess plan reporting performance in item B.X.7b, describe the metric or indicator that the state uses. </v>
      </c>
      <c r="D136" s="130" t="s">
        <v>1104</v>
      </c>
      <c r="E136" s="82" t="s">
        <v>1105</v>
      </c>
      <c r="F136" s="76"/>
      <c r="G136" s="76" t="s">
        <v>1095</v>
      </c>
      <c r="H136" s="76"/>
      <c r="I136" s="76"/>
      <c r="J136" s="76"/>
      <c r="K136" s="76"/>
      <c r="L136" s="76"/>
      <c r="M136" s="258"/>
      <c r="N136" s="76"/>
    </row>
    <row r="137" spans="1:14" ht="121" customHeight="1">
      <c r="A137" s="132" t="s">
        <v>238</v>
      </c>
      <c r="B137" s="130" t="s">
        <v>239</v>
      </c>
      <c r="C137" s="130" t="str">
        <f>B_State!C19</f>
        <v>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v>
      </c>
      <c r="D137" s="130" t="s">
        <v>1098</v>
      </c>
      <c r="E137" s="82" t="s">
        <v>1111</v>
      </c>
      <c r="F137" s="76"/>
      <c r="G137" s="76" t="s">
        <v>1095</v>
      </c>
      <c r="H137" s="76"/>
      <c r="I137" s="76"/>
      <c r="J137" s="76"/>
      <c r="K137" s="76"/>
      <c r="L137" s="76"/>
      <c r="M137" s="258"/>
      <c r="N137" s="76"/>
    </row>
    <row r="138" spans="1:14" ht="66.650000000000006" customHeight="1">
      <c r="A138" s="132" t="s">
        <v>242</v>
      </c>
      <c r="B138" s="130" t="s">
        <v>243</v>
      </c>
      <c r="C138" s="130" t="str">
        <f>B_State!C20</f>
        <v xml:space="preserve">If the state responded "yes" to the previous indicator, summarize the instances and whether the entity was notified as required in 438.602(d). Enter N/A if not applicable. Report actions taken, such as plan-level sanctions and corrective actions. </v>
      </c>
      <c r="D138" s="130" t="s">
        <v>1098</v>
      </c>
      <c r="E138" s="82" t="s">
        <v>1105</v>
      </c>
      <c r="F138" s="76"/>
      <c r="G138" s="76" t="s">
        <v>1095</v>
      </c>
      <c r="H138" s="76"/>
      <c r="I138" s="76"/>
      <c r="J138" s="76"/>
      <c r="K138" s="76"/>
      <c r="L138" s="76"/>
      <c r="M138" s="258"/>
      <c r="N138" s="76"/>
    </row>
    <row r="139" spans="1:14" ht="50">
      <c r="A139" s="130" t="s">
        <v>245</v>
      </c>
      <c r="B139" s="130" t="s">
        <v>246</v>
      </c>
      <c r="C139" s="130" t="str">
        <f>B_State!C21</f>
        <v>Does the state post on its website the names of individuals and entities with 5% or more ownership or control interest in MCOs, PIHPs, PAHPs, PCCMs and PCCM entities and subcontractors? Refer to §455.104 and required by 42 CFR 438.602(g)(3).</v>
      </c>
      <c r="D139" s="130" t="s">
        <v>1104</v>
      </c>
      <c r="E139" s="82" t="s">
        <v>1111</v>
      </c>
      <c r="F139" s="76"/>
      <c r="G139" s="76" t="s">
        <v>1095</v>
      </c>
      <c r="H139" s="76"/>
      <c r="I139" s="76"/>
      <c r="J139" s="76"/>
      <c r="K139" s="76"/>
      <c r="L139" s="76"/>
      <c r="M139" s="258"/>
      <c r="N139" s="76"/>
    </row>
    <row r="140" spans="1:14" ht="25">
      <c r="A140" s="130" t="s">
        <v>248</v>
      </c>
      <c r="B140" s="130" t="s">
        <v>246</v>
      </c>
      <c r="C140" s="130" t="str">
        <f>B_State!C22</f>
        <v>If the state responded "yes" in the previous indicator, what is the link to the website? Enter N/A if not applicable. Refer to 42 CFR 602(g)(3).</v>
      </c>
      <c r="D140" s="130" t="s">
        <v>1104</v>
      </c>
      <c r="E140" s="82" t="s">
        <v>1105</v>
      </c>
      <c r="F140" s="76"/>
      <c r="G140" s="76" t="s">
        <v>1095</v>
      </c>
      <c r="H140" s="76"/>
      <c r="I140" s="76"/>
      <c r="J140" s="76"/>
      <c r="K140" s="76"/>
      <c r="L140" s="76"/>
      <c r="M140" s="258"/>
      <c r="N140" s="76"/>
    </row>
    <row r="141" spans="1:14" ht="75">
      <c r="A141" s="130" t="s">
        <v>250</v>
      </c>
      <c r="B141" s="132" t="s">
        <v>251</v>
      </c>
      <c r="C141" s="130" t="str">
        <f>B_State!C23</f>
        <v>If the state conducted any audits during the contract year to determine the accuracy, truthfulness, and completeness of the encounter and financial data submitted by the plans, provide the link(s) to the audit results. Refer to 42 CFR 438.602(e). If no audits were conducted, please enter 'No such audits were conducted during the reporting year' as your response. 'N/A' is not an acceptable response.</v>
      </c>
      <c r="D141" s="130" t="s">
        <v>1098</v>
      </c>
      <c r="E141" s="74" t="s">
        <v>1105</v>
      </c>
      <c r="F141" s="76"/>
      <c r="G141" s="76" t="s">
        <v>1095</v>
      </c>
      <c r="H141" s="76"/>
      <c r="I141" s="76"/>
      <c r="J141" s="76"/>
      <c r="K141" s="76"/>
      <c r="L141" s="76"/>
      <c r="M141" s="258"/>
      <c r="N141" s="76"/>
    </row>
    <row r="142" spans="1:14" ht="37.5">
      <c r="A142" s="130" t="s">
        <v>342</v>
      </c>
      <c r="B142" s="130" t="s">
        <v>343</v>
      </c>
      <c r="C142" s="130" t="str">
        <f>'C1_Program_Set'!C32</f>
        <v>Did any plans disclose prohibited affiliations? If the state took action, enter those actions on Tab D3 Sanctions. Select one. Refer to 42 CFR 438.610(d).</v>
      </c>
      <c r="D142" s="130" t="s">
        <v>1098</v>
      </c>
      <c r="E142" s="82" t="s">
        <v>1111</v>
      </c>
      <c r="F142" s="76"/>
      <c r="G142" s="76"/>
      <c r="H142" s="76" t="s">
        <v>1095</v>
      </c>
      <c r="I142" s="76"/>
      <c r="J142" s="76"/>
      <c r="K142" s="76"/>
      <c r="L142" s="76"/>
      <c r="M142" s="258"/>
      <c r="N142" s="76"/>
    </row>
    <row r="143" spans="1:14" ht="37.5">
      <c r="A143" s="132" t="s">
        <v>826</v>
      </c>
      <c r="B143" s="130" t="s">
        <v>827</v>
      </c>
      <c r="C143" s="131" t="str">
        <f>D1_Plan_Set!C84</f>
        <v>Report or enter the number of dedicated program integrity staff for routine internal monitoring and compliance risks. Refer to 42 CFR 438.608(a)(1)(vii).</v>
      </c>
      <c r="D143" s="131" t="s">
        <v>1098</v>
      </c>
      <c r="E143" s="79" t="s">
        <v>1108</v>
      </c>
      <c r="F143" s="76"/>
      <c r="G143" s="76"/>
      <c r="H143" s="76"/>
      <c r="I143" s="76"/>
      <c r="J143" s="76" t="s">
        <v>1095</v>
      </c>
      <c r="K143" s="76"/>
      <c r="L143" s="76"/>
      <c r="M143" s="258"/>
      <c r="N143" s="76"/>
    </row>
    <row r="144" spans="1:14" ht="25">
      <c r="A144" s="132" t="s">
        <v>829</v>
      </c>
      <c r="B144" s="130" t="s">
        <v>830</v>
      </c>
      <c r="C144" s="131" t="str">
        <f>D1_Plan_Set!C85</f>
        <v>How many program integrity investigations were opened by the plan during the reporting year?</v>
      </c>
      <c r="D144" s="131" t="s">
        <v>1098</v>
      </c>
      <c r="E144" s="79" t="s">
        <v>1108</v>
      </c>
      <c r="F144" s="76"/>
      <c r="G144" s="76"/>
      <c r="H144" s="76"/>
      <c r="I144" s="76"/>
      <c r="J144" s="76" t="s">
        <v>1095</v>
      </c>
      <c r="K144" s="76"/>
      <c r="L144" s="76"/>
      <c r="M144" s="258"/>
      <c r="N144" s="76"/>
    </row>
    <row r="145" spans="1:14" ht="54.65" customHeight="1">
      <c r="A145" s="132" t="s">
        <v>832</v>
      </c>
      <c r="B145" s="130" t="s">
        <v>833</v>
      </c>
      <c r="C145" s="131" t="str">
        <f>D1_Plan_Set!C86</f>
        <v xml:space="preserve">What is the ratio of program integrity investigations opened by the plan in the past year to the average number of individuals enrolled in the plan per month during the reporting year (i.e., average member months)? Express this as a ratio per 1,000 beneficiaries.  </v>
      </c>
      <c r="D145" s="131" t="s">
        <v>1098</v>
      </c>
      <c r="E145" s="79" t="s">
        <v>1156</v>
      </c>
      <c r="F145" s="76"/>
      <c r="G145" s="76"/>
      <c r="H145" s="76"/>
      <c r="I145" s="76"/>
      <c r="J145" s="76" t="s">
        <v>1095</v>
      </c>
      <c r="K145" s="76"/>
      <c r="L145" s="76"/>
      <c r="M145" s="258"/>
      <c r="N145" s="76"/>
    </row>
    <row r="146" spans="1:14" ht="25">
      <c r="A146" s="132" t="s">
        <v>835</v>
      </c>
      <c r="B146" s="130" t="s">
        <v>836</v>
      </c>
      <c r="C146" s="131" t="str">
        <f>D1_Plan_Set!C87</f>
        <v>How many program integrity investigations were resolved by the plan during the reporting year?</v>
      </c>
      <c r="D146" s="131" t="s">
        <v>1098</v>
      </c>
      <c r="E146" s="79" t="s">
        <v>1132</v>
      </c>
      <c r="F146" s="76"/>
      <c r="G146" s="76"/>
      <c r="H146" s="76"/>
      <c r="I146" s="76"/>
      <c r="J146" s="76" t="s">
        <v>1095</v>
      </c>
      <c r="K146" s="76"/>
      <c r="L146" s="76"/>
      <c r="M146" s="258"/>
      <c r="N146" s="76"/>
    </row>
    <row r="147" spans="1:14" ht="50">
      <c r="A147" s="132" t="s">
        <v>838</v>
      </c>
      <c r="B147" s="130" t="s">
        <v>839</v>
      </c>
      <c r="C147" s="131" t="str">
        <f>D1_Plan_Set!C88</f>
        <v xml:space="preserve">What is the ratio of program integrity investigations resolved by the plan in the past year to the average number of individuals enrolled in the plan per month during the reporting year (i.e., average member months)? Express this as a ratio per 1,000 beneficiaries.  </v>
      </c>
      <c r="D147" s="131" t="s">
        <v>1098</v>
      </c>
      <c r="E147" s="79" t="s">
        <v>1156</v>
      </c>
      <c r="F147" s="76"/>
      <c r="G147" s="76"/>
      <c r="H147" s="76"/>
      <c r="I147" s="76"/>
      <c r="J147" s="76" t="s">
        <v>1095</v>
      </c>
      <c r="K147" s="76"/>
      <c r="L147" s="76"/>
      <c r="M147" s="258"/>
      <c r="N147" s="76"/>
    </row>
    <row r="148" spans="1:14" ht="25">
      <c r="A148" s="132" t="s">
        <v>841</v>
      </c>
      <c r="B148" s="130" t="s">
        <v>842</v>
      </c>
      <c r="C148" s="131" t="str">
        <f>D1_Plan_Set!C89</f>
        <v xml:space="preserve">What is the referral path that the plan uses to make program integrity referrals to the state? Select one. </v>
      </c>
      <c r="D148" s="131" t="s">
        <v>1104</v>
      </c>
      <c r="E148" s="79" t="s">
        <v>1157</v>
      </c>
      <c r="F148" s="76"/>
      <c r="G148" s="76"/>
      <c r="H148" s="76"/>
      <c r="I148" s="76"/>
      <c r="J148" s="76" t="s">
        <v>1095</v>
      </c>
      <c r="K148" s="76"/>
      <c r="L148" s="76"/>
      <c r="M148" s="258"/>
      <c r="N148" s="76"/>
    </row>
    <row r="149" spans="1:14" ht="112.5">
      <c r="A149" s="132" t="s">
        <v>845</v>
      </c>
      <c r="B149" s="130" t="s">
        <v>846</v>
      </c>
      <c r="C149" s="131" t="str">
        <f>D1_Plan_Set!C90</f>
        <v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v>
      </c>
      <c r="D149" s="131" t="s">
        <v>1098</v>
      </c>
      <c r="E149" s="79" t="s">
        <v>1108</v>
      </c>
      <c r="F149" s="76"/>
      <c r="G149" s="76"/>
      <c r="H149" s="76"/>
      <c r="I149" s="76"/>
      <c r="J149" s="76" t="s">
        <v>1095</v>
      </c>
      <c r="K149" s="76"/>
      <c r="L149" s="76"/>
      <c r="M149" s="258"/>
      <c r="N149" s="76"/>
    </row>
    <row r="150" spans="1:14" ht="62.5">
      <c r="A150" s="132" t="s">
        <v>848</v>
      </c>
      <c r="B150" s="130" t="s">
        <v>849</v>
      </c>
      <c r="C150" s="131" t="str">
        <f>D1_Plan_Set!C91</f>
        <v>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v>
      </c>
      <c r="D150" s="131" t="s">
        <v>1098</v>
      </c>
      <c r="E150" s="79" t="s">
        <v>1156</v>
      </c>
      <c r="F150" s="76"/>
      <c r="G150" s="76"/>
      <c r="H150" s="76"/>
      <c r="I150" s="76"/>
      <c r="J150" s="76" t="s">
        <v>1095</v>
      </c>
      <c r="K150" s="76"/>
      <c r="L150" s="76"/>
      <c r="M150" s="258"/>
      <c r="N150" s="76"/>
    </row>
    <row r="151" spans="1:14" ht="40.5" customHeight="1">
      <c r="A151" s="132" t="s">
        <v>851</v>
      </c>
      <c r="B151" s="130" t="str">
        <f>D1_Plan_Set!B92</f>
        <v>Plan overpayment reporting to the state: Start Date</v>
      </c>
      <c r="C151" s="130" t="str">
        <f>D1_Plan_Set!C92</f>
        <v>What is the start date of the reporting period covered by the plan's latest overpayment recovery report submitted to the state? MM/DD/YYYY</v>
      </c>
      <c r="D151" s="131" t="s">
        <v>1098</v>
      </c>
      <c r="E151" s="79" t="s">
        <v>1158</v>
      </c>
      <c r="F151" s="76"/>
      <c r="G151" s="76"/>
      <c r="H151" s="76"/>
      <c r="I151" s="76"/>
      <c r="J151" s="76" t="s">
        <v>1095</v>
      </c>
      <c r="K151" s="76"/>
      <c r="L151" s="76"/>
      <c r="M151" s="258"/>
      <c r="N151" s="76"/>
    </row>
    <row r="152" spans="1:14" ht="37.5">
      <c r="A152" s="132" t="s">
        <v>854</v>
      </c>
      <c r="B152" s="130" t="str">
        <f>D1_Plan_Set!B93</f>
        <v>Plan overpayment reporting to the state: End Date</v>
      </c>
      <c r="C152" s="130" t="str">
        <f>D1_Plan_Set!C93</f>
        <v>What is the end date of the reporting period covered by the plan's latest overpayment recovery report submitted to the state? MM/DD/YYYY</v>
      </c>
      <c r="D152" s="131" t="s">
        <v>1098</v>
      </c>
      <c r="E152" s="79" t="s">
        <v>1158</v>
      </c>
      <c r="F152" s="76"/>
      <c r="G152" s="76"/>
      <c r="H152" s="76"/>
      <c r="I152" s="76"/>
      <c r="J152" s="76" t="s">
        <v>1095</v>
      </c>
      <c r="K152" s="76"/>
      <c r="L152" s="76"/>
      <c r="M152" s="258"/>
      <c r="N152" s="76"/>
    </row>
    <row r="153" spans="1:14" ht="25">
      <c r="A153" s="132" t="s">
        <v>857</v>
      </c>
      <c r="B153" s="130" t="str">
        <f>D1_Plan_Set!B94</f>
        <v>Plan overpayment reporting to the state: Dollar amount</v>
      </c>
      <c r="C153" s="130" t="str">
        <f>D1_Plan_Set!C94</f>
        <v>From the plan's latest annual overpayment recovery report, what is the total amount of overpayments recovered?</v>
      </c>
      <c r="D153" s="131" t="s">
        <v>1098</v>
      </c>
      <c r="E153" s="79" t="s">
        <v>1159</v>
      </c>
      <c r="F153" s="76"/>
      <c r="G153" s="76"/>
      <c r="H153" s="76"/>
      <c r="I153" s="76"/>
      <c r="J153" s="76" t="s">
        <v>1095</v>
      </c>
      <c r="K153" s="76"/>
      <c r="L153" s="76"/>
      <c r="M153" s="258"/>
      <c r="N153" s="76"/>
    </row>
    <row r="154" spans="1:14" ht="37.5">
      <c r="A154" s="132" t="s">
        <v>860</v>
      </c>
      <c r="B154" s="130" t="str">
        <f>D1_Plan_Set!B95</f>
        <v>Plan overpayment reporting to the state: Corresponding premium revenue</v>
      </c>
      <c r="C154" s="130" t="str">
        <f>D1_Plan_Set!C95</f>
        <v xml:space="preserve">What is the total amount of premium revenue for the corresponding reporting period (D1.X.9a-b)? (Premium revenue as defined in MLR reporting under 438.8(f)(2)) </v>
      </c>
      <c r="D154" s="131" t="s">
        <v>1098</v>
      </c>
      <c r="E154" s="79" t="s">
        <v>1159</v>
      </c>
      <c r="F154" s="76"/>
      <c r="G154" s="76"/>
      <c r="H154" s="76"/>
      <c r="I154" s="76"/>
      <c r="J154" s="76" t="s">
        <v>1095</v>
      </c>
      <c r="K154" s="76"/>
      <c r="L154" s="76"/>
      <c r="M154" s="258"/>
      <c r="N154" s="76"/>
    </row>
    <row r="155" spans="1:14" ht="25">
      <c r="A155" s="132" t="s">
        <v>863</v>
      </c>
      <c r="B155" s="130" t="s">
        <v>224</v>
      </c>
      <c r="C155" s="131" t="str">
        <f>D1_Plan_Set!C96</f>
        <v xml:space="preserve">Select the frequency the plan reports changes in beneficiary circumstances to the state. </v>
      </c>
      <c r="D155" s="131" t="s">
        <v>1104</v>
      </c>
      <c r="E155" s="79" t="s">
        <v>1111</v>
      </c>
      <c r="F155" s="76"/>
      <c r="G155" s="76"/>
      <c r="H155" s="76"/>
      <c r="I155" s="76"/>
      <c r="J155" s="76" t="s">
        <v>1095</v>
      </c>
      <c r="K155" s="76"/>
      <c r="L155" s="76"/>
      <c r="M155" s="258"/>
      <c r="N155" s="76"/>
    </row>
    <row r="156" spans="1:14">
      <c r="A156" s="428" t="s">
        <v>1160</v>
      </c>
      <c r="B156" s="71" t="s">
        <v>979</v>
      </c>
      <c r="C156" s="71"/>
      <c r="D156" s="71"/>
      <c r="E156" s="71"/>
      <c r="F156" s="71"/>
      <c r="G156" s="72"/>
      <c r="H156" s="72"/>
      <c r="I156" s="72"/>
      <c r="J156" s="72"/>
      <c r="K156" s="71"/>
      <c r="L156" s="71"/>
      <c r="M156" s="72" t="s">
        <v>1095</v>
      </c>
      <c r="N156" s="71"/>
    </row>
    <row r="157" spans="1:14">
      <c r="A157" s="132" t="s">
        <v>981</v>
      </c>
      <c r="B157" s="130" t="str">
        <f>D4_Plan_ILOS!B9</f>
        <v>ILOSs offered by plan</v>
      </c>
      <c r="C157" s="131" t="str">
        <f>D4_Plan_ILOS!C9</f>
        <v>Indicate whether this plan offered any ILOSs to their enrollees.</v>
      </c>
      <c r="D157" s="131" t="s">
        <v>1098</v>
      </c>
      <c r="E157" s="79" t="s">
        <v>1111</v>
      </c>
      <c r="F157" s="76"/>
      <c r="G157" s="76"/>
      <c r="H157" s="76"/>
      <c r="I157" s="76"/>
      <c r="J157" s="76"/>
      <c r="K157" s="76"/>
      <c r="L157" s="76"/>
      <c r="M157" s="76" t="s">
        <v>1095</v>
      </c>
      <c r="N157" s="76"/>
    </row>
    <row r="158" spans="1:14" ht="25">
      <c r="A158" s="132" t="s">
        <v>984</v>
      </c>
      <c r="B158" s="130" t="s">
        <v>1161</v>
      </c>
      <c r="C158" s="131" t="str">
        <f>D4_Plan_ILOS!C10</f>
        <v xml:space="preserve">If you answered "Yes" to D4.XI.1, select whether this ILOS was offered by the plan during the contract rating period. </v>
      </c>
      <c r="D158" s="131" t="s">
        <v>1098</v>
      </c>
      <c r="E158" s="79" t="s">
        <v>1111</v>
      </c>
      <c r="F158" s="76"/>
      <c r="G158" s="76"/>
      <c r="H158" s="76"/>
      <c r="I158" s="76"/>
      <c r="J158" s="76"/>
      <c r="K158" s="76"/>
      <c r="L158" s="76"/>
      <c r="M158" s="76" t="s">
        <v>1095</v>
      </c>
      <c r="N158" s="76"/>
    </row>
    <row r="159" spans="1:14" ht="52" customHeight="1">
      <c r="A159" s="132" t="s">
        <v>986</v>
      </c>
      <c r="B159" s="130" t="s">
        <v>1162</v>
      </c>
      <c r="C159" s="131" t="str">
        <f>D4_Plan_ILOS!C11</f>
        <v>If you answered "Yes" to D4.XI.2a above, enter the deduplicated number of enrollees that utilized this ILOS during the contract rating period. If the plan offered this ILOS during the contract rating period but there was no utilization, enter "0."</v>
      </c>
      <c r="D159" s="131" t="s">
        <v>1098</v>
      </c>
      <c r="E159" s="79" t="s">
        <v>1108</v>
      </c>
      <c r="F159" s="76"/>
      <c r="G159" s="76"/>
      <c r="H159" s="76"/>
      <c r="I159" s="76"/>
      <c r="J159" s="76"/>
      <c r="K159" s="76"/>
      <c r="L159" s="76"/>
      <c r="M159" s="76" t="s">
        <v>1095</v>
      </c>
      <c r="N159" s="76"/>
    </row>
    <row r="160" spans="1:14">
      <c r="A160" s="428" t="s">
        <v>1163</v>
      </c>
      <c r="B160" s="92" t="s">
        <v>345</v>
      </c>
      <c r="C160" s="71"/>
      <c r="D160" s="71"/>
      <c r="E160" s="71"/>
      <c r="F160" s="71"/>
      <c r="G160" s="72"/>
      <c r="H160" s="72" t="s">
        <v>1095</v>
      </c>
      <c r="I160" s="72"/>
      <c r="J160" s="72"/>
      <c r="K160" s="71"/>
      <c r="L160" s="71"/>
      <c r="M160" s="71"/>
      <c r="N160" s="71"/>
    </row>
    <row r="161" spans="1:14" ht="25">
      <c r="A161" s="130" t="str">
        <f>'C1_Program_Set'!A35</f>
        <v>C1.XII.4</v>
      </c>
      <c r="B161" s="130" t="str">
        <f>'C1_Program_Set'!B35</f>
        <v>Does this program include MCOs?</v>
      </c>
      <c r="C161" s="130" t="str">
        <f>'C1_Program_Set'!C35</f>
        <v>If "Yes," please complete the following questions.</v>
      </c>
      <c r="D161" s="131" t="s">
        <v>1098</v>
      </c>
      <c r="E161" s="79" t="s">
        <v>1111</v>
      </c>
      <c r="F161" s="76"/>
      <c r="G161" s="76"/>
      <c r="H161" s="76" t="s">
        <v>1095</v>
      </c>
      <c r="I161" s="76"/>
      <c r="J161" s="76"/>
      <c r="K161" s="76"/>
      <c r="L161" s="76"/>
      <c r="M161" s="76"/>
      <c r="N161" s="76"/>
    </row>
    <row r="162" spans="1:14" ht="50">
      <c r="A162" s="130" t="str">
        <f>'C1_Program_Set'!A36</f>
        <v>C1.XII.5</v>
      </c>
      <c r="B162" s="130" t="str">
        <f>'C1_Program_Set'!B36</f>
        <v>Are ANY services provided to MCO enrollees by a PIHP, PAHP, or FFS delivery system?</v>
      </c>
      <c r="C162" s="130" t="str">
        <f>'C1_Program_Set'!C36</f>
        <v>(i.e., some services are delivered via fee for service (FFS), prepaid inpatient health plan (PIHP), or prepaid ambulatory health plan (PAHP) delivery system)</v>
      </c>
      <c r="D162" s="131" t="s">
        <v>1098</v>
      </c>
      <c r="E162" s="79" t="s">
        <v>1111</v>
      </c>
      <c r="F162" s="76"/>
      <c r="G162" s="76"/>
      <c r="H162" s="76" t="s">
        <v>1095</v>
      </c>
      <c r="I162" s="76"/>
      <c r="J162" s="76"/>
      <c r="K162" s="76"/>
      <c r="L162" s="76"/>
      <c r="M162" s="76"/>
      <c r="N162" s="76"/>
    </row>
    <row r="163" spans="1:14" ht="25">
      <c r="A163" s="130" t="str">
        <f>'C1_Program_Set'!A37</f>
        <v>C1.XII.6</v>
      </c>
      <c r="B163" s="130" t="str">
        <f>'C1_Program_Set'!B37</f>
        <v>Did the State or MCOs complete the analysis(es)?</v>
      </c>
      <c r="C163" s="130"/>
      <c r="D163" s="131" t="s">
        <v>1098</v>
      </c>
      <c r="E163" s="79" t="s">
        <v>1111</v>
      </c>
      <c r="F163" s="76"/>
      <c r="G163" s="76"/>
      <c r="H163" s="76" t="s">
        <v>1095</v>
      </c>
      <c r="I163" s="76"/>
      <c r="J163" s="76"/>
      <c r="K163" s="76"/>
      <c r="L163" s="76"/>
      <c r="M163" s="76"/>
      <c r="N163" s="76"/>
    </row>
    <row r="164" spans="1:14" ht="50">
      <c r="A164" s="130" t="str">
        <f>'C1_Program_Set'!A38</f>
        <v>C1.XII.7a</v>
      </c>
      <c r="B164" s="130" t="str">
        <f>'C1_Program_Set'!B38</f>
        <v>Have there been any events in the reporting period that necessitated an update to the parity analysis(es)?</v>
      </c>
      <c r="C164" s="130" t="str">
        <f>'C1_Program_Set'!C38</f>
        <v>(e.g., changes in benefits, quantitative treatment limits (QTLs), non-quantitative treatment limits (NQTLs), or financial requirements; the addition of a new managed care plan (MCP) providing services to MCO enrollees; and/or deficiencies corrected)</v>
      </c>
      <c r="D164" s="131" t="s">
        <v>1098</v>
      </c>
      <c r="E164" s="79" t="s">
        <v>1111</v>
      </c>
      <c r="F164" s="76"/>
      <c r="G164" s="76"/>
      <c r="H164" s="76" t="s">
        <v>1095</v>
      </c>
      <c r="I164" s="76"/>
      <c r="J164" s="76"/>
      <c r="K164" s="76"/>
      <c r="L164" s="76"/>
      <c r="M164" s="76"/>
      <c r="N164" s="76"/>
    </row>
    <row r="165" spans="1:14" ht="37.5">
      <c r="A165" s="130" t="str">
        <f>'C1_Program_Set'!A39</f>
        <v>C1.XII.7b</v>
      </c>
      <c r="B165" s="130" t="str">
        <f>'C1_Program_Set'!B39</f>
        <v>Describe the event(s) that necessitated an update to the parity analysis(es).</v>
      </c>
      <c r="C165" s="130" t="str">
        <f>'C1_Program_Set'!C39</f>
        <v>If the state responded "Yes" to the previous indicator, select all that apply.</v>
      </c>
      <c r="D165" s="131" t="s">
        <v>1098</v>
      </c>
      <c r="E165" s="74" t="s">
        <v>1123</v>
      </c>
      <c r="F165" s="76"/>
      <c r="G165" s="76"/>
      <c r="H165" s="76" t="s">
        <v>1095</v>
      </c>
      <c r="I165" s="76"/>
      <c r="J165" s="76"/>
      <c r="K165" s="76"/>
      <c r="L165" s="76"/>
      <c r="M165" s="76"/>
      <c r="N165" s="76"/>
    </row>
    <row r="166" spans="1:14" ht="87.5">
      <c r="A166" s="130" t="str">
        <f>'C1_Program_Set'!A40</f>
        <v>C1.XII.8</v>
      </c>
      <c r="B166" s="130" t="str">
        <f>'C1_Program_Set'!B40</f>
        <v>When was the last parity analysis(es) for this program completed?</v>
      </c>
      <c r="C166" s="130" t="str">
        <f>'C1_Program_Set'!C40</f>
        <v>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v>
      </c>
      <c r="D166" s="131" t="s">
        <v>1098</v>
      </c>
      <c r="E166" s="74" t="s">
        <v>1100</v>
      </c>
      <c r="F166" s="76"/>
      <c r="G166" s="76"/>
      <c r="H166" s="76" t="s">
        <v>1095</v>
      </c>
      <c r="I166" s="76"/>
      <c r="J166" s="76"/>
      <c r="K166" s="76"/>
      <c r="L166" s="76"/>
      <c r="M166" s="76"/>
      <c r="N166" s="76"/>
    </row>
    <row r="167" spans="1:14" ht="87.5">
      <c r="A167" s="130" t="str">
        <f>'C1_Program_Set'!A41</f>
        <v>C1.XII.9</v>
      </c>
      <c r="B167" s="130" t="str">
        <f>'C1_Program_Set'!B41</f>
        <v>When was the last parity analysis(es) for this program submitted to CMS?</v>
      </c>
      <c r="C167" s="130" t="str">
        <f>'C1_Program_Set'!C41</f>
        <v>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v>
      </c>
      <c r="D167" s="131" t="s">
        <v>1098</v>
      </c>
      <c r="E167" s="74" t="s">
        <v>1100</v>
      </c>
      <c r="F167" s="76"/>
      <c r="G167" s="76"/>
      <c r="H167" s="76" t="s">
        <v>1095</v>
      </c>
      <c r="I167" s="76"/>
      <c r="J167" s="76"/>
      <c r="K167" s="76"/>
      <c r="L167" s="76"/>
      <c r="M167" s="76"/>
      <c r="N167" s="76"/>
    </row>
    <row r="168" spans="1:14" ht="37.5">
      <c r="A168" s="130" t="str">
        <f>'C1_Program_Set'!A42</f>
        <v>C1.XII.10a</v>
      </c>
      <c r="B168" s="130" t="str">
        <f>'C1_Program_Set'!B42</f>
        <v>In the last analysis(es) conducted, were any deficiencies identified?</v>
      </c>
      <c r="C168" s="130"/>
      <c r="D168" s="131" t="s">
        <v>1098</v>
      </c>
      <c r="E168" s="79" t="s">
        <v>1111</v>
      </c>
      <c r="F168" s="76"/>
      <c r="G168" s="76"/>
      <c r="H168" s="76" t="s">
        <v>1095</v>
      </c>
      <c r="I168" s="76"/>
      <c r="J168" s="76"/>
      <c r="K168" s="76"/>
      <c r="L168" s="76"/>
      <c r="M168" s="76"/>
      <c r="N168" s="76"/>
    </row>
    <row r="169" spans="1:14" ht="37.5">
      <c r="A169" s="130" t="str">
        <f>'C1_Program_Set'!A43</f>
        <v>C1.XII.10b</v>
      </c>
      <c r="B169" s="130" t="str">
        <f>'C1_Program_Set'!B43</f>
        <v>In the last analysis(es) conducted, describe all deficiencies identified.</v>
      </c>
      <c r="C169" s="130" t="str">
        <f>'C1_Program_Set'!C43</f>
        <v>If the state responded "Yes" to the previous indicator, complete this indicator. (Free text)</v>
      </c>
      <c r="D169" s="131" t="s">
        <v>1098</v>
      </c>
      <c r="E169" s="79" t="s">
        <v>1105</v>
      </c>
      <c r="F169" s="76"/>
      <c r="G169" s="76"/>
      <c r="H169" s="76" t="s">
        <v>1095</v>
      </c>
      <c r="I169" s="76"/>
      <c r="J169" s="76"/>
      <c r="K169" s="76"/>
      <c r="L169" s="76"/>
      <c r="M169" s="76"/>
      <c r="N169" s="76"/>
    </row>
    <row r="170" spans="1:14" ht="37.5">
      <c r="A170" s="130" t="str">
        <f>'C1_Program_Set'!A44</f>
        <v>C1.XII.11a</v>
      </c>
      <c r="B170" s="130" t="str">
        <f>'C1_Program_Set'!B44</f>
        <v>As of the end of this reporting period, have these deficiencies been resolved for all plans?</v>
      </c>
      <c r="C170" s="130" t="str">
        <f>'C1_Program_Set'!C44</f>
        <v>If the state responded "Yes" to C1.XII.10a, complete this indicator.</v>
      </c>
      <c r="D170" s="131" t="s">
        <v>1098</v>
      </c>
      <c r="E170" s="79" t="s">
        <v>1111</v>
      </c>
      <c r="F170" s="76"/>
      <c r="G170" s="76"/>
      <c r="H170" s="76" t="s">
        <v>1095</v>
      </c>
      <c r="I170" s="76"/>
      <c r="J170" s="76"/>
      <c r="K170" s="76"/>
      <c r="L170" s="76"/>
      <c r="M170" s="76"/>
      <c r="N170" s="76"/>
    </row>
    <row r="171" spans="1:14" ht="25">
      <c r="A171" s="130" t="str">
        <f>'C1_Program_Set'!A45</f>
        <v>C1.XII.11b</v>
      </c>
      <c r="B171" s="130" t="str">
        <f>'C1_Program_Set'!B45</f>
        <v xml:space="preserve">If deficiencies have not been resolved, select all that apply.  </v>
      </c>
      <c r="C171" s="130" t="str">
        <f>'C1_Program_Set'!C45</f>
        <v>If the state responded "No" to the previous indicator, complete this indicator.</v>
      </c>
      <c r="D171" s="131" t="s">
        <v>1098</v>
      </c>
      <c r="E171" s="74" t="s">
        <v>1123</v>
      </c>
      <c r="F171" s="76"/>
      <c r="G171" s="76"/>
      <c r="H171" s="76" t="s">
        <v>1095</v>
      </c>
      <c r="I171" s="76"/>
      <c r="J171" s="76"/>
      <c r="K171" s="76"/>
      <c r="L171" s="76"/>
      <c r="M171" s="76"/>
      <c r="N171" s="76"/>
    </row>
    <row r="172" spans="1:14" ht="50">
      <c r="A172" s="130" t="str">
        <f>'C1_Program_Set'!A46</f>
        <v>C1.XII.12a</v>
      </c>
      <c r="B172" s="130" t="str">
        <f>'C1_Program_Set'!B46</f>
        <v>Has the state posted the current parity analysis(es) covering this program on its website?</v>
      </c>
      <c r="C172" s="130"/>
      <c r="D172" s="131" t="s">
        <v>1098</v>
      </c>
      <c r="E172" s="79" t="s">
        <v>1111</v>
      </c>
      <c r="F172" s="76"/>
      <c r="G172" s="76"/>
      <c r="H172" s="76" t="s">
        <v>1095</v>
      </c>
      <c r="I172" s="76"/>
      <c r="J172" s="76"/>
      <c r="K172" s="76"/>
      <c r="L172" s="76"/>
      <c r="M172" s="76"/>
      <c r="N172" s="76"/>
    </row>
    <row r="173" spans="1:14" ht="37.5">
      <c r="A173" s="130" t="str">
        <f>'C1_Program_Set'!A47</f>
        <v>C1.XII.12b</v>
      </c>
      <c r="B173" s="130" t="str">
        <f>'C1_Program_Set'!B47</f>
        <v>Provide the URL link(s).</v>
      </c>
      <c r="C173" s="130" t="str">
        <f>'C1_Program_Set'!C47</f>
        <v>If the state responded "Yes" to C1.XII.12a, complete this indicator. Response must be a valid hyperlink/URL beginning with "https://" or "htttps://". Separate links with commas.</v>
      </c>
      <c r="D173" s="131" t="s">
        <v>1098</v>
      </c>
      <c r="E173" s="74" t="s">
        <v>1164</v>
      </c>
      <c r="F173" s="76"/>
      <c r="G173" s="76"/>
      <c r="H173" s="76" t="s">
        <v>1095</v>
      </c>
      <c r="I173" s="76"/>
      <c r="J173" s="76"/>
      <c r="K173" s="76"/>
      <c r="L173" s="76"/>
      <c r="M173" s="76"/>
      <c r="N173" s="76"/>
    </row>
    <row r="174" spans="1:14" ht="62.5">
      <c r="A174" s="130" t="str">
        <f>'C1_Program_Set'!A48</f>
        <v>C1.XII.12c</v>
      </c>
      <c r="B174" s="130" t="str">
        <f>'C1_Program_Set'!B48</f>
        <v>When will the state post the current parity analysis(es) on its State Medicaid website in accordance with 42 CFR § 438.920(b)(1)?</v>
      </c>
      <c r="C174" s="130" t="str">
        <f>'C1_Program_Set'!C48</f>
        <v>If the state responded "No" to C1.XII.12a, complete this indicator. MM/DD/YYYY</v>
      </c>
      <c r="D174" s="131" t="s">
        <v>1098</v>
      </c>
      <c r="E174" s="74" t="s">
        <v>1100</v>
      </c>
      <c r="F174" s="76"/>
      <c r="G174" s="76"/>
      <c r="H174" s="76" t="s">
        <v>1095</v>
      </c>
      <c r="I174" s="76"/>
      <c r="J174" s="76"/>
      <c r="K174" s="76"/>
      <c r="L174" s="76"/>
      <c r="M174" s="76"/>
      <c r="N174" s="76"/>
    </row>
    <row r="175" spans="1:14" ht="35.5" customHeight="1">
      <c r="A175" s="476" t="s">
        <v>1165</v>
      </c>
      <c r="B175" s="476"/>
      <c r="C175" s="476"/>
      <c r="D175" s="476"/>
      <c r="E175" s="476"/>
      <c r="F175" s="476"/>
      <c r="G175" s="424"/>
      <c r="H175" s="424"/>
      <c r="I175" s="424"/>
      <c r="J175" s="424"/>
      <c r="K175" s="424"/>
      <c r="L175" s="424"/>
      <c r="M175" s="424"/>
      <c r="N175" s="424"/>
    </row>
    <row r="176" spans="1:14">
      <c r="A176" s="5" t="s">
        <v>1166</v>
      </c>
      <c r="B176" s="4"/>
      <c r="C176" s="4"/>
      <c r="D176" s="4"/>
      <c r="E176" s="4"/>
      <c r="F176" s="4"/>
      <c r="G176" s="6"/>
      <c r="H176" s="6"/>
      <c r="I176" s="6"/>
      <c r="J176" s="6"/>
      <c r="K176" s="6"/>
      <c r="L176" s="6"/>
      <c r="M176" s="260"/>
      <c r="N176" s="6"/>
    </row>
  </sheetData>
  <autoFilter ref="A7:N176" xr:uid="{00000000-0009-0000-0000-000009000000}"/>
  <mergeCells count="9">
    <mergeCell ref="A175:F175"/>
    <mergeCell ref="A99:C99"/>
    <mergeCell ref="H4:I4"/>
    <mergeCell ref="K5:L5"/>
    <mergeCell ref="B7:C7"/>
    <mergeCell ref="B12:C12"/>
    <mergeCell ref="A64:C64"/>
    <mergeCell ref="A88:C88"/>
    <mergeCell ref="J4:M4"/>
  </mergeCells>
  <hyperlinks>
    <hyperlink ref="F1" location="A_Program_Info!A1" display="A" xr:uid="{00000000-0004-0000-0900-000000000000}"/>
    <hyperlink ref="G1" location="A_Program_Info!A1" display="B" xr:uid="{00000000-0004-0000-0900-000001000000}"/>
    <hyperlink ref="H1" location="'C1 _Program_Set'!A1" display="C1" xr:uid="{00000000-0004-0000-0900-000002000000}"/>
    <hyperlink ref="I1" location="'C2_Program_State'!A1" display="C2" xr:uid="{00000000-0004-0000-0900-000003000000}"/>
    <hyperlink ref="J1" location="D1_Plan_Set!A1" display="D1" xr:uid="{00000000-0004-0000-0900-000004000000}"/>
    <hyperlink ref="K1" location="D2_Plan_Measures!A1" display="D2" xr:uid="{00000000-0004-0000-0900-000005000000}"/>
    <hyperlink ref="L1" location="'D3_Plan_Sanctions '!A1" display="D3" xr:uid="{00000000-0004-0000-0900-000006000000}"/>
    <hyperlink ref="N1" location="E_BSS_Entities!A1" display="E" xr:uid="{00000000-0004-0000-0900-000007000000}"/>
    <hyperlink ref="M1" location="D4_Plan_ILOS!A1" display="D4" xr:uid="{737EE13E-0544-4E91-9C43-0FD8BDC8E9C9}"/>
  </hyperlink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D0CECE"/>
  </sheetPr>
  <dimension ref="A1:AX57"/>
  <sheetViews>
    <sheetView workbookViewId="0">
      <pane xSplit="1" ySplit="5" topLeftCell="Q6" activePane="bottomRight" state="frozen"/>
      <selection pane="topRight" activeCell="B1" sqref="B1"/>
      <selection pane="bottomLeft" activeCell="A6" sqref="A6"/>
      <selection pane="bottomRight" activeCell="V11" sqref="V11"/>
    </sheetView>
  </sheetViews>
  <sheetFormatPr defaultColWidth="14.453125" defaultRowHeight="15" customHeight="1"/>
  <cols>
    <col min="1" max="1" width="11.7265625" customWidth="1"/>
    <col min="2" max="2" width="25.453125" customWidth="1"/>
    <col min="3" max="3" width="20.453125" customWidth="1"/>
    <col min="4" max="4" width="14.7265625" customWidth="1"/>
    <col min="5" max="5" width="21.453125" customWidth="1"/>
    <col min="6" max="6" width="23" customWidth="1"/>
    <col min="7" max="8" width="29.7265625" customWidth="1"/>
    <col min="9" max="9" width="19" customWidth="1"/>
    <col min="10" max="11" width="25.453125" customWidth="1"/>
    <col min="12" max="13" width="21.7265625" customWidth="1"/>
    <col min="14" max="24" width="19" customWidth="1"/>
    <col min="25" max="25" width="21.7265625" customWidth="1"/>
    <col min="26" max="26" width="21.453125" customWidth="1"/>
    <col min="27" max="27" width="19" customWidth="1"/>
    <col min="28" max="28" width="19.7265625" customWidth="1"/>
    <col min="29" max="29" width="18.26953125" customWidth="1"/>
    <col min="30" max="31" width="19" customWidth="1"/>
    <col min="32" max="32" width="21.81640625" customWidth="1"/>
    <col min="33" max="34" width="30.453125" customWidth="1"/>
    <col min="35" max="35" width="32.26953125" customWidth="1"/>
    <col min="36" max="36" width="19" customWidth="1"/>
    <col min="37" max="37" width="19.453125" customWidth="1"/>
    <col min="38" max="38" width="18.453125" customWidth="1"/>
    <col min="39" max="39" width="15.26953125" customWidth="1"/>
    <col min="40" max="40" width="20" customWidth="1"/>
    <col min="41" max="41" width="17.26953125" customWidth="1"/>
    <col min="42" max="42" width="17.7265625" customWidth="1"/>
    <col min="43" max="46" width="20.453125" customWidth="1"/>
    <col min="47" max="47" width="23" customWidth="1"/>
    <col min="48" max="48" width="25" customWidth="1"/>
    <col min="49" max="49" width="4" customWidth="1"/>
    <col min="50" max="50" width="30.453125" customWidth="1"/>
    <col min="51" max="61" width="12.26953125" customWidth="1"/>
  </cols>
  <sheetData>
    <row r="1" spans="1:50" ht="14.5">
      <c r="A1" s="7" t="s">
        <v>1167</v>
      </c>
      <c r="B1" s="8"/>
      <c r="C1" s="8"/>
      <c r="D1" s="8"/>
      <c r="E1" s="1"/>
      <c r="F1" s="1"/>
      <c r="G1" s="1"/>
      <c r="H1" s="1"/>
      <c r="I1" s="8"/>
      <c r="J1" s="8"/>
      <c r="K1" s="8"/>
      <c r="L1" s="8"/>
      <c r="M1" s="8"/>
      <c r="N1" s="8"/>
      <c r="O1" s="8"/>
      <c r="P1" s="8"/>
      <c r="Q1" s="8"/>
      <c r="R1" s="8"/>
      <c r="S1" s="8"/>
      <c r="T1" s="8"/>
      <c r="U1" s="8"/>
      <c r="V1" s="8"/>
      <c r="W1" s="8"/>
      <c r="X1" s="8"/>
      <c r="Y1" s="8"/>
      <c r="Z1" s="1"/>
      <c r="AA1" s="1"/>
      <c r="AB1" s="1"/>
      <c r="AC1" s="1"/>
      <c r="AD1" s="1"/>
      <c r="AE1" s="8"/>
      <c r="AF1" s="8"/>
      <c r="AG1" s="1"/>
      <c r="AH1" s="1"/>
      <c r="AI1" s="1"/>
      <c r="AJ1" s="1"/>
      <c r="AK1" s="1"/>
      <c r="AL1" s="1"/>
      <c r="AM1" s="1"/>
      <c r="AN1" s="1"/>
      <c r="AO1" s="1"/>
      <c r="AP1" s="1"/>
      <c r="AQ1" s="1"/>
      <c r="AR1" s="1"/>
      <c r="AS1" s="1"/>
      <c r="AT1" s="1"/>
      <c r="AU1" s="1"/>
      <c r="AV1" s="1"/>
      <c r="AW1" s="1"/>
      <c r="AX1" s="9"/>
    </row>
    <row r="2" spans="1:50" ht="15" customHeight="1">
      <c r="A2" s="228" t="s">
        <v>68</v>
      </c>
      <c r="B2" s="229" t="s">
        <v>72</v>
      </c>
      <c r="C2" s="229" t="s">
        <v>199</v>
      </c>
      <c r="D2" s="229" t="s">
        <v>203</v>
      </c>
      <c r="E2" s="175" t="s">
        <v>210</v>
      </c>
      <c r="F2" s="175" t="s">
        <v>1153</v>
      </c>
      <c r="G2" s="175" t="s">
        <v>1154</v>
      </c>
      <c r="H2" s="175" t="s">
        <v>1168</v>
      </c>
      <c r="I2" s="175" t="s">
        <v>245</v>
      </c>
      <c r="J2" s="229" t="s">
        <v>263</v>
      </c>
      <c r="K2" s="229" t="s">
        <v>1112</v>
      </c>
      <c r="L2" s="229" t="s">
        <v>282</v>
      </c>
      <c r="M2" s="229" t="s">
        <v>286</v>
      </c>
      <c r="N2" s="229" t="s">
        <v>1169</v>
      </c>
      <c r="O2" s="229" t="s">
        <v>342</v>
      </c>
      <c r="P2" s="229" t="s">
        <v>347</v>
      </c>
      <c r="Q2" s="229" t="s">
        <v>350</v>
      </c>
      <c r="R2" s="229" t="s">
        <v>353</v>
      </c>
      <c r="S2" s="229" t="s">
        <v>356</v>
      </c>
      <c r="T2" s="229" t="s">
        <v>359</v>
      </c>
      <c r="U2" s="229" t="s">
        <v>368</v>
      </c>
      <c r="V2" s="229" t="s">
        <v>373</v>
      </c>
      <c r="W2" s="229" t="s">
        <v>376</v>
      </c>
      <c r="X2" s="229" t="s">
        <v>379</v>
      </c>
      <c r="Y2" s="229" t="s">
        <v>481</v>
      </c>
      <c r="Z2" s="175" t="s">
        <v>509</v>
      </c>
      <c r="AA2" s="175" t="s">
        <v>516</v>
      </c>
      <c r="AB2" s="175" t="s">
        <v>573</v>
      </c>
      <c r="AC2" s="175" t="s">
        <v>585</v>
      </c>
      <c r="AD2" s="175" t="s">
        <v>595</v>
      </c>
      <c r="AE2" s="175" t="s">
        <v>601</v>
      </c>
      <c r="AF2" s="175" t="s">
        <v>617</v>
      </c>
      <c r="AG2" s="230" t="s">
        <v>1170</v>
      </c>
      <c r="AH2" s="230" t="s">
        <v>1171</v>
      </c>
      <c r="AI2" s="230" t="s">
        <v>841</v>
      </c>
      <c r="AJ2" s="230" t="s">
        <v>863</v>
      </c>
      <c r="AK2" s="230" t="s">
        <v>1172</v>
      </c>
      <c r="AL2" s="175" t="s">
        <v>870</v>
      </c>
      <c r="AM2" s="175" t="s">
        <v>900</v>
      </c>
      <c r="AN2" s="175" t="s">
        <v>907</v>
      </c>
      <c r="AO2" s="175" t="s">
        <v>940</v>
      </c>
      <c r="AP2" s="175" t="s">
        <v>945</v>
      </c>
      <c r="AQ2" s="175" t="s">
        <v>968</v>
      </c>
      <c r="AR2" s="175" t="s">
        <v>975</v>
      </c>
      <c r="AS2" s="175" t="s">
        <v>981</v>
      </c>
      <c r="AT2" s="175" t="s">
        <v>1173</v>
      </c>
      <c r="AU2" s="175" t="s">
        <v>990</v>
      </c>
      <c r="AV2" s="175" t="s">
        <v>995</v>
      </c>
      <c r="AW2" s="10"/>
      <c r="AX2" s="231"/>
    </row>
    <row r="3" spans="1:50" ht="84">
      <c r="A3" s="232" t="s">
        <v>190</v>
      </c>
      <c r="B3" s="176" t="s">
        <v>73</v>
      </c>
      <c r="C3" s="176" t="s">
        <v>1122</v>
      </c>
      <c r="D3" s="176" t="s">
        <v>204</v>
      </c>
      <c r="E3" s="176" t="s">
        <v>211</v>
      </c>
      <c r="F3" s="176" t="s">
        <v>1174</v>
      </c>
      <c r="G3" s="176" t="s">
        <v>1175</v>
      </c>
      <c r="H3" s="176" t="s">
        <v>1176</v>
      </c>
      <c r="I3" s="176" t="s">
        <v>246</v>
      </c>
      <c r="J3" s="176" t="s">
        <v>264</v>
      </c>
      <c r="K3" s="176" t="s">
        <v>268</v>
      </c>
      <c r="L3" s="176" t="s">
        <v>283</v>
      </c>
      <c r="M3" s="176" t="s">
        <v>287</v>
      </c>
      <c r="N3" s="176" t="s">
        <v>1177</v>
      </c>
      <c r="O3" s="176" t="s">
        <v>343</v>
      </c>
      <c r="P3" s="176" t="str">
        <f>'C1_Program_Set'!B35</f>
        <v>Does this program include MCOs?</v>
      </c>
      <c r="Q3" s="176" t="str">
        <f>'C1_Program_Set'!B36</f>
        <v>Are ANY services provided to MCO enrollees by a PIHP, PAHP, or FFS delivery system?</v>
      </c>
      <c r="R3" s="176" t="s">
        <v>354</v>
      </c>
      <c r="S3" s="176" t="str">
        <f>'C1_Program_Set'!B38</f>
        <v>Have there been any events in the reporting period that necessitated an update to the parity analysis(es)?</v>
      </c>
      <c r="T3" s="176" t="str">
        <f>'C1_Program_Set'!B39</f>
        <v>Describe the event(s) that necessitated an update to the parity analysis(es).</v>
      </c>
      <c r="U3" s="176" t="str">
        <f>'C1_Program_Set'!B42</f>
        <v>In the last analysis(es) conducted, were any deficiencies identified?</v>
      </c>
      <c r="V3" s="176" t="str">
        <f>'C1_Program_Set'!B44</f>
        <v>As of the end of this reporting period, have these deficiencies been resolved for all plans?</v>
      </c>
      <c r="W3" s="176" t="str">
        <f>'C1_Program_Set'!B45</f>
        <v xml:space="preserve">If deficiencies have not been resolved, select all that apply.  </v>
      </c>
      <c r="X3" s="176" t="str">
        <f>'C1_Program_Set'!B46</f>
        <v>Has the state posted the current parity analysis(es) covering this program on its website?</v>
      </c>
      <c r="Y3" s="176" t="s">
        <v>482</v>
      </c>
      <c r="Z3" s="176" t="s">
        <v>510</v>
      </c>
      <c r="AA3" s="232" t="s">
        <v>517</v>
      </c>
      <c r="AB3" s="232" t="s">
        <v>1178</v>
      </c>
      <c r="AC3" s="232" t="s">
        <v>586</v>
      </c>
      <c r="AD3" s="232" t="s">
        <v>596</v>
      </c>
      <c r="AE3" s="176" t="s">
        <v>602</v>
      </c>
      <c r="AF3" s="176" t="s">
        <v>1179</v>
      </c>
      <c r="AG3" s="176" t="s">
        <v>1180</v>
      </c>
      <c r="AH3" s="176" t="s">
        <v>1181</v>
      </c>
      <c r="AI3" s="176" t="s">
        <v>842</v>
      </c>
      <c r="AJ3" s="176" t="s">
        <v>224</v>
      </c>
      <c r="AK3" s="176" t="s">
        <v>1182</v>
      </c>
      <c r="AL3" s="176" t="s">
        <v>1183</v>
      </c>
      <c r="AM3" s="176" t="s">
        <v>1184</v>
      </c>
      <c r="AN3" s="232" t="s">
        <v>908</v>
      </c>
      <c r="AO3" s="176" t="s">
        <v>941</v>
      </c>
      <c r="AP3" s="176" t="s">
        <v>1185</v>
      </c>
      <c r="AQ3" s="176" t="s">
        <v>969</v>
      </c>
      <c r="AR3" s="176" t="s">
        <v>1186</v>
      </c>
      <c r="AS3" s="176" t="s">
        <v>1187</v>
      </c>
      <c r="AT3" s="176" t="s">
        <v>1188</v>
      </c>
      <c r="AU3" s="176" t="s">
        <v>991</v>
      </c>
      <c r="AV3" s="176" t="s">
        <v>996</v>
      </c>
      <c r="AW3" s="11"/>
      <c r="AX3" s="233" t="s">
        <v>1189</v>
      </c>
    </row>
    <row r="4" spans="1:50" ht="14.5">
      <c r="A4" s="216" t="s">
        <v>1190</v>
      </c>
      <c r="B4" s="234" t="s">
        <v>1191</v>
      </c>
      <c r="C4" s="234" t="s">
        <v>1191</v>
      </c>
      <c r="D4" s="234" t="s">
        <v>1191</v>
      </c>
      <c r="E4" s="177" t="s">
        <v>1191</v>
      </c>
      <c r="F4" s="177" t="s">
        <v>1191</v>
      </c>
      <c r="G4" s="177" t="s">
        <v>1191</v>
      </c>
      <c r="H4" s="177" t="s">
        <v>1191</v>
      </c>
      <c r="I4" s="216" t="s">
        <v>1192</v>
      </c>
      <c r="J4" s="234" t="s">
        <v>1193</v>
      </c>
      <c r="K4" s="216" t="s">
        <v>1192</v>
      </c>
      <c r="L4" s="216" t="s">
        <v>1192</v>
      </c>
      <c r="M4" s="216" t="s">
        <v>1192</v>
      </c>
      <c r="N4" s="216" t="s">
        <v>1192</v>
      </c>
      <c r="O4" s="216" t="s">
        <v>1192</v>
      </c>
      <c r="P4" s="216" t="s">
        <v>1192</v>
      </c>
      <c r="Q4" s="216" t="s">
        <v>1192</v>
      </c>
      <c r="R4" s="216" t="s">
        <v>1192</v>
      </c>
      <c r="S4" s="216" t="s">
        <v>1192</v>
      </c>
      <c r="T4" s="216" t="s">
        <v>1192</v>
      </c>
      <c r="U4" s="216" t="s">
        <v>1192</v>
      </c>
      <c r="V4" s="216" t="s">
        <v>1192</v>
      </c>
      <c r="W4" s="216" t="s">
        <v>1192</v>
      </c>
      <c r="X4" s="216" t="s">
        <v>1192</v>
      </c>
      <c r="Y4" s="216" t="s">
        <v>1193</v>
      </c>
      <c r="Z4" s="216" t="s">
        <v>1193</v>
      </c>
      <c r="AA4" s="216" t="s">
        <v>1193</v>
      </c>
      <c r="AB4" s="216" t="s">
        <v>1193</v>
      </c>
      <c r="AC4" s="216" t="s">
        <v>1193</v>
      </c>
      <c r="AD4" s="216" t="s">
        <v>1193</v>
      </c>
      <c r="AE4" s="216" t="s">
        <v>1193</v>
      </c>
      <c r="AF4" s="216" t="s">
        <v>1194</v>
      </c>
      <c r="AG4" s="177" t="s">
        <v>1194</v>
      </c>
      <c r="AH4" s="177" t="s">
        <v>1195</v>
      </c>
      <c r="AI4" s="177" t="s">
        <v>1194</v>
      </c>
      <c r="AJ4" s="177" t="s">
        <v>1194</v>
      </c>
      <c r="AK4" s="177" t="s">
        <v>1195</v>
      </c>
      <c r="AL4" s="177" t="s">
        <v>1196</v>
      </c>
      <c r="AM4" s="177" t="s">
        <v>1194</v>
      </c>
      <c r="AN4" s="177" t="s">
        <v>1194</v>
      </c>
      <c r="AO4" s="177" t="s">
        <v>1194</v>
      </c>
      <c r="AP4" s="177" t="s">
        <v>1194</v>
      </c>
      <c r="AQ4" s="177" t="s">
        <v>1194</v>
      </c>
      <c r="AR4" s="177" t="s">
        <v>1194</v>
      </c>
      <c r="AS4" s="177" t="s">
        <v>1194</v>
      </c>
      <c r="AT4" s="177" t="s">
        <v>1194</v>
      </c>
      <c r="AU4" s="177" t="s">
        <v>1191</v>
      </c>
      <c r="AV4" s="177" t="s">
        <v>1191</v>
      </c>
      <c r="AW4" s="1"/>
      <c r="AX4" s="235" t="s">
        <v>1194</v>
      </c>
    </row>
    <row r="5" spans="1:50" ht="14.5">
      <c r="A5" s="12" t="s">
        <v>1197</v>
      </c>
      <c r="B5" s="12" t="s">
        <v>1198</v>
      </c>
      <c r="C5" s="12" t="s">
        <v>1199</v>
      </c>
      <c r="D5" s="12" t="s">
        <v>1198</v>
      </c>
      <c r="E5" s="13" t="s">
        <v>1198</v>
      </c>
      <c r="F5" s="13" t="s">
        <v>1198</v>
      </c>
      <c r="G5" s="13" t="s">
        <v>1198</v>
      </c>
      <c r="H5" s="13" t="s">
        <v>1198</v>
      </c>
      <c r="I5" s="12" t="s">
        <v>1198</v>
      </c>
      <c r="J5" s="12" t="s">
        <v>1198</v>
      </c>
      <c r="K5" s="12" t="s">
        <v>1199</v>
      </c>
      <c r="L5" s="12" t="s">
        <v>1199</v>
      </c>
      <c r="M5" s="12" t="s">
        <v>1199</v>
      </c>
      <c r="N5" s="12" t="s">
        <v>1198</v>
      </c>
      <c r="O5" s="12" t="s">
        <v>1198</v>
      </c>
      <c r="P5" s="12" t="s">
        <v>1198</v>
      </c>
      <c r="Q5" s="12" t="s">
        <v>1198</v>
      </c>
      <c r="R5" s="12" t="s">
        <v>1198</v>
      </c>
      <c r="S5" s="12" t="s">
        <v>1198</v>
      </c>
      <c r="T5" s="12" t="s">
        <v>1199</v>
      </c>
      <c r="U5" s="12" t="s">
        <v>1198</v>
      </c>
      <c r="V5" s="12" t="s">
        <v>1198</v>
      </c>
      <c r="W5" s="12" t="s">
        <v>1199</v>
      </c>
      <c r="X5" s="12" t="s">
        <v>1198</v>
      </c>
      <c r="Y5" s="12" t="s">
        <v>1198</v>
      </c>
      <c r="Z5" s="13" t="s">
        <v>1198</v>
      </c>
      <c r="AA5" s="236" t="s">
        <v>1198</v>
      </c>
      <c r="AB5" s="236" t="s">
        <v>1198</v>
      </c>
      <c r="AC5" s="236" t="s">
        <v>1198</v>
      </c>
      <c r="AD5" s="236" t="s">
        <v>1199</v>
      </c>
      <c r="AE5" s="236" t="s">
        <v>1198</v>
      </c>
      <c r="AF5" s="236" t="s">
        <v>1198</v>
      </c>
      <c r="AG5" s="13" t="s">
        <v>1198</v>
      </c>
      <c r="AH5" s="12" t="s">
        <v>1199</v>
      </c>
      <c r="AI5" s="13" t="s">
        <v>1198</v>
      </c>
      <c r="AJ5" s="13" t="s">
        <v>1198</v>
      </c>
      <c r="AK5" s="13" t="s">
        <v>1198</v>
      </c>
      <c r="AL5" s="13" t="s">
        <v>1198</v>
      </c>
      <c r="AM5" s="13" t="s">
        <v>1198</v>
      </c>
      <c r="AN5" s="13" t="s">
        <v>1198</v>
      </c>
      <c r="AO5" s="13" t="s">
        <v>1198</v>
      </c>
      <c r="AP5" s="13" t="s">
        <v>1199</v>
      </c>
      <c r="AQ5" s="13" t="s">
        <v>1198</v>
      </c>
      <c r="AR5" s="13" t="s">
        <v>1198</v>
      </c>
      <c r="AS5" s="13" t="s">
        <v>1198</v>
      </c>
      <c r="AT5" s="13" t="s">
        <v>1198</v>
      </c>
      <c r="AU5" s="13" t="s">
        <v>1199</v>
      </c>
      <c r="AV5" s="13" t="s">
        <v>1199</v>
      </c>
      <c r="AW5" s="237"/>
      <c r="AX5" s="235" t="s">
        <v>1199</v>
      </c>
    </row>
    <row r="6" spans="1:50" ht="42.5">
      <c r="A6" s="238"/>
      <c r="B6" s="229" t="s">
        <v>1200</v>
      </c>
      <c r="C6" s="175" t="s">
        <v>202</v>
      </c>
      <c r="D6" s="229" t="s">
        <v>230</v>
      </c>
      <c r="E6" s="175" t="s">
        <v>1201</v>
      </c>
      <c r="F6" s="175" t="s">
        <v>230</v>
      </c>
      <c r="G6" s="175" t="s">
        <v>230</v>
      </c>
      <c r="H6" s="175" t="s">
        <v>230</v>
      </c>
      <c r="I6" s="229" t="s">
        <v>230</v>
      </c>
      <c r="J6" s="239" t="s">
        <v>266</v>
      </c>
      <c r="K6" s="239" t="s">
        <v>1202</v>
      </c>
      <c r="L6" s="229" t="s">
        <v>1203</v>
      </c>
      <c r="M6" s="175" t="s">
        <v>1204</v>
      </c>
      <c r="N6" s="229" t="s">
        <v>230</v>
      </c>
      <c r="O6" s="229" t="s">
        <v>230</v>
      </c>
      <c r="P6" s="229" t="s">
        <v>241</v>
      </c>
      <c r="Q6" s="229" t="s">
        <v>230</v>
      </c>
      <c r="R6" s="229" t="s">
        <v>355</v>
      </c>
      <c r="S6" s="229" t="s">
        <v>230</v>
      </c>
      <c r="T6" s="229" t="s">
        <v>1205</v>
      </c>
      <c r="U6" s="229" t="s">
        <v>230</v>
      </c>
      <c r="V6" s="229" t="s">
        <v>230</v>
      </c>
      <c r="W6" s="229" t="s">
        <v>1206</v>
      </c>
      <c r="X6" s="229" t="s">
        <v>230</v>
      </c>
      <c r="Y6" s="229" t="s">
        <v>484</v>
      </c>
      <c r="Z6" s="175" t="s">
        <v>1207</v>
      </c>
      <c r="AA6" s="175" t="s">
        <v>519</v>
      </c>
      <c r="AB6" s="175" t="s">
        <v>1208</v>
      </c>
      <c r="AC6" s="175" t="s">
        <v>588</v>
      </c>
      <c r="AD6" s="175" t="s">
        <v>598</v>
      </c>
      <c r="AE6" s="229" t="s">
        <v>1209</v>
      </c>
      <c r="AF6" s="177" t="s">
        <v>623</v>
      </c>
      <c r="AG6" s="175" t="s">
        <v>1210</v>
      </c>
      <c r="AH6" s="175" t="s">
        <v>1207</v>
      </c>
      <c r="AI6" s="175" t="s">
        <v>1211</v>
      </c>
      <c r="AJ6" s="175" t="s">
        <v>1212</v>
      </c>
      <c r="AK6" s="175" t="s">
        <v>230</v>
      </c>
      <c r="AL6" s="175" t="s">
        <v>1213</v>
      </c>
      <c r="AM6" s="175" t="s">
        <v>903</v>
      </c>
      <c r="AN6" s="175" t="s">
        <v>1214</v>
      </c>
      <c r="AO6" s="175" t="s">
        <v>1215</v>
      </c>
      <c r="AP6" s="175" t="s">
        <v>1216</v>
      </c>
      <c r="AQ6" s="175" t="s">
        <v>971</v>
      </c>
      <c r="AR6" s="175" t="s">
        <v>230</v>
      </c>
      <c r="AS6" s="175" t="s">
        <v>1217</v>
      </c>
      <c r="AT6" s="175" t="s">
        <v>230</v>
      </c>
      <c r="AU6" s="175" t="s">
        <v>1218</v>
      </c>
      <c r="AV6" s="175" t="s">
        <v>999</v>
      </c>
      <c r="AW6" s="10"/>
      <c r="AX6" s="240" t="s">
        <v>1219</v>
      </c>
    </row>
    <row r="7" spans="1:50" ht="42.5">
      <c r="A7" s="241"/>
      <c r="B7" s="216" t="s">
        <v>1220</v>
      </c>
      <c r="C7" s="177" t="s">
        <v>1221</v>
      </c>
      <c r="D7" s="216" t="s">
        <v>241</v>
      </c>
      <c r="E7" s="177" t="s">
        <v>1222</v>
      </c>
      <c r="F7" s="177" t="s">
        <v>241</v>
      </c>
      <c r="G7" s="177" t="s">
        <v>241</v>
      </c>
      <c r="H7" s="177" t="s">
        <v>241</v>
      </c>
      <c r="I7" s="216" t="s">
        <v>241</v>
      </c>
      <c r="J7" s="234" t="s">
        <v>1223</v>
      </c>
      <c r="K7" s="234" t="s">
        <v>1224</v>
      </c>
      <c r="L7" s="177" t="s">
        <v>1225</v>
      </c>
      <c r="M7" s="177" t="s">
        <v>1226</v>
      </c>
      <c r="N7" s="216" t="s">
        <v>241</v>
      </c>
      <c r="O7" s="216" t="s">
        <v>241</v>
      </c>
      <c r="P7" s="216" t="s">
        <v>230</v>
      </c>
      <c r="Q7" s="216" t="s">
        <v>241</v>
      </c>
      <c r="R7" s="216" t="s">
        <v>1191</v>
      </c>
      <c r="S7" s="216" t="s">
        <v>241</v>
      </c>
      <c r="T7" s="216" t="s">
        <v>1227</v>
      </c>
      <c r="U7" s="216" t="s">
        <v>241</v>
      </c>
      <c r="V7" s="216" t="s">
        <v>241</v>
      </c>
      <c r="W7" s="216" t="s">
        <v>1228</v>
      </c>
      <c r="X7" s="216" t="s">
        <v>241</v>
      </c>
      <c r="Y7" s="177" t="s">
        <v>1229</v>
      </c>
      <c r="Z7" s="177" t="s">
        <v>1230</v>
      </c>
      <c r="AA7" s="177" t="s">
        <v>1231</v>
      </c>
      <c r="AB7" s="177" t="s">
        <v>1232</v>
      </c>
      <c r="AC7" s="177" t="s">
        <v>589</v>
      </c>
      <c r="AD7" s="177" t="s">
        <v>1233</v>
      </c>
      <c r="AE7" s="216" t="s">
        <v>1234</v>
      </c>
      <c r="AF7" s="177" t="s">
        <v>1235</v>
      </c>
      <c r="AG7" s="177" t="s">
        <v>1236</v>
      </c>
      <c r="AH7" s="177" t="s">
        <v>1230</v>
      </c>
      <c r="AI7" s="177" t="s">
        <v>1237</v>
      </c>
      <c r="AJ7" s="177" t="s">
        <v>1238</v>
      </c>
      <c r="AK7" s="177" t="s">
        <v>241</v>
      </c>
      <c r="AL7" s="177" t="s">
        <v>874</v>
      </c>
      <c r="AM7" s="177" t="s">
        <v>1239</v>
      </c>
      <c r="AN7" s="177" t="s">
        <v>912</v>
      </c>
      <c r="AO7" s="177" t="s">
        <v>1240</v>
      </c>
      <c r="AP7" s="177" t="s">
        <v>1241</v>
      </c>
      <c r="AQ7" s="177" t="s">
        <v>1242</v>
      </c>
      <c r="AR7" s="177" t="s">
        <v>241</v>
      </c>
      <c r="AS7" s="177" t="s">
        <v>1243</v>
      </c>
      <c r="AT7" s="177" t="s">
        <v>241</v>
      </c>
      <c r="AU7" s="177" t="s">
        <v>1244</v>
      </c>
      <c r="AV7" s="177" t="s">
        <v>1000</v>
      </c>
      <c r="AW7" s="1"/>
      <c r="AX7" s="235" t="s">
        <v>1245</v>
      </c>
    </row>
    <row r="8" spans="1:50" ht="43.5">
      <c r="A8" s="241"/>
      <c r="B8" s="216" t="s">
        <v>1246</v>
      </c>
      <c r="C8" s="216" t="s">
        <v>1247</v>
      </c>
      <c r="D8" s="216"/>
      <c r="E8" s="177" t="s">
        <v>1248</v>
      </c>
      <c r="F8" s="177"/>
      <c r="G8" s="177"/>
      <c r="H8" s="177"/>
      <c r="I8" s="242" t="s">
        <v>1249</v>
      </c>
      <c r="J8" s="234" t="s">
        <v>1250</v>
      </c>
      <c r="K8" s="234" t="s">
        <v>1251</v>
      </c>
      <c r="L8" s="177" t="s">
        <v>1252</v>
      </c>
      <c r="M8" s="177" t="s">
        <v>1253</v>
      </c>
      <c r="N8" s="242" t="s">
        <v>1254</v>
      </c>
      <c r="O8" s="216"/>
      <c r="P8" s="216"/>
      <c r="Q8" s="216"/>
      <c r="R8" s="216" t="s">
        <v>998</v>
      </c>
      <c r="S8" s="216"/>
      <c r="T8" s="216" t="s">
        <v>1255</v>
      </c>
      <c r="U8" s="216"/>
      <c r="V8" s="216"/>
      <c r="W8" s="216" t="s">
        <v>998</v>
      </c>
      <c r="X8" s="216"/>
      <c r="Y8" s="177" t="s">
        <v>1256</v>
      </c>
      <c r="Z8" s="177" t="s">
        <v>512</v>
      </c>
      <c r="AA8" s="177" t="s">
        <v>1257</v>
      </c>
      <c r="AB8" s="177" t="s">
        <v>1258</v>
      </c>
      <c r="AC8" s="177" t="s">
        <v>1259</v>
      </c>
      <c r="AD8" s="177" t="s">
        <v>1260</v>
      </c>
      <c r="AE8" s="216" t="s">
        <v>1261</v>
      </c>
      <c r="AF8" s="177" t="s">
        <v>1262</v>
      </c>
      <c r="AG8" s="177" t="s">
        <v>1263</v>
      </c>
      <c r="AH8" s="177" t="s">
        <v>512</v>
      </c>
      <c r="AI8" s="177" t="s">
        <v>1264</v>
      </c>
      <c r="AJ8" s="177" t="s">
        <v>1265</v>
      </c>
      <c r="AK8" s="177"/>
      <c r="AL8" s="177" t="s">
        <v>1266</v>
      </c>
      <c r="AM8" s="177"/>
      <c r="AN8" s="177" t="s">
        <v>910</v>
      </c>
      <c r="AO8" s="177" t="s">
        <v>1267</v>
      </c>
      <c r="AP8" s="177" t="s">
        <v>1268</v>
      </c>
      <c r="AQ8" s="177" t="s">
        <v>1269</v>
      </c>
      <c r="AR8" s="177"/>
      <c r="AS8" s="177"/>
      <c r="AT8" s="177"/>
      <c r="AU8" s="177" t="s">
        <v>994</v>
      </c>
      <c r="AV8" s="177" t="s">
        <v>1270</v>
      </c>
      <c r="AW8" s="1"/>
      <c r="AX8" s="235" t="s">
        <v>1271</v>
      </c>
    </row>
    <row r="9" spans="1:50" ht="42.5">
      <c r="A9" s="241"/>
      <c r="B9" s="216" t="s">
        <v>1272</v>
      </c>
      <c r="C9" s="216" t="s">
        <v>1273</v>
      </c>
      <c r="D9" s="216"/>
      <c r="E9" s="177"/>
      <c r="F9" s="177"/>
      <c r="G9" s="177"/>
      <c r="H9" s="177"/>
      <c r="I9" s="216"/>
      <c r="J9" s="234" t="s">
        <v>1274</v>
      </c>
      <c r="K9" s="234" t="s">
        <v>1275</v>
      </c>
      <c r="L9" s="177" t="s">
        <v>1276</v>
      </c>
      <c r="M9" s="177" t="s">
        <v>1277</v>
      </c>
      <c r="N9" s="216"/>
      <c r="O9" s="216"/>
      <c r="P9" s="216"/>
      <c r="Q9" s="216"/>
      <c r="R9" s="216"/>
      <c r="S9" s="216"/>
      <c r="T9" s="216" t="s">
        <v>1278</v>
      </c>
      <c r="U9" s="216"/>
      <c r="V9" s="216"/>
      <c r="W9" s="216"/>
      <c r="X9" s="216"/>
      <c r="Y9" s="177" t="s">
        <v>1279</v>
      </c>
      <c r="Z9" s="177" t="s">
        <v>1280</v>
      </c>
      <c r="AA9" s="177" t="s">
        <v>1281</v>
      </c>
      <c r="AB9" s="177" t="s">
        <v>1282</v>
      </c>
      <c r="AC9" s="177" t="s">
        <v>1036</v>
      </c>
      <c r="AD9" s="177" t="s">
        <v>1283</v>
      </c>
      <c r="AE9" s="216" t="s">
        <v>605</v>
      </c>
      <c r="AF9" s="177" t="s">
        <v>1284</v>
      </c>
      <c r="AG9" s="177" t="s">
        <v>1036</v>
      </c>
      <c r="AH9" s="177" t="s">
        <v>1280</v>
      </c>
      <c r="AI9" s="177" t="s">
        <v>1285</v>
      </c>
      <c r="AJ9" s="177" t="s">
        <v>1234</v>
      </c>
      <c r="AK9" s="177"/>
      <c r="AL9" s="177" t="s">
        <v>873</v>
      </c>
      <c r="AM9" s="177"/>
      <c r="AN9" s="177" t="s">
        <v>1286</v>
      </c>
      <c r="AO9" s="177" t="s">
        <v>943</v>
      </c>
      <c r="AP9" s="177" t="s">
        <v>1287</v>
      </c>
      <c r="AQ9" s="177"/>
      <c r="AR9" s="177"/>
      <c r="AS9" s="177"/>
      <c r="AT9" s="177"/>
      <c r="AU9" s="177" t="s">
        <v>1288</v>
      </c>
      <c r="AV9" s="177" t="s">
        <v>1289</v>
      </c>
      <c r="AW9" s="1"/>
      <c r="AX9" s="235" t="s">
        <v>1036</v>
      </c>
    </row>
    <row r="10" spans="1:50" ht="42.5">
      <c r="A10" s="241"/>
      <c r="B10" s="216" t="s">
        <v>1290</v>
      </c>
      <c r="C10" s="216" t="s">
        <v>1291</v>
      </c>
      <c r="D10" s="216"/>
      <c r="E10" s="177"/>
      <c r="F10" s="177"/>
      <c r="G10" s="177"/>
      <c r="H10" s="177"/>
      <c r="I10" s="216"/>
      <c r="J10" s="234" t="s">
        <v>1292</v>
      </c>
      <c r="K10" s="234" t="s">
        <v>1293</v>
      </c>
      <c r="L10" s="177" t="s">
        <v>1294</v>
      </c>
      <c r="M10" s="177" t="s">
        <v>1295</v>
      </c>
      <c r="N10" s="216"/>
      <c r="O10" s="216"/>
      <c r="P10" s="216"/>
      <c r="Q10" s="216"/>
      <c r="R10" s="216"/>
      <c r="S10" s="216"/>
      <c r="T10" s="216" t="s">
        <v>1296</v>
      </c>
      <c r="U10" s="216"/>
      <c r="V10" s="216"/>
      <c r="W10" s="216"/>
      <c r="X10" s="216"/>
      <c r="Y10" s="177"/>
      <c r="Z10" s="177" t="s">
        <v>514</v>
      </c>
      <c r="AA10" s="177" t="s">
        <v>1297</v>
      </c>
      <c r="AB10" s="242" t="s">
        <v>998</v>
      </c>
      <c r="AC10" s="242" t="s">
        <v>998</v>
      </c>
      <c r="AD10" s="177" t="s">
        <v>1298</v>
      </c>
      <c r="AE10" s="216" t="s">
        <v>1299</v>
      </c>
      <c r="AF10" s="242" t="s">
        <v>998</v>
      </c>
      <c r="AG10" s="177" t="s">
        <v>1300</v>
      </c>
      <c r="AH10" s="177" t="s">
        <v>514</v>
      </c>
      <c r="AI10" s="177"/>
      <c r="AJ10" s="177" t="s">
        <v>1301</v>
      </c>
      <c r="AK10" s="177"/>
      <c r="AL10" s="177" t="s">
        <v>1302</v>
      </c>
      <c r="AM10" s="177"/>
      <c r="AN10" s="242" t="s">
        <v>998</v>
      </c>
      <c r="AO10" s="177" t="s">
        <v>1303</v>
      </c>
      <c r="AP10" s="177" t="s">
        <v>949</v>
      </c>
      <c r="AQ10" s="177"/>
      <c r="AR10" s="177"/>
      <c r="AS10" s="177"/>
      <c r="AT10" s="177"/>
      <c r="AU10" s="177" t="s">
        <v>1304</v>
      </c>
      <c r="AV10" s="177" t="s">
        <v>1305</v>
      </c>
      <c r="AW10" s="1"/>
      <c r="AX10" s="235" t="s">
        <v>1045</v>
      </c>
    </row>
    <row r="11" spans="1:50" ht="42.5">
      <c r="A11" s="241"/>
      <c r="B11" s="216" t="s">
        <v>1306</v>
      </c>
      <c r="C11" s="216" t="s">
        <v>1307</v>
      </c>
      <c r="D11" s="216"/>
      <c r="E11" s="177"/>
      <c r="F11" s="177"/>
      <c r="G11" s="177"/>
      <c r="H11" s="177"/>
      <c r="I11" s="216"/>
      <c r="J11" s="216"/>
      <c r="K11" s="216"/>
      <c r="L11" s="177" t="s">
        <v>1308</v>
      </c>
      <c r="M11" s="177" t="s">
        <v>1309</v>
      </c>
      <c r="N11" s="216"/>
      <c r="O11" s="216"/>
      <c r="P11" s="216"/>
      <c r="Q11" s="216"/>
      <c r="R11" s="216"/>
      <c r="S11" s="216"/>
      <c r="T11" s="216" t="s">
        <v>1310</v>
      </c>
      <c r="U11" s="216"/>
      <c r="V11" s="216"/>
      <c r="W11" s="216"/>
      <c r="X11" s="216"/>
      <c r="Y11" s="177"/>
      <c r="Z11" s="177" t="s">
        <v>1311</v>
      </c>
      <c r="AA11" s="177" t="s">
        <v>1312</v>
      </c>
      <c r="AB11" s="177"/>
      <c r="AC11" s="177"/>
      <c r="AD11" s="242" t="s">
        <v>998</v>
      </c>
      <c r="AE11" s="242" t="s">
        <v>998</v>
      </c>
      <c r="AF11" s="177"/>
      <c r="AG11" s="177" t="s">
        <v>1045</v>
      </c>
      <c r="AH11" s="177" t="s">
        <v>1311</v>
      </c>
      <c r="AI11" s="177"/>
      <c r="AJ11" s="177" t="s">
        <v>1261</v>
      </c>
      <c r="AK11" s="177"/>
      <c r="AL11" s="177" t="s">
        <v>875</v>
      </c>
      <c r="AM11" s="177"/>
      <c r="AN11" s="177"/>
      <c r="AO11" s="177" t="s">
        <v>1313</v>
      </c>
      <c r="AP11" s="177" t="s">
        <v>1314</v>
      </c>
      <c r="AQ11" s="177"/>
      <c r="AR11" s="177"/>
      <c r="AS11" s="177"/>
      <c r="AT11" s="177"/>
      <c r="AU11" s="177" t="s">
        <v>1315</v>
      </c>
      <c r="AV11" s="177" t="s">
        <v>1316</v>
      </c>
      <c r="AW11" s="1"/>
      <c r="AX11" s="235" t="s">
        <v>1317</v>
      </c>
    </row>
    <row r="12" spans="1:50" ht="56.5">
      <c r="A12" s="241"/>
      <c r="B12" s="216" t="s">
        <v>1318</v>
      </c>
      <c r="C12" s="242" t="s">
        <v>998</v>
      </c>
      <c r="D12" s="216"/>
      <c r="E12" s="177"/>
      <c r="F12" s="177"/>
      <c r="G12" s="177"/>
      <c r="H12" s="177"/>
      <c r="I12" s="216"/>
      <c r="J12" s="216"/>
      <c r="K12" s="216"/>
      <c r="L12" s="242" t="s">
        <v>998</v>
      </c>
      <c r="M12" s="242" t="s">
        <v>998</v>
      </c>
      <c r="N12" s="216"/>
      <c r="O12" s="216"/>
      <c r="P12" s="216"/>
      <c r="Q12" s="216"/>
      <c r="R12" s="216"/>
      <c r="S12" s="216"/>
      <c r="T12" s="216" t="s">
        <v>998</v>
      </c>
      <c r="U12" s="216"/>
      <c r="V12" s="216"/>
      <c r="W12" s="216"/>
      <c r="X12" s="216"/>
      <c r="Y12" s="177"/>
      <c r="Z12" s="177" t="s">
        <v>513</v>
      </c>
      <c r="AA12" s="177" t="s">
        <v>1319</v>
      </c>
      <c r="AB12" s="177"/>
      <c r="AC12" s="177"/>
      <c r="AD12" s="177"/>
      <c r="AE12" s="216"/>
      <c r="AF12" s="216"/>
      <c r="AG12" s="177" t="s">
        <v>1320</v>
      </c>
      <c r="AH12" s="177" t="s">
        <v>513</v>
      </c>
      <c r="AI12" s="177"/>
      <c r="AJ12" s="177" t="s">
        <v>865</v>
      </c>
      <c r="AK12" s="177"/>
      <c r="AL12" s="177" t="s">
        <v>1321</v>
      </c>
      <c r="AM12" s="177"/>
      <c r="AN12" s="177"/>
      <c r="AO12" s="242" t="s">
        <v>998</v>
      </c>
      <c r="AP12" s="177" t="s">
        <v>1322</v>
      </c>
      <c r="AQ12" s="177"/>
      <c r="AR12" s="177"/>
      <c r="AS12" s="177"/>
      <c r="AT12" s="177"/>
      <c r="AU12" s="177" t="s">
        <v>1323</v>
      </c>
      <c r="AV12" s="242" t="s">
        <v>998</v>
      </c>
      <c r="AW12" s="1"/>
      <c r="AX12" s="235" t="s">
        <v>1324</v>
      </c>
    </row>
    <row r="13" spans="1:50" ht="29">
      <c r="A13" s="241"/>
      <c r="B13" s="216" t="s">
        <v>1325</v>
      </c>
      <c r="C13" s="216"/>
      <c r="D13" s="216"/>
      <c r="E13" s="177"/>
      <c r="F13" s="177"/>
      <c r="G13" s="177"/>
      <c r="H13" s="177"/>
      <c r="I13" s="216"/>
      <c r="J13" s="216"/>
      <c r="K13" s="216"/>
      <c r="L13" s="177" t="s">
        <v>1326</v>
      </c>
      <c r="M13" s="177" t="s">
        <v>1293</v>
      </c>
      <c r="N13" s="216"/>
      <c r="O13" s="216"/>
      <c r="P13" s="216"/>
      <c r="Q13" s="216"/>
      <c r="R13" s="216"/>
      <c r="S13" s="216"/>
      <c r="T13" s="216"/>
      <c r="U13" s="216"/>
      <c r="V13" s="216"/>
      <c r="W13" s="216"/>
      <c r="X13" s="216"/>
      <c r="Y13" s="177"/>
      <c r="Z13" s="177" t="s">
        <v>515</v>
      </c>
      <c r="AA13" s="242" t="s">
        <v>998</v>
      </c>
      <c r="AB13" s="177"/>
      <c r="AC13" s="177"/>
      <c r="AD13" s="177"/>
      <c r="AE13" s="216"/>
      <c r="AF13" s="216"/>
      <c r="AG13" s="177" t="s">
        <v>1327</v>
      </c>
      <c r="AH13" s="177" t="s">
        <v>515</v>
      </c>
      <c r="AI13" s="177"/>
      <c r="AJ13" s="177"/>
      <c r="AK13" s="177"/>
      <c r="AL13" s="242" t="s">
        <v>998</v>
      </c>
      <c r="AM13" s="177"/>
      <c r="AN13" s="177"/>
      <c r="AO13" s="177"/>
      <c r="AP13" s="242" t="s">
        <v>998</v>
      </c>
      <c r="AQ13" s="177"/>
      <c r="AR13" s="177"/>
      <c r="AS13" s="177"/>
      <c r="AT13" s="177"/>
      <c r="AU13" s="177" t="s">
        <v>1328</v>
      </c>
      <c r="AV13" s="177"/>
      <c r="AW13" s="1"/>
      <c r="AX13" s="235" t="s">
        <v>1329</v>
      </c>
    </row>
    <row r="14" spans="1:50" ht="28.5">
      <c r="A14" s="241"/>
      <c r="B14" s="216" t="s">
        <v>1330</v>
      </c>
      <c r="C14" s="216"/>
      <c r="D14" s="216"/>
      <c r="E14" s="177"/>
      <c r="F14" s="177"/>
      <c r="G14" s="177"/>
      <c r="H14" s="177"/>
      <c r="I14" s="216"/>
      <c r="J14" s="216"/>
      <c r="K14" s="216"/>
      <c r="L14" s="177"/>
      <c r="M14" s="177"/>
      <c r="N14" s="216"/>
      <c r="O14" s="216"/>
      <c r="P14" s="216"/>
      <c r="Q14" s="216"/>
      <c r="R14" s="216"/>
      <c r="S14" s="216"/>
      <c r="T14" s="216"/>
      <c r="U14" s="216"/>
      <c r="V14" s="216"/>
      <c r="W14" s="216"/>
      <c r="X14" s="216"/>
      <c r="Y14" s="177"/>
      <c r="Z14" s="177" t="s">
        <v>1331</v>
      </c>
      <c r="AA14" s="177"/>
      <c r="AB14" s="177"/>
      <c r="AC14" s="177"/>
      <c r="AD14" s="177"/>
      <c r="AE14" s="216"/>
      <c r="AF14" s="216"/>
      <c r="AG14" s="177" t="s">
        <v>1332</v>
      </c>
      <c r="AH14" s="177" t="s">
        <v>1331</v>
      </c>
      <c r="AI14" s="177"/>
      <c r="AJ14" s="177"/>
      <c r="AK14" s="177"/>
      <c r="AL14" s="177"/>
      <c r="AM14" s="177"/>
      <c r="AN14" s="177"/>
      <c r="AO14" s="177"/>
      <c r="AP14" s="177"/>
      <c r="AQ14" s="177"/>
      <c r="AR14" s="177"/>
      <c r="AS14" s="177"/>
      <c r="AT14" s="177"/>
      <c r="AU14" s="177" t="s">
        <v>1333</v>
      </c>
      <c r="AV14" s="177"/>
      <c r="AW14" s="1"/>
      <c r="AX14" s="235" t="s">
        <v>1334</v>
      </c>
    </row>
    <row r="15" spans="1:50" ht="43.5">
      <c r="A15" s="241"/>
      <c r="B15" s="216" t="s">
        <v>1335</v>
      </c>
      <c r="C15" s="216"/>
      <c r="D15" s="216"/>
      <c r="E15" s="177"/>
      <c r="F15" s="177"/>
      <c r="G15" s="177"/>
      <c r="H15" s="177"/>
      <c r="I15" s="216"/>
      <c r="J15" s="216"/>
      <c r="K15" s="216"/>
      <c r="L15" s="177"/>
      <c r="M15" s="177"/>
      <c r="N15" s="216"/>
      <c r="O15" s="216"/>
      <c r="P15" s="216"/>
      <c r="Q15" s="216"/>
      <c r="R15" s="216"/>
      <c r="S15" s="216"/>
      <c r="T15" s="216"/>
      <c r="U15" s="216"/>
      <c r="V15" s="216"/>
      <c r="W15" s="216"/>
      <c r="X15" s="216"/>
      <c r="Y15" s="177"/>
      <c r="Z15" s="242" t="s">
        <v>998</v>
      </c>
      <c r="AA15" s="177"/>
      <c r="AB15" s="177"/>
      <c r="AC15" s="177"/>
      <c r="AD15" s="177"/>
      <c r="AE15" s="216"/>
      <c r="AF15" s="216"/>
      <c r="AG15" s="177" t="s">
        <v>1336</v>
      </c>
      <c r="AH15" s="242" t="s">
        <v>998</v>
      </c>
      <c r="AI15" s="177"/>
      <c r="AJ15" s="177"/>
      <c r="AK15" s="177"/>
      <c r="AL15" s="177"/>
      <c r="AM15" s="177"/>
      <c r="AN15" s="177"/>
      <c r="AO15" s="177"/>
      <c r="AP15" s="177"/>
      <c r="AQ15" s="177"/>
      <c r="AR15" s="177"/>
      <c r="AS15" s="177"/>
      <c r="AT15" s="177"/>
      <c r="AU15" s="177" t="s">
        <v>993</v>
      </c>
      <c r="AV15" s="177"/>
      <c r="AW15" s="1"/>
      <c r="AX15" s="235" t="s">
        <v>1337</v>
      </c>
    </row>
    <row r="16" spans="1:50" ht="29">
      <c r="A16" s="241"/>
      <c r="B16" s="216" t="s">
        <v>1338</v>
      </c>
      <c r="C16" s="216"/>
      <c r="D16" s="216"/>
      <c r="E16" s="177"/>
      <c r="F16" s="177"/>
      <c r="G16" s="177"/>
      <c r="H16" s="177"/>
      <c r="I16" s="216"/>
      <c r="J16" s="216"/>
      <c r="K16" s="216"/>
      <c r="L16" s="177"/>
      <c r="M16" s="216"/>
      <c r="N16" s="216"/>
      <c r="O16" s="216"/>
      <c r="P16" s="216"/>
      <c r="Q16" s="216"/>
      <c r="R16" s="216"/>
      <c r="S16" s="216"/>
      <c r="T16" s="216"/>
      <c r="U16" s="216"/>
      <c r="V16" s="216"/>
      <c r="W16" s="216"/>
      <c r="X16" s="216"/>
      <c r="Y16" s="177"/>
      <c r="Z16" s="177"/>
      <c r="AA16" s="177"/>
      <c r="AB16" s="177"/>
      <c r="AC16" s="177"/>
      <c r="AD16" s="177"/>
      <c r="AE16" s="216"/>
      <c r="AF16" s="216"/>
      <c r="AG16" s="177" t="s">
        <v>998</v>
      </c>
      <c r="AH16" s="177"/>
      <c r="AI16" s="177"/>
      <c r="AJ16" s="177"/>
      <c r="AK16" s="177"/>
      <c r="AL16" s="177"/>
      <c r="AM16" s="177"/>
      <c r="AN16" s="177"/>
      <c r="AO16" s="177"/>
      <c r="AP16" s="177"/>
      <c r="AQ16" s="177"/>
      <c r="AR16" s="177"/>
      <c r="AS16" s="177"/>
      <c r="AT16" s="177"/>
      <c r="AU16" s="177" t="s">
        <v>1339</v>
      </c>
      <c r="AV16" s="177"/>
      <c r="AW16" s="1"/>
      <c r="AX16" s="235" t="s">
        <v>1340</v>
      </c>
    </row>
    <row r="17" spans="1:48" ht="28.5">
      <c r="A17" s="241"/>
      <c r="B17" s="216" t="s">
        <v>1341</v>
      </c>
      <c r="C17" s="216"/>
      <c r="D17" s="216"/>
      <c r="E17" s="177"/>
      <c r="F17" s="177"/>
      <c r="G17" s="177"/>
      <c r="H17" s="177"/>
      <c r="I17" s="216"/>
      <c r="J17" s="216"/>
      <c r="K17" s="216"/>
      <c r="L17" s="216"/>
      <c r="M17" s="216"/>
      <c r="N17" s="216"/>
      <c r="O17" s="216"/>
      <c r="P17" s="216"/>
      <c r="Q17" s="216"/>
      <c r="R17" s="216"/>
      <c r="S17" s="216"/>
      <c r="T17" s="216"/>
      <c r="U17" s="216"/>
      <c r="V17" s="216"/>
      <c r="W17" s="216"/>
      <c r="X17" s="216"/>
      <c r="Y17" s="216"/>
      <c r="Z17" s="177"/>
      <c r="AA17" s="177"/>
      <c r="AB17" s="177"/>
      <c r="AC17" s="177"/>
      <c r="AD17" s="177"/>
      <c r="AE17" s="216"/>
      <c r="AF17" s="216"/>
      <c r="AG17" s="177"/>
      <c r="AH17" s="177"/>
      <c r="AI17" s="177"/>
      <c r="AJ17" s="177"/>
      <c r="AK17" s="177"/>
      <c r="AL17" s="177"/>
      <c r="AM17" s="177"/>
      <c r="AN17" s="177"/>
      <c r="AO17" s="177"/>
      <c r="AP17" s="177"/>
      <c r="AQ17" s="177"/>
      <c r="AR17" s="177"/>
      <c r="AS17" s="177"/>
      <c r="AT17" s="177"/>
      <c r="AU17" s="177" t="s">
        <v>1342</v>
      </c>
      <c r="AV17" s="177"/>
    </row>
    <row r="18" spans="1:48" ht="14.5">
      <c r="A18" s="241"/>
      <c r="B18" s="216" t="s">
        <v>1343</v>
      </c>
      <c r="C18" s="216"/>
      <c r="D18" s="216"/>
      <c r="E18" s="177"/>
      <c r="F18" s="177"/>
      <c r="G18" s="177"/>
      <c r="H18" s="177"/>
      <c r="I18" s="216"/>
      <c r="J18" s="216"/>
      <c r="K18" s="216"/>
      <c r="L18" s="216"/>
      <c r="M18" s="216"/>
      <c r="N18" s="216"/>
      <c r="O18" s="216"/>
      <c r="P18" s="216"/>
      <c r="Q18" s="216"/>
      <c r="R18" s="216"/>
      <c r="S18" s="216"/>
      <c r="T18" s="216"/>
      <c r="U18" s="216"/>
      <c r="V18" s="216"/>
      <c r="W18" s="216"/>
      <c r="X18" s="216"/>
      <c r="Y18" s="216"/>
      <c r="Z18" s="177"/>
      <c r="AA18" s="177"/>
      <c r="AB18" s="177"/>
      <c r="AC18" s="177"/>
      <c r="AD18" s="177"/>
      <c r="AE18" s="216"/>
      <c r="AF18" s="216"/>
      <c r="AG18" s="177"/>
      <c r="AH18" s="177"/>
      <c r="AI18" s="177"/>
      <c r="AJ18" s="177"/>
      <c r="AK18" s="177"/>
      <c r="AL18" s="177"/>
      <c r="AM18" s="177"/>
      <c r="AN18" s="177"/>
      <c r="AO18" s="177"/>
      <c r="AP18" s="177"/>
      <c r="AQ18" s="177"/>
      <c r="AR18" s="177"/>
      <c r="AS18" s="177"/>
      <c r="AT18" s="177"/>
      <c r="AU18" s="242" t="s">
        <v>998</v>
      </c>
      <c r="AV18" s="177"/>
    </row>
    <row r="19" spans="1:48" ht="14.5">
      <c r="A19" s="241"/>
      <c r="B19" s="216" t="s">
        <v>1344</v>
      </c>
      <c r="C19" s="216"/>
      <c r="D19" s="216"/>
      <c r="E19" s="177"/>
      <c r="F19" s="177"/>
      <c r="G19" s="177"/>
      <c r="H19" s="177"/>
      <c r="I19" s="216"/>
      <c r="J19" s="216"/>
      <c r="K19" s="216"/>
      <c r="L19" s="216"/>
      <c r="M19" s="216"/>
      <c r="N19" s="216"/>
      <c r="O19" s="216"/>
      <c r="P19" s="216"/>
      <c r="Q19" s="216"/>
      <c r="R19" s="216"/>
      <c r="S19" s="216"/>
      <c r="T19" s="216"/>
      <c r="U19" s="216"/>
      <c r="V19" s="216"/>
      <c r="W19" s="216"/>
      <c r="X19" s="216"/>
      <c r="Y19" s="216"/>
      <c r="Z19" s="177"/>
      <c r="AA19" s="177"/>
      <c r="AB19" s="177"/>
      <c r="AC19" s="177"/>
      <c r="AD19" s="177"/>
      <c r="AE19" s="216"/>
      <c r="AF19" s="216"/>
      <c r="AG19" s="177"/>
      <c r="AH19" s="177"/>
      <c r="AI19" s="177"/>
      <c r="AJ19" s="177"/>
      <c r="AK19" s="177"/>
      <c r="AL19" s="177"/>
      <c r="AM19" s="177"/>
      <c r="AN19" s="177"/>
      <c r="AO19" s="177"/>
      <c r="AP19" s="177"/>
      <c r="AQ19" s="177"/>
      <c r="AR19" s="177"/>
      <c r="AS19" s="177"/>
      <c r="AT19" s="177"/>
      <c r="AU19" s="177"/>
      <c r="AV19" s="177"/>
    </row>
    <row r="20" spans="1:48" ht="14.5">
      <c r="A20" s="241"/>
      <c r="B20" s="216" t="s">
        <v>1345</v>
      </c>
      <c r="C20" s="216"/>
      <c r="D20" s="216"/>
      <c r="E20" s="177"/>
      <c r="F20" s="177"/>
      <c r="G20" s="177"/>
      <c r="H20" s="177"/>
      <c r="I20" s="216"/>
      <c r="J20" s="216"/>
      <c r="K20" s="216"/>
      <c r="L20" s="216"/>
      <c r="M20" s="216"/>
      <c r="N20" s="216"/>
      <c r="O20" s="216"/>
      <c r="P20" s="216"/>
      <c r="Q20" s="216"/>
      <c r="R20" s="216"/>
      <c r="S20" s="216"/>
      <c r="T20" s="216"/>
      <c r="U20" s="216"/>
      <c r="V20" s="216"/>
      <c r="W20" s="216"/>
      <c r="X20" s="216"/>
      <c r="Y20" s="216"/>
      <c r="Z20" s="177"/>
      <c r="AA20" s="177"/>
      <c r="AB20" s="177"/>
      <c r="AC20" s="177"/>
      <c r="AD20" s="177"/>
      <c r="AE20" s="216"/>
      <c r="AF20" s="216"/>
      <c r="AG20" s="177"/>
      <c r="AH20" s="177"/>
      <c r="AI20" s="177"/>
      <c r="AJ20" s="177"/>
      <c r="AK20" s="177"/>
      <c r="AL20" s="177"/>
      <c r="AM20" s="177"/>
      <c r="AN20" s="177"/>
      <c r="AO20" s="177"/>
      <c r="AP20" s="177"/>
      <c r="AQ20" s="177"/>
      <c r="AR20" s="177"/>
      <c r="AS20" s="177"/>
      <c r="AT20" s="177"/>
      <c r="AU20" s="177"/>
      <c r="AV20" s="177"/>
    </row>
    <row r="21" spans="1:48" ht="15.75" customHeight="1">
      <c r="A21" s="241"/>
      <c r="B21" s="216" t="s">
        <v>1346</v>
      </c>
      <c r="C21" s="216"/>
      <c r="D21" s="216"/>
      <c r="E21" s="177"/>
      <c r="F21" s="177"/>
      <c r="G21" s="177"/>
      <c r="H21" s="177"/>
      <c r="I21" s="216"/>
      <c r="J21" s="216"/>
      <c r="K21" s="216"/>
      <c r="L21" s="216"/>
      <c r="M21" s="216"/>
      <c r="N21" s="216"/>
      <c r="O21" s="216"/>
      <c r="P21" s="216"/>
      <c r="Q21" s="216"/>
      <c r="R21" s="216"/>
      <c r="S21" s="216"/>
      <c r="T21" s="216"/>
      <c r="U21" s="216"/>
      <c r="V21" s="216"/>
      <c r="W21" s="216"/>
      <c r="X21" s="216"/>
      <c r="Y21" s="216"/>
      <c r="Z21" s="177"/>
      <c r="AA21" s="177"/>
      <c r="AB21" s="177"/>
      <c r="AC21" s="177"/>
      <c r="AD21" s="177"/>
      <c r="AE21" s="216"/>
      <c r="AF21" s="216"/>
      <c r="AG21" s="177"/>
      <c r="AH21" s="177"/>
      <c r="AI21" s="177"/>
      <c r="AJ21" s="177"/>
      <c r="AK21" s="177"/>
      <c r="AL21" s="177"/>
      <c r="AM21" s="177"/>
      <c r="AN21" s="177"/>
      <c r="AO21" s="177"/>
      <c r="AP21" s="177"/>
      <c r="AQ21" s="177"/>
      <c r="AR21" s="177"/>
      <c r="AS21" s="177"/>
      <c r="AT21" s="177"/>
      <c r="AU21" s="177"/>
      <c r="AV21" s="177"/>
    </row>
    <row r="22" spans="1:48" ht="15.75" customHeight="1">
      <c r="A22" s="241"/>
      <c r="B22" s="216" t="s">
        <v>1347</v>
      </c>
      <c r="C22" s="216"/>
      <c r="D22" s="216"/>
      <c r="E22" s="177"/>
      <c r="F22" s="177"/>
      <c r="G22" s="177"/>
      <c r="H22" s="177"/>
      <c r="I22" s="216"/>
      <c r="J22" s="216"/>
      <c r="K22" s="216"/>
      <c r="L22" s="216"/>
      <c r="M22" s="216"/>
      <c r="N22" s="216"/>
      <c r="O22" s="216"/>
      <c r="P22" s="216"/>
      <c r="Q22" s="216"/>
      <c r="R22" s="216"/>
      <c r="S22" s="216"/>
      <c r="T22" s="216"/>
      <c r="U22" s="216"/>
      <c r="V22" s="216"/>
      <c r="W22" s="216"/>
      <c r="X22" s="216"/>
      <c r="Y22" s="216"/>
      <c r="Z22" s="177"/>
      <c r="AA22" s="177"/>
      <c r="AB22" s="177"/>
      <c r="AC22" s="177"/>
      <c r="AD22" s="177"/>
      <c r="AE22" s="216"/>
      <c r="AF22" s="216"/>
      <c r="AG22" s="177"/>
      <c r="AH22" s="177"/>
      <c r="AI22" s="177"/>
      <c r="AJ22" s="177"/>
      <c r="AK22" s="177"/>
      <c r="AL22" s="177"/>
      <c r="AM22" s="177"/>
      <c r="AN22" s="177"/>
      <c r="AO22" s="177"/>
      <c r="AP22" s="177"/>
      <c r="AQ22" s="177"/>
      <c r="AR22" s="177"/>
      <c r="AS22" s="177"/>
      <c r="AT22" s="177"/>
      <c r="AU22" s="177"/>
      <c r="AV22" s="177"/>
    </row>
    <row r="23" spans="1:48" ht="15.75" customHeight="1">
      <c r="A23" s="241"/>
      <c r="B23" s="216" t="s">
        <v>1348</v>
      </c>
      <c r="C23" s="216"/>
      <c r="D23" s="216"/>
      <c r="E23" s="177"/>
      <c r="F23" s="177"/>
      <c r="G23" s="177"/>
      <c r="H23" s="177"/>
      <c r="I23" s="216"/>
      <c r="J23" s="216"/>
      <c r="K23" s="216"/>
      <c r="L23" s="216"/>
      <c r="M23" s="216"/>
      <c r="N23" s="216"/>
      <c r="O23" s="216"/>
      <c r="P23" s="216"/>
      <c r="Q23" s="216"/>
      <c r="R23" s="216"/>
      <c r="S23" s="216"/>
      <c r="T23" s="216"/>
      <c r="U23" s="216"/>
      <c r="V23" s="216"/>
      <c r="W23" s="216"/>
      <c r="X23" s="216"/>
      <c r="Y23" s="216"/>
      <c r="Z23" s="177"/>
      <c r="AA23" s="177"/>
      <c r="AB23" s="177"/>
      <c r="AC23" s="177"/>
      <c r="AD23" s="177"/>
      <c r="AE23" s="216"/>
      <c r="AF23" s="216"/>
      <c r="AG23" s="177"/>
      <c r="AH23" s="177"/>
      <c r="AI23" s="177"/>
      <c r="AJ23" s="177"/>
      <c r="AK23" s="177"/>
      <c r="AL23" s="177"/>
      <c r="AM23" s="177"/>
      <c r="AN23" s="177"/>
      <c r="AO23" s="177"/>
      <c r="AP23" s="177"/>
      <c r="AQ23" s="177"/>
      <c r="AR23" s="177"/>
      <c r="AS23" s="177"/>
      <c r="AT23" s="177"/>
      <c r="AU23" s="177"/>
      <c r="AV23" s="177"/>
    </row>
    <row r="24" spans="1:48" ht="15.75" customHeight="1">
      <c r="A24" s="241"/>
      <c r="B24" s="216" t="s">
        <v>1349</v>
      </c>
      <c r="C24" s="216"/>
      <c r="D24" s="216"/>
      <c r="E24" s="177"/>
      <c r="F24" s="177"/>
      <c r="G24" s="177"/>
      <c r="H24" s="177"/>
      <c r="I24" s="216"/>
      <c r="J24" s="216"/>
      <c r="K24" s="216"/>
      <c r="L24" s="216"/>
      <c r="M24" s="216"/>
      <c r="N24" s="216"/>
      <c r="O24" s="216"/>
      <c r="P24" s="216"/>
      <c r="Q24" s="216"/>
      <c r="R24" s="216"/>
      <c r="S24" s="216"/>
      <c r="T24" s="216"/>
      <c r="U24" s="216"/>
      <c r="V24" s="216"/>
      <c r="W24" s="216"/>
      <c r="X24" s="216"/>
      <c r="Y24" s="216"/>
      <c r="Z24" s="177"/>
      <c r="AA24" s="177"/>
      <c r="AB24" s="177"/>
      <c r="AC24" s="177"/>
      <c r="AD24" s="177"/>
      <c r="AE24" s="216"/>
      <c r="AF24" s="216"/>
      <c r="AG24" s="177"/>
      <c r="AH24" s="177"/>
      <c r="AI24" s="177"/>
      <c r="AJ24" s="177"/>
      <c r="AK24" s="177"/>
      <c r="AL24" s="177"/>
      <c r="AM24" s="177"/>
      <c r="AN24" s="177"/>
      <c r="AO24" s="177"/>
      <c r="AP24" s="177"/>
      <c r="AQ24" s="177"/>
      <c r="AR24" s="177"/>
      <c r="AS24" s="177"/>
      <c r="AT24" s="177"/>
      <c r="AU24" s="177"/>
      <c r="AV24" s="177"/>
    </row>
    <row r="25" spans="1:48" ht="15.75" customHeight="1">
      <c r="A25" s="241"/>
      <c r="B25" s="216" t="s">
        <v>1350</v>
      </c>
      <c r="C25" s="216"/>
      <c r="D25" s="216"/>
      <c r="E25" s="177"/>
      <c r="F25" s="177"/>
      <c r="G25" s="177"/>
      <c r="H25" s="177"/>
      <c r="I25" s="216"/>
      <c r="J25" s="216"/>
      <c r="K25" s="216"/>
      <c r="L25" s="216"/>
      <c r="M25" s="216"/>
      <c r="N25" s="216"/>
      <c r="O25" s="216"/>
      <c r="P25" s="216"/>
      <c r="Q25" s="216"/>
      <c r="R25" s="216"/>
      <c r="S25" s="216"/>
      <c r="T25" s="216"/>
      <c r="U25" s="216"/>
      <c r="V25" s="216"/>
      <c r="W25" s="216"/>
      <c r="X25" s="216"/>
      <c r="Y25" s="216"/>
      <c r="Z25" s="177"/>
      <c r="AA25" s="177"/>
      <c r="AB25" s="177"/>
      <c r="AC25" s="177"/>
      <c r="AD25" s="177"/>
      <c r="AE25" s="216"/>
      <c r="AF25" s="216"/>
      <c r="AG25" s="177"/>
      <c r="AH25" s="177"/>
      <c r="AI25" s="177"/>
      <c r="AJ25" s="177"/>
      <c r="AK25" s="177"/>
      <c r="AL25" s="177"/>
      <c r="AM25" s="177"/>
      <c r="AN25" s="177"/>
      <c r="AO25" s="177"/>
      <c r="AP25" s="177"/>
      <c r="AQ25" s="177"/>
      <c r="AR25" s="177"/>
      <c r="AS25" s="177"/>
      <c r="AT25" s="177"/>
      <c r="AU25" s="177"/>
      <c r="AV25" s="177"/>
    </row>
    <row r="26" spans="1:48" ht="15.75" customHeight="1">
      <c r="A26" s="241"/>
      <c r="B26" s="216" t="s">
        <v>1351</v>
      </c>
      <c r="C26" s="216"/>
      <c r="D26" s="216"/>
      <c r="E26" s="177"/>
      <c r="F26" s="177"/>
      <c r="G26" s="177"/>
      <c r="H26" s="177"/>
      <c r="I26" s="216"/>
      <c r="J26" s="216"/>
      <c r="K26" s="216"/>
      <c r="L26" s="216"/>
      <c r="M26" s="216"/>
      <c r="N26" s="216"/>
      <c r="O26" s="216"/>
      <c r="P26" s="216"/>
      <c r="Q26" s="216"/>
      <c r="R26" s="216"/>
      <c r="S26" s="216"/>
      <c r="T26" s="216"/>
      <c r="U26" s="216"/>
      <c r="V26" s="216"/>
      <c r="W26" s="216"/>
      <c r="X26" s="216"/>
      <c r="Y26" s="216"/>
      <c r="Z26" s="177"/>
      <c r="AA26" s="177"/>
      <c r="AB26" s="177"/>
      <c r="AC26" s="177"/>
      <c r="AD26" s="177"/>
      <c r="AE26" s="216"/>
      <c r="AF26" s="216"/>
      <c r="AG26" s="177"/>
      <c r="AH26" s="177"/>
      <c r="AI26" s="177"/>
      <c r="AJ26" s="177"/>
      <c r="AK26" s="177"/>
      <c r="AL26" s="177"/>
      <c r="AM26" s="177"/>
      <c r="AN26" s="177"/>
      <c r="AO26" s="177"/>
      <c r="AP26" s="177"/>
      <c r="AQ26" s="177"/>
      <c r="AR26" s="177"/>
      <c r="AS26" s="177"/>
      <c r="AT26" s="177"/>
      <c r="AU26" s="177"/>
      <c r="AV26" s="177"/>
    </row>
    <row r="27" spans="1:48" ht="15.75" customHeight="1">
      <c r="A27" s="241"/>
      <c r="B27" s="216" t="s">
        <v>75</v>
      </c>
      <c r="C27" s="216"/>
      <c r="D27" s="216"/>
      <c r="E27" s="177"/>
      <c r="F27" s="177"/>
      <c r="G27" s="177"/>
      <c r="H27" s="177"/>
      <c r="I27" s="216"/>
      <c r="J27" s="216"/>
      <c r="K27" s="216"/>
      <c r="L27" s="216"/>
      <c r="M27" s="216"/>
      <c r="N27" s="216"/>
      <c r="O27" s="216"/>
      <c r="P27" s="216"/>
      <c r="Q27" s="216"/>
      <c r="R27" s="216"/>
      <c r="S27" s="216"/>
      <c r="T27" s="216"/>
      <c r="U27" s="216"/>
      <c r="V27" s="216"/>
      <c r="W27" s="216"/>
      <c r="X27" s="216"/>
      <c r="Y27" s="216"/>
      <c r="Z27" s="177"/>
      <c r="AA27" s="177"/>
      <c r="AB27" s="177"/>
      <c r="AC27" s="177"/>
      <c r="AD27" s="177"/>
      <c r="AE27" s="216"/>
      <c r="AF27" s="216"/>
      <c r="AG27" s="177"/>
      <c r="AH27" s="177"/>
      <c r="AI27" s="177"/>
      <c r="AJ27" s="177"/>
      <c r="AK27" s="177"/>
      <c r="AL27" s="177"/>
      <c r="AM27" s="177"/>
      <c r="AN27" s="177"/>
      <c r="AO27" s="177"/>
      <c r="AP27" s="177"/>
      <c r="AQ27" s="177"/>
      <c r="AR27" s="177"/>
      <c r="AS27" s="177"/>
      <c r="AT27" s="177"/>
      <c r="AU27" s="177"/>
      <c r="AV27" s="177"/>
    </row>
    <row r="28" spans="1:48" ht="15.75" customHeight="1">
      <c r="A28" s="241"/>
      <c r="B28" s="216" t="s">
        <v>1352</v>
      </c>
      <c r="C28" s="216"/>
      <c r="D28" s="216"/>
      <c r="E28" s="177"/>
      <c r="F28" s="177"/>
      <c r="G28" s="177"/>
      <c r="H28" s="177"/>
      <c r="I28" s="216"/>
      <c r="J28" s="216"/>
      <c r="K28" s="216"/>
      <c r="L28" s="216"/>
      <c r="M28" s="216"/>
      <c r="N28" s="216"/>
      <c r="O28" s="216"/>
      <c r="P28" s="216"/>
      <c r="Q28" s="216"/>
      <c r="R28" s="216"/>
      <c r="S28" s="216"/>
      <c r="T28" s="216"/>
      <c r="U28" s="216"/>
      <c r="V28" s="216"/>
      <c r="W28" s="216"/>
      <c r="X28" s="216"/>
      <c r="Y28" s="216"/>
      <c r="Z28" s="177"/>
      <c r="AA28" s="177"/>
      <c r="AB28" s="177"/>
      <c r="AC28" s="177"/>
      <c r="AD28" s="177"/>
      <c r="AE28" s="216"/>
      <c r="AF28" s="216"/>
      <c r="AG28" s="177"/>
      <c r="AH28" s="177"/>
      <c r="AI28" s="177"/>
      <c r="AJ28" s="177"/>
      <c r="AK28" s="177"/>
      <c r="AL28" s="177"/>
      <c r="AM28" s="177"/>
      <c r="AN28" s="177"/>
      <c r="AO28" s="177"/>
      <c r="AP28" s="177"/>
      <c r="AQ28" s="177"/>
      <c r="AR28" s="177"/>
      <c r="AS28" s="177"/>
      <c r="AT28" s="177"/>
      <c r="AU28" s="177"/>
      <c r="AV28" s="177"/>
    </row>
    <row r="29" spans="1:48" ht="15.75" customHeight="1">
      <c r="A29" s="241"/>
      <c r="B29" s="216" t="s">
        <v>1353</v>
      </c>
      <c r="C29" s="216"/>
      <c r="D29" s="216"/>
      <c r="E29" s="177"/>
      <c r="F29" s="177"/>
      <c r="G29" s="177"/>
      <c r="H29" s="177"/>
      <c r="I29" s="216"/>
      <c r="J29" s="216"/>
      <c r="K29" s="216"/>
      <c r="L29" s="216"/>
      <c r="M29" s="216"/>
      <c r="N29" s="216"/>
      <c r="O29" s="216"/>
      <c r="P29" s="216"/>
      <c r="Q29" s="216"/>
      <c r="R29" s="216"/>
      <c r="S29" s="216"/>
      <c r="T29" s="216"/>
      <c r="U29" s="216"/>
      <c r="V29" s="216"/>
      <c r="W29" s="216"/>
      <c r="X29" s="216"/>
      <c r="Y29" s="216"/>
      <c r="Z29" s="177"/>
      <c r="AA29" s="177"/>
      <c r="AB29" s="177"/>
      <c r="AC29" s="177"/>
      <c r="AD29" s="177"/>
      <c r="AE29" s="216"/>
      <c r="AF29" s="216"/>
      <c r="AG29" s="177"/>
      <c r="AH29" s="177"/>
      <c r="AI29" s="177"/>
      <c r="AJ29" s="177"/>
      <c r="AK29" s="177"/>
      <c r="AL29" s="177"/>
      <c r="AM29" s="177"/>
      <c r="AN29" s="177"/>
      <c r="AO29" s="177"/>
      <c r="AP29" s="177"/>
      <c r="AQ29" s="177"/>
      <c r="AR29" s="177"/>
      <c r="AS29" s="177"/>
      <c r="AT29" s="177"/>
      <c r="AU29" s="177"/>
      <c r="AV29" s="177"/>
    </row>
    <row r="30" spans="1:48" ht="15.75" customHeight="1">
      <c r="A30" s="241"/>
      <c r="B30" s="216" t="s">
        <v>1354</v>
      </c>
      <c r="C30" s="216"/>
      <c r="D30" s="216"/>
      <c r="E30" s="177"/>
      <c r="F30" s="177"/>
      <c r="G30" s="177"/>
      <c r="H30" s="177"/>
      <c r="I30" s="216"/>
      <c r="J30" s="216"/>
      <c r="K30" s="216"/>
      <c r="L30" s="216"/>
      <c r="M30" s="216"/>
      <c r="N30" s="216"/>
      <c r="O30" s="216"/>
      <c r="P30" s="216"/>
      <c r="Q30" s="216"/>
      <c r="R30" s="216"/>
      <c r="S30" s="216"/>
      <c r="T30" s="216"/>
      <c r="U30" s="216"/>
      <c r="V30" s="216"/>
      <c r="W30" s="216"/>
      <c r="X30" s="216"/>
      <c r="Y30" s="216"/>
      <c r="Z30" s="177"/>
      <c r="AA30" s="177"/>
      <c r="AB30" s="177"/>
      <c r="AC30" s="177"/>
      <c r="AD30" s="177"/>
      <c r="AE30" s="216"/>
      <c r="AF30" s="216"/>
      <c r="AG30" s="177"/>
      <c r="AH30" s="177"/>
      <c r="AI30" s="177"/>
      <c r="AJ30" s="177"/>
      <c r="AK30" s="177"/>
      <c r="AL30" s="177"/>
      <c r="AM30" s="177"/>
      <c r="AN30" s="177"/>
      <c r="AO30" s="177"/>
      <c r="AP30" s="177"/>
      <c r="AQ30" s="177"/>
      <c r="AR30" s="177"/>
      <c r="AS30" s="177"/>
      <c r="AT30" s="177"/>
      <c r="AU30" s="177"/>
      <c r="AV30" s="177"/>
    </row>
    <row r="31" spans="1:48" ht="15.75" customHeight="1">
      <c r="A31" s="241"/>
      <c r="B31" s="216" t="s">
        <v>1355</v>
      </c>
      <c r="C31" s="216"/>
      <c r="D31" s="216"/>
      <c r="E31" s="177"/>
      <c r="F31" s="177"/>
      <c r="G31" s="177"/>
      <c r="H31" s="177"/>
      <c r="I31" s="216"/>
      <c r="J31" s="216"/>
      <c r="K31" s="216"/>
      <c r="L31" s="216"/>
      <c r="M31" s="216"/>
      <c r="N31" s="216"/>
      <c r="O31" s="216"/>
      <c r="P31" s="216"/>
      <c r="Q31" s="216"/>
      <c r="R31" s="216"/>
      <c r="S31" s="216"/>
      <c r="T31" s="216"/>
      <c r="U31" s="216"/>
      <c r="V31" s="216"/>
      <c r="W31" s="216"/>
      <c r="X31" s="216"/>
      <c r="Y31" s="216"/>
      <c r="Z31" s="177"/>
      <c r="AA31" s="177"/>
      <c r="AB31" s="177"/>
      <c r="AC31" s="177"/>
      <c r="AD31" s="177"/>
      <c r="AE31" s="216"/>
      <c r="AF31" s="216"/>
      <c r="AG31" s="177"/>
      <c r="AH31" s="177"/>
      <c r="AI31" s="177"/>
      <c r="AJ31" s="177"/>
      <c r="AK31" s="177"/>
      <c r="AL31" s="177"/>
      <c r="AM31" s="177"/>
      <c r="AN31" s="177"/>
      <c r="AO31" s="177"/>
      <c r="AP31" s="177"/>
      <c r="AQ31" s="177"/>
      <c r="AR31" s="177"/>
      <c r="AS31" s="177"/>
      <c r="AT31" s="177"/>
      <c r="AU31" s="177"/>
      <c r="AV31" s="177"/>
    </row>
    <row r="32" spans="1:48" ht="15.75" customHeight="1">
      <c r="A32" s="241"/>
      <c r="B32" s="216" t="s">
        <v>1356</v>
      </c>
      <c r="C32" s="216"/>
      <c r="D32" s="216"/>
      <c r="E32" s="177"/>
      <c r="F32" s="177"/>
      <c r="G32" s="177"/>
      <c r="H32" s="177"/>
      <c r="I32" s="216"/>
      <c r="J32" s="216"/>
      <c r="K32" s="216"/>
      <c r="L32" s="216"/>
      <c r="M32" s="216"/>
      <c r="N32" s="216"/>
      <c r="O32" s="216"/>
      <c r="P32" s="216"/>
      <c r="Q32" s="216"/>
      <c r="R32" s="216"/>
      <c r="S32" s="216"/>
      <c r="T32" s="216"/>
      <c r="U32" s="216"/>
      <c r="V32" s="216"/>
      <c r="W32" s="216"/>
      <c r="X32" s="216"/>
      <c r="Y32" s="216"/>
      <c r="Z32" s="177"/>
      <c r="AA32" s="177"/>
      <c r="AB32" s="177"/>
      <c r="AC32" s="177"/>
      <c r="AD32" s="177"/>
      <c r="AE32" s="216"/>
      <c r="AF32" s="216"/>
      <c r="AG32" s="177"/>
      <c r="AH32" s="177"/>
      <c r="AI32" s="177"/>
      <c r="AJ32" s="177"/>
      <c r="AK32" s="177"/>
      <c r="AL32" s="177"/>
      <c r="AM32" s="177"/>
      <c r="AN32" s="177"/>
      <c r="AO32" s="177"/>
      <c r="AP32" s="177"/>
      <c r="AQ32" s="177"/>
      <c r="AR32" s="177"/>
      <c r="AS32" s="177"/>
      <c r="AT32" s="177"/>
      <c r="AU32" s="177"/>
      <c r="AV32" s="177"/>
    </row>
    <row r="33" spans="1:48" ht="15.75" customHeight="1">
      <c r="A33" s="241"/>
      <c r="B33" s="216" t="s">
        <v>1357</v>
      </c>
      <c r="C33" s="216"/>
      <c r="D33" s="216"/>
      <c r="E33" s="177"/>
      <c r="F33" s="177"/>
      <c r="G33" s="177"/>
      <c r="H33" s="177"/>
      <c r="I33" s="216"/>
      <c r="J33" s="216"/>
      <c r="K33" s="216"/>
      <c r="L33" s="216"/>
      <c r="M33" s="216"/>
      <c r="N33" s="216"/>
      <c r="O33" s="216"/>
      <c r="P33" s="216"/>
      <c r="Q33" s="216"/>
      <c r="R33" s="216"/>
      <c r="S33" s="216"/>
      <c r="T33" s="216"/>
      <c r="U33" s="216"/>
      <c r="V33" s="216"/>
      <c r="W33" s="216"/>
      <c r="X33" s="216"/>
      <c r="Y33" s="216"/>
      <c r="Z33" s="177"/>
      <c r="AA33" s="177"/>
      <c r="AB33" s="177"/>
      <c r="AC33" s="177"/>
      <c r="AD33" s="177"/>
      <c r="AE33" s="216"/>
      <c r="AF33" s="216"/>
      <c r="AG33" s="177"/>
      <c r="AH33" s="177"/>
      <c r="AI33" s="177"/>
      <c r="AJ33" s="177"/>
      <c r="AK33" s="177"/>
      <c r="AL33" s="177"/>
      <c r="AM33" s="177"/>
      <c r="AN33" s="177"/>
      <c r="AO33" s="177"/>
      <c r="AP33" s="177"/>
      <c r="AQ33" s="177"/>
      <c r="AR33" s="177"/>
      <c r="AS33" s="177"/>
      <c r="AT33" s="177"/>
      <c r="AU33" s="177"/>
      <c r="AV33" s="177"/>
    </row>
    <row r="34" spans="1:48" ht="15.75" customHeight="1">
      <c r="A34" s="241"/>
      <c r="B34" s="216" t="s">
        <v>1358</v>
      </c>
      <c r="C34" s="216"/>
      <c r="D34" s="216"/>
      <c r="E34" s="177"/>
      <c r="F34" s="177"/>
      <c r="G34" s="177"/>
      <c r="H34" s="177"/>
      <c r="I34" s="216"/>
      <c r="J34" s="216"/>
      <c r="K34" s="216"/>
      <c r="L34" s="216"/>
      <c r="M34" s="216"/>
      <c r="N34" s="216"/>
      <c r="O34" s="216"/>
      <c r="P34" s="216"/>
      <c r="Q34" s="216"/>
      <c r="R34" s="216"/>
      <c r="S34" s="216"/>
      <c r="T34" s="216"/>
      <c r="U34" s="216"/>
      <c r="V34" s="216"/>
      <c r="W34" s="216"/>
      <c r="X34" s="216"/>
      <c r="Y34" s="216"/>
      <c r="Z34" s="177"/>
      <c r="AA34" s="177"/>
      <c r="AB34" s="177"/>
      <c r="AC34" s="177"/>
      <c r="AD34" s="177"/>
      <c r="AE34" s="216"/>
      <c r="AF34" s="216"/>
      <c r="AG34" s="177"/>
      <c r="AH34" s="177"/>
      <c r="AI34" s="177"/>
      <c r="AJ34" s="177"/>
      <c r="AK34" s="177"/>
      <c r="AL34" s="177"/>
      <c r="AM34" s="177"/>
      <c r="AN34" s="177"/>
      <c r="AO34" s="177"/>
      <c r="AP34" s="177"/>
      <c r="AQ34" s="177"/>
      <c r="AR34" s="177"/>
      <c r="AS34" s="177"/>
      <c r="AT34" s="177"/>
      <c r="AU34" s="177"/>
      <c r="AV34" s="177"/>
    </row>
    <row r="35" spans="1:48" ht="15.75" customHeight="1">
      <c r="A35" s="241"/>
      <c r="B35" s="216" t="s">
        <v>1359</v>
      </c>
      <c r="C35" s="216"/>
      <c r="D35" s="216"/>
      <c r="E35" s="177"/>
      <c r="F35" s="177"/>
      <c r="G35" s="177"/>
      <c r="H35" s="177"/>
      <c r="I35" s="216"/>
      <c r="J35" s="216"/>
      <c r="K35" s="216"/>
      <c r="L35" s="216"/>
      <c r="M35" s="216"/>
      <c r="N35" s="216"/>
      <c r="O35" s="216"/>
      <c r="P35" s="216"/>
      <c r="Q35" s="216"/>
      <c r="R35" s="216"/>
      <c r="S35" s="216"/>
      <c r="T35" s="216"/>
      <c r="U35" s="216"/>
      <c r="V35" s="216"/>
      <c r="W35" s="216"/>
      <c r="X35" s="216"/>
      <c r="Y35" s="216"/>
      <c r="Z35" s="177"/>
      <c r="AA35" s="177"/>
      <c r="AB35" s="177"/>
      <c r="AC35" s="177"/>
      <c r="AD35" s="177"/>
      <c r="AE35" s="216"/>
      <c r="AF35" s="216"/>
      <c r="AG35" s="177"/>
      <c r="AH35" s="177"/>
      <c r="AI35" s="177"/>
      <c r="AJ35" s="177"/>
      <c r="AK35" s="177"/>
      <c r="AL35" s="177"/>
      <c r="AM35" s="177"/>
      <c r="AN35" s="177"/>
      <c r="AO35" s="177"/>
      <c r="AP35" s="177"/>
      <c r="AQ35" s="177"/>
      <c r="AR35" s="177"/>
      <c r="AS35" s="177"/>
      <c r="AT35" s="177"/>
      <c r="AU35" s="177"/>
      <c r="AV35" s="177"/>
    </row>
    <row r="36" spans="1:48" ht="15.75" customHeight="1">
      <c r="A36" s="241"/>
      <c r="B36" s="216" t="s">
        <v>1360</v>
      </c>
      <c r="C36" s="216"/>
      <c r="D36" s="216"/>
      <c r="E36" s="177"/>
      <c r="F36" s="177"/>
      <c r="G36" s="177"/>
      <c r="H36" s="177"/>
      <c r="I36" s="216"/>
      <c r="J36" s="216"/>
      <c r="K36" s="216"/>
      <c r="L36" s="216"/>
      <c r="M36" s="216"/>
      <c r="N36" s="216"/>
      <c r="O36" s="216"/>
      <c r="P36" s="216"/>
      <c r="Q36" s="216"/>
      <c r="R36" s="216"/>
      <c r="S36" s="216"/>
      <c r="T36" s="216"/>
      <c r="U36" s="216"/>
      <c r="V36" s="216"/>
      <c r="W36" s="216"/>
      <c r="X36" s="216"/>
      <c r="Y36" s="216"/>
      <c r="Z36" s="177"/>
      <c r="AA36" s="177"/>
      <c r="AB36" s="177"/>
      <c r="AC36" s="177"/>
      <c r="AD36" s="177"/>
      <c r="AE36" s="216"/>
      <c r="AF36" s="216"/>
      <c r="AG36" s="177"/>
      <c r="AH36" s="177"/>
      <c r="AI36" s="177"/>
      <c r="AJ36" s="177"/>
      <c r="AK36" s="177"/>
      <c r="AL36" s="177"/>
      <c r="AM36" s="177"/>
      <c r="AN36" s="177"/>
      <c r="AO36" s="177"/>
      <c r="AP36" s="177"/>
      <c r="AQ36" s="177"/>
      <c r="AR36" s="177"/>
      <c r="AS36" s="177"/>
      <c r="AT36" s="177"/>
      <c r="AU36" s="177"/>
      <c r="AV36" s="177"/>
    </row>
    <row r="37" spans="1:48" ht="15.75" customHeight="1">
      <c r="A37" s="241"/>
      <c r="B37" s="216" t="s">
        <v>1361</v>
      </c>
      <c r="C37" s="216"/>
      <c r="D37" s="216"/>
      <c r="E37" s="177"/>
      <c r="F37" s="177"/>
      <c r="G37" s="177"/>
      <c r="H37" s="177"/>
      <c r="I37" s="216"/>
      <c r="J37" s="216"/>
      <c r="K37" s="216"/>
      <c r="L37" s="216"/>
      <c r="M37" s="216"/>
      <c r="N37" s="216"/>
      <c r="O37" s="216"/>
      <c r="P37" s="216"/>
      <c r="Q37" s="216"/>
      <c r="R37" s="216"/>
      <c r="S37" s="216"/>
      <c r="T37" s="216"/>
      <c r="U37" s="216"/>
      <c r="V37" s="216"/>
      <c r="W37" s="216"/>
      <c r="X37" s="216"/>
      <c r="Y37" s="216"/>
      <c r="Z37" s="177"/>
      <c r="AA37" s="177"/>
      <c r="AB37" s="177"/>
      <c r="AC37" s="177"/>
      <c r="AD37" s="177"/>
      <c r="AE37" s="216"/>
      <c r="AF37" s="216"/>
      <c r="AG37" s="177"/>
      <c r="AH37" s="177"/>
      <c r="AI37" s="177"/>
      <c r="AJ37" s="177"/>
      <c r="AK37" s="177"/>
      <c r="AL37" s="177"/>
      <c r="AM37" s="177"/>
      <c r="AN37" s="177"/>
      <c r="AO37" s="177"/>
      <c r="AP37" s="177"/>
      <c r="AQ37" s="177"/>
      <c r="AR37" s="177"/>
      <c r="AS37" s="177"/>
      <c r="AT37" s="177"/>
      <c r="AU37" s="177"/>
      <c r="AV37" s="177"/>
    </row>
    <row r="38" spans="1:48" ht="15.75" customHeight="1">
      <c r="A38" s="241"/>
      <c r="B38" s="216" t="s">
        <v>1362</v>
      </c>
      <c r="C38" s="216"/>
      <c r="D38" s="216"/>
      <c r="E38" s="177"/>
      <c r="F38" s="177"/>
      <c r="G38" s="177"/>
      <c r="H38" s="177"/>
      <c r="I38" s="216"/>
      <c r="J38" s="216"/>
      <c r="K38" s="216"/>
      <c r="L38" s="216"/>
      <c r="M38" s="216"/>
      <c r="N38" s="216"/>
      <c r="O38" s="216"/>
      <c r="P38" s="216"/>
      <c r="Q38" s="216"/>
      <c r="R38" s="216"/>
      <c r="S38" s="216"/>
      <c r="T38" s="216"/>
      <c r="U38" s="216"/>
      <c r="V38" s="216"/>
      <c r="W38" s="216"/>
      <c r="X38" s="216"/>
      <c r="Y38" s="216"/>
      <c r="Z38" s="177"/>
      <c r="AA38" s="177"/>
      <c r="AB38" s="177"/>
      <c r="AC38" s="177"/>
      <c r="AD38" s="177"/>
      <c r="AE38" s="216"/>
      <c r="AF38" s="216"/>
      <c r="AG38" s="177"/>
      <c r="AH38" s="177"/>
      <c r="AI38" s="177"/>
      <c r="AJ38" s="177"/>
      <c r="AK38" s="177"/>
      <c r="AL38" s="177"/>
      <c r="AM38" s="177"/>
      <c r="AN38" s="177"/>
      <c r="AO38" s="177"/>
      <c r="AP38" s="177"/>
      <c r="AQ38" s="177"/>
      <c r="AR38" s="177"/>
      <c r="AS38" s="177"/>
      <c r="AT38" s="177"/>
      <c r="AU38" s="177"/>
      <c r="AV38" s="177"/>
    </row>
    <row r="39" spans="1:48" ht="15.75" customHeight="1">
      <c r="A39" s="241"/>
      <c r="B39" s="216" t="s">
        <v>1363</v>
      </c>
      <c r="C39" s="216"/>
      <c r="D39" s="216"/>
      <c r="E39" s="177"/>
      <c r="F39" s="177"/>
      <c r="G39" s="177"/>
      <c r="H39" s="177"/>
      <c r="I39" s="216"/>
      <c r="J39" s="216"/>
      <c r="K39" s="216"/>
      <c r="L39" s="216"/>
      <c r="M39" s="216"/>
      <c r="N39" s="216"/>
      <c r="O39" s="216"/>
      <c r="P39" s="216"/>
      <c r="Q39" s="216"/>
      <c r="R39" s="216"/>
      <c r="S39" s="216"/>
      <c r="T39" s="216"/>
      <c r="U39" s="216"/>
      <c r="V39" s="216"/>
      <c r="W39" s="216"/>
      <c r="X39" s="216"/>
      <c r="Y39" s="216"/>
      <c r="Z39" s="177"/>
      <c r="AA39" s="177"/>
      <c r="AB39" s="177"/>
      <c r="AC39" s="177"/>
      <c r="AD39" s="177"/>
      <c r="AE39" s="216"/>
      <c r="AF39" s="216"/>
      <c r="AG39" s="177"/>
      <c r="AH39" s="177"/>
      <c r="AI39" s="177"/>
      <c r="AJ39" s="177"/>
      <c r="AK39" s="177"/>
      <c r="AL39" s="177"/>
      <c r="AM39" s="177"/>
      <c r="AN39" s="177"/>
      <c r="AO39" s="177"/>
      <c r="AP39" s="177"/>
      <c r="AQ39" s="177"/>
      <c r="AR39" s="177"/>
      <c r="AS39" s="177"/>
      <c r="AT39" s="177"/>
      <c r="AU39" s="177"/>
      <c r="AV39" s="177"/>
    </row>
    <row r="40" spans="1:48" ht="15.75" customHeight="1">
      <c r="A40" s="241"/>
      <c r="B40" s="216" t="s">
        <v>1364</v>
      </c>
      <c r="C40" s="216"/>
      <c r="D40" s="216"/>
      <c r="E40" s="177"/>
      <c r="F40" s="177"/>
      <c r="G40" s="177"/>
      <c r="H40" s="177"/>
      <c r="I40" s="216"/>
      <c r="J40" s="216"/>
      <c r="K40" s="216"/>
      <c r="L40" s="216"/>
      <c r="M40" s="216"/>
      <c r="N40" s="216"/>
      <c r="O40" s="216"/>
      <c r="P40" s="216"/>
      <c r="Q40" s="216"/>
      <c r="R40" s="216"/>
      <c r="S40" s="216"/>
      <c r="T40" s="216"/>
      <c r="U40" s="216"/>
      <c r="V40" s="216"/>
      <c r="W40" s="216"/>
      <c r="X40" s="216"/>
      <c r="Y40" s="216"/>
      <c r="Z40" s="177"/>
      <c r="AA40" s="177"/>
      <c r="AB40" s="177"/>
      <c r="AC40" s="177"/>
      <c r="AD40" s="177"/>
      <c r="AE40" s="216"/>
      <c r="AF40" s="216"/>
      <c r="AG40" s="177"/>
      <c r="AH40" s="177"/>
      <c r="AI40" s="177"/>
      <c r="AJ40" s="177"/>
      <c r="AK40" s="177"/>
      <c r="AL40" s="177"/>
      <c r="AM40" s="177"/>
      <c r="AN40" s="177"/>
      <c r="AO40" s="177"/>
      <c r="AP40" s="177"/>
      <c r="AQ40" s="177"/>
      <c r="AR40" s="177"/>
      <c r="AS40" s="177"/>
      <c r="AT40" s="177"/>
      <c r="AU40" s="177"/>
      <c r="AV40" s="177"/>
    </row>
    <row r="41" spans="1:48" ht="15.75" customHeight="1">
      <c r="A41" s="241"/>
      <c r="B41" s="216" t="s">
        <v>1365</v>
      </c>
      <c r="C41" s="216"/>
      <c r="D41" s="216"/>
      <c r="E41" s="177"/>
      <c r="F41" s="177"/>
      <c r="G41" s="177"/>
      <c r="H41" s="177"/>
      <c r="I41" s="216"/>
      <c r="J41" s="216"/>
      <c r="K41" s="216"/>
      <c r="L41" s="216"/>
      <c r="M41" s="216"/>
      <c r="N41" s="216"/>
      <c r="O41" s="216"/>
      <c r="P41" s="216"/>
      <c r="Q41" s="216"/>
      <c r="R41" s="216"/>
      <c r="S41" s="216"/>
      <c r="T41" s="216"/>
      <c r="U41" s="216"/>
      <c r="V41" s="216"/>
      <c r="W41" s="216"/>
      <c r="X41" s="216"/>
      <c r="Y41" s="216"/>
      <c r="Z41" s="177"/>
      <c r="AA41" s="177"/>
      <c r="AB41" s="177"/>
      <c r="AC41" s="177"/>
      <c r="AD41" s="177"/>
      <c r="AE41" s="216"/>
      <c r="AF41" s="216"/>
      <c r="AG41" s="177"/>
      <c r="AH41" s="177"/>
      <c r="AI41" s="177"/>
      <c r="AJ41" s="177"/>
      <c r="AK41" s="177"/>
      <c r="AL41" s="177"/>
      <c r="AM41" s="177"/>
      <c r="AN41" s="177"/>
      <c r="AO41" s="177"/>
      <c r="AP41" s="177"/>
      <c r="AQ41" s="177"/>
      <c r="AR41" s="177"/>
      <c r="AS41" s="177"/>
      <c r="AT41" s="177"/>
      <c r="AU41" s="177"/>
      <c r="AV41" s="177"/>
    </row>
    <row r="42" spans="1:48" ht="15.75" customHeight="1">
      <c r="A42" s="241"/>
      <c r="B42" s="216" t="s">
        <v>1366</v>
      </c>
      <c r="C42" s="216"/>
      <c r="D42" s="216"/>
      <c r="E42" s="177"/>
      <c r="F42" s="177"/>
      <c r="G42" s="177"/>
      <c r="H42" s="177"/>
      <c r="I42" s="216"/>
      <c r="J42" s="216"/>
      <c r="K42" s="216"/>
      <c r="L42" s="216"/>
      <c r="M42" s="216"/>
      <c r="N42" s="216"/>
      <c r="O42" s="216"/>
      <c r="P42" s="216"/>
      <c r="Q42" s="216"/>
      <c r="R42" s="216"/>
      <c r="S42" s="216"/>
      <c r="T42" s="216"/>
      <c r="U42" s="216"/>
      <c r="V42" s="216"/>
      <c r="W42" s="216"/>
      <c r="X42" s="216"/>
      <c r="Y42" s="216"/>
      <c r="Z42" s="177"/>
      <c r="AA42" s="177"/>
      <c r="AB42" s="177"/>
      <c r="AC42" s="177"/>
      <c r="AD42" s="177"/>
      <c r="AE42" s="216"/>
      <c r="AF42" s="216"/>
      <c r="AG42" s="177"/>
      <c r="AH42" s="177"/>
      <c r="AI42" s="177"/>
      <c r="AJ42" s="177"/>
      <c r="AK42" s="177"/>
      <c r="AL42" s="177"/>
      <c r="AM42" s="177"/>
      <c r="AN42" s="177"/>
      <c r="AO42" s="177"/>
      <c r="AP42" s="177"/>
      <c r="AQ42" s="177"/>
      <c r="AR42" s="177"/>
      <c r="AS42" s="177"/>
      <c r="AT42" s="177"/>
      <c r="AU42" s="177"/>
      <c r="AV42" s="177"/>
    </row>
    <row r="43" spans="1:48" ht="15.75" customHeight="1">
      <c r="A43" s="241"/>
      <c r="B43" s="216" t="s">
        <v>1367</v>
      </c>
      <c r="C43" s="216"/>
      <c r="D43" s="216"/>
      <c r="E43" s="177"/>
      <c r="F43" s="177"/>
      <c r="G43" s="177"/>
      <c r="H43" s="177"/>
      <c r="I43" s="216"/>
      <c r="J43" s="216"/>
      <c r="K43" s="216"/>
      <c r="L43" s="216"/>
      <c r="M43" s="216"/>
      <c r="N43" s="216"/>
      <c r="O43" s="216"/>
      <c r="P43" s="216"/>
      <c r="Q43" s="216"/>
      <c r="R43" s="216"/>
      <c r="S43" s="216"/>
      <c r="T43" s="216"/>
      <c r="U43" s="216"/>
      <c r="V43" s="216"/>
      <c r="W43" s="216"/>
      <c r="X43" s="216"/>
      <c r="Y43" s="216"/>
      <c r="Z43" s="177"/>
      <c r="AA43" s="177"/>
      <c r="AB43" s="177"/>
      <c r="AC43" s="177"/>
      <c r="AD43" s="177"/>
      <c r="AE43" s="216"/>
      <c r="AF43" s="216"/>
      <c r="AG43" s="177"/>
      <c r="AH43" s="177"/>
      <c r="AI43" s="177"/>
      <c r="AJ43" s="177"/>
      <c r="AK43" s="177"/>
      <c r="AL43" s="177"/>
      <c r="AM43" s="177"/>
      <c r="AN43" s="177"/>
      <c r="AO43" s="177"/>
      <c r="AP43" s="177"/>
      <c r="AQ43" s="177"/>
      <c r="AR43" s="177"/>
      <c r="AS43" s="177"/>
      <c r="AT43" s="177"/>
      <c r="AU43" s="177"/>
      <c r="AV43" s="177"/>
    </row>
    <row r="44" spans="1:48" ht="15.75" customHeight="1">
      <c r="A44" s="241"/>
      <c r="B44" s="216" t="s">
        <v>1368</v>
      </c>
      <c r="C44" s="216"/>
      <c r="D44" s="216"/>
      <c r="E44" s="177"/>
      <c r="F44" s="177"/>
      <c r="G44" s="177"/>
      <c r="H44" s="177"/>
      <c r="I44" s="216"/>
      <c r="J44" s="216"/>
      <c r="K44" s="216"/>
      <c r="L44" s="216"/>
      <c r="M44" s="216"/>
      <c r="N44" s="216"/>
      <c r="O44" s="216"/>
      <c r="P44" s="216"/>
      <c r="Q44" s="216"/>
      <c r="R44" s="216"/>
      <c r="S44" s="216"/>
      <c r="T44" s="216"/>
      <c r="U44" s="216"/>
      <c r="V44" s="216"/>
      <c r="W44" s="216"/>
      <c r="X44" s="216"/>
      <c r="Y44" s="216"/>
      <c r="Z44" s="177"/>
      <c r="AA44" s="177"/>
      <c r="AB44" s="177"/>
      <c r="AC44" s="177"/>
      <c r="AD44" s="177"/>
      <c r="AE44" s="216"/>
      <c r="AF44" s="216"/>
      <c r="AG44" s="177"/>
      <c r="AH44" s="177"/>
      <c r="AI44" s="177"/>
      <c r="AJ44" s="177"/>
      <c r="AK44" s="177"/>
      <c r="AL44" s="177"/>
      <c r="AM44" s="177"/>
      <c r="AN44" s="177"/>
      <c r="AO44" s="177"/>
      <c r="AP44" s="177"/>
      <c r="AQ44" s="177"/>
      <c r="AR44" s="177"/>
      <c r="AS44" s="177"/>
      <c r="AT44" s="177"/>
      <c r="AU44" s="177"/>
      <c r="AV44" s="177"/>
    </row>
    <row r="45" spans="1:48" ht="15.75" customHeight="1">
      <c r="A45" s="241"/>
      <c r="B45" s="216" t="s">
        <v>1369</v>
      </c>
      <c r="C45" s="216"/>
      <c r="D45" s="216"/>
      <c r="E45" s="177"/>
      <c r="F45" s="177"/>
      <c r="G45" s="177"/>
      <c r="H45" s="177"/>
      <c r="I45" s="216"/>
      <c r="J45" s="216"/>
      <c r="K45" s="216"/>
      <c r="L45" s="216"/>
      <c r="M45" s="216"/>
      <c r="N45" s="216"/>
      <c r="O45" s="216"/>
      <c r="P45" s="216"/>
      <c r="Q45" s="216"/>
      <c r="R45" s="216"/>
      <c r="S45" s="216"/>
      <c r="T45" s="216"/>
      <c r="U45" s="216"/>
      <c r="V45" s="216"/>
      <c r="W45" s="216"/>
      <c r="X45" s="216"/>
      <c r="Y45" s="216"/>
      <c r="Z45" s="177"/>
      <c r="AA45" s="177"/>
      <c r="AB45" s="177"/>
      <c r="AC45" s="177"/>
      <c r="AD45" s="177"/>
      <c r="AE45" s="216"/>
      <c r="AF45" s="216"/>
      <c r="AG45" s="177"/>
      <c r="AH45" s="177"/>
      <c r="AI45" s="177"/>
      <c r="AJ45" s="177"/>
      <c r="AK45" s="177"/>
      <c r="AL45" s="177"/>
      <c r="AM45" s="177"/>
      <c r="AN45" s="177"/>
      <c r="AO45" s="177"/>
      <c r="AP45" s="177"/>
      <c r="AQ45" s="177"/>
      <c r="AR45" s="177"/>
      <c r="AS45" s="177"/>
      <c r="AT45" s="177"/>
      <c r="AU45" s="177"/>
      <c r="AV45" s="177"/>
    </row>
    <row r="46" spans="1:48" ht="15.75" customHeight="1">
      <c r="A46" s="241"/>
      <c r="B46" s="216" t="s">
        <v>1370</v>
      </c>
      <c r="C46" s="216"/>
      <c r="D46" s="216"/>
      <c r="E46" s="177"/>
      <c r="F46" s="177"/>
      <c r="G46" s="177"/>
      <c r="H46" s="177"/>
      <c r="I46" s="216"/>
      <c r="J46" s="216"/>
      <c r="K46" s="216"/>
      <c r="L46" s="216"/>
      <c r="M46" s="216"/>
      <c r="N46" s="216"/>
      <c r="O46" s="216"/>
      <c r="P46" s="216"/>
      <c r="Q46" s="216"/>
      <c r="R46" s="216"/>
      <c r="S46" s="216"/>
      <c r="T46" s="216"/>
      <c r="U46" s="216"/>
      <c r="V46" s="216"/>
      <c r="W46" s="216"/>
      <c r="X46" s="216"/>
      <c r="Y46" s="216"/>
      <c r="Z46" s="177"/>
      <c r="AA46" s="177"/>
      <c r="AB46" s="177"/>
      <c r="AC46" s="177"/>
      <c r="AD46" s="177"/>
      <c r="AE46" s="216"/>
      <c r="AF46" s="216"/>
      <c r="AG46" s="177"/>
      <c r="AH46" s="177"/>
      <c r="AI46" s="177"/>
      <c r="AJ46" s="177"/>
      <c r="AK46" s="177"/>
      <c r="AL46" s="177"/>
      <c r="AM46" s="177"/>
      <c r="AN46" s="177"/>
      <c r="AO46" s="177"/>
      <c r="AP46" s="177"/>
      <c r="AQ46" s="177"/>
      <c r="AR46" s="177"/>
      <c r="AS46" s="177"/>
      <c r="AT46" s="177"/>
      <c r="AU46" s="177"/>
      <c r="AV46" s="177"/>
    </row>
    <row r="47" spans="1:48" ht="15.75" customHeight="1">
      <c r="A47" s="241"/>
      <c r="B47" s="216" t="s">
        <v>1371</v>
      </c>
      <c r="C47" s="216"/>
      <c r="D47" s="216"/>
      <c r="E47" s="177"/>
      <c r="F47" s="177"/>
      <c r="G47" s="177"/>
      <c r="H47" s="177"/>
      <c r="I47" s="216"/>
      <c r="J47" s="216"/>
      <c r="K47" s="216"/>
      <c r="L47" s="216"/>
      <c r="M47" s="216"/>
      <c r="N47" s="216"/>
      <c r="O47" s="216"/>
      <c r="P47" s="216"/>
      <c r="Q47" s="216"/>
      <c r="R47" s="216"/>
      <c r="S47" s="216"/>
      <c r="T47" s="216"/>
      <c r="U47" s="216"/>
      <c r="V47" s="216"/>
      <c r="W47" s="216"/>
      <c r="X47" s="216"/>
      <c r="Y47" s="216"/>
      <c r="Z47" s="177"/>
      <c r="AA47" s="177"/>
      <c r="AB47" s="177"/>
      <c r="AC47" s="177"/>
      <c r="AD47" s="177"/>
      <c r="AE47" s="216"/>
      <c r="AF47" s="216"/>
      <c r="AG47" s="177"/>
      <c r="AH47" s="177"/>
      <c r="AI47" s="177"/>
      <c r="AJ47" s="177"/>
      <c r="AK47" s="177"/>
      <c r="AL47" s="177"/>
      <c r="AM47" s="177"/>
      <c r="AN47" s="177"/>
      <c r="AO47" s="177"/>
      <c r="AP47" s="177"/>
      <c r="AQ47" s="177"/>
      <c r="AR47" s="177"/>
      <c r="AS47" s="177"/>
      <c r="AT47" s="177"/>
      <c r="AU47" s="177"/>
      <c r="AV47" s="177"/>
    </row>
    <row r="48" spans="1:48" ht="15.75" customHeight="1">
      <c r="A48" s="241"/>
      <c r="B48" s="216" t="s">
        <v>1372</v>
      </c>
      <c r="C48" s="216"/>
      <c r="D48" s="216"/>
      <c r="E48" s="177"/>
      <c r="F48" s="177"/>
      <c r="G48" s="177"/>
      <c r="H48" s="177"/>
      <c r="I48" s="216"/>
      <c r="J48" s="216"/>
      <c r="K48" s="216"/>
      <c r="L48" s="216"/>
      <c r="M48" s="216"/>
      <c r="N48" s="216"/>
      <c r="O48" s="216"/>
      <c r="P48" s="216"/>
      <c r="Q48" s="216"/>
      <c r="R48" s="216"/>
      <c r="S48" s="216"/>
      <c r="T48" s="216"/>
      <c r="U48" s="216"/>
      <c r="V48" s="216"/>
      <c r="W48" s="216"/>
      <c r="X48" s="216"/>
      <c r="Y48" s="216"/>
      <c r="Z48" s="177"/>
      <c r="AA48" s="177"/>
      <c r="AB48" s="177"/>
      <c r="AC48" s="177"/>
      <c r="AD48" s="177"/>
      <c r="AE48" s="216"/>
      <c r="AF48" s="216"/>
      <c r="AG48" s="177"/>
      <c r="AH48" s="177"/>
      <c r="AI48" s="177"/>
      <c r="AJ48" s="177"/>
      <c r="AK48" s="177"/>
      <c r="AL48" s="177"/>
      <c r="AM48" s="177"/>
      <c r="AN48" s="177"/>
      <c r="AO48" s="177"/>
      <c r="AP48" s="177"/>
      <c r="AQ48" s="177"/>
      <c r="AR48" s="177"/>
      <c r="AS48" s="177"/>
      <c r="AT48" s="177"/>
      <c r="AU48" s="177"/>
      <c r="AV48" s="177"/>
    </row>
    <row r="49" spans="1:48" ht="15.75" customHeight="1">
      <c r="A49" s="241"/>
      <c r="B49" s="216" t="s">
        <v>1373</v>
      </c>
      <c r="C49" s="216"/>
      <c r="D49" s="216"/>
      <c r="E49" s="177"/>
      <c r="F49" s="177"/>
      <c r="G49" s="177"/>
      <c r="H49" s="177"/>
      <c r="I49" s="216"/>
      <c r="J49" s="216"/>
      <c r="K49" s="216"/>
      <c r="L49" s="216"/>
      <c r="M49" s="216"/>
      <c r="N49" s="216"/>
      <c r="O49" s="216"/>
      <c r="P49" s="216"/>
      <c r="Q49" s="216"/>
      <c r="R49" s="216"/>
      <c r="S49" s="216"/>
      <c r="T49" s="216"/>
      <c r="U49" s="216"/>
      <c r="V49" s="216"/>
      <c r="W49" s="216"/>
      <c r="X49" s="216"/>
      <c r="Y49" s="216"/>
      <c r="Z49" s="177"/>
      <c r="AA49" s="177"/>
      <c r="AB49" s="177"/>
      <c r="AC49" s="177"/>
      <c r="AD49" s="177"/>
      <c r="AE49" s="216"/>
      <c r="AF49" s="216"/>
      <c r="AG49" s="177"/>
      <c r="AH49" s="177"/>
      <c r="AI49" s="177"/>
      <c r="AJ49" s="177"/>
      <c r="AK49" s="177"/>
      <c r="AL49" s="177"/>
      <c r="AM49" s="177"/>
      <c r="AN49" s="177"/>
      <c r="AO49" s="177"/>
      <c r="AP49" s="177"/>
      <c r="AQ49" s="177"/>
      <c r="AR49" s="177"/>
      <c r="AS49" s="177"/>
      <c r="AT49" s="177"/>
      <c r="AU49" s="177"/>
      <c r="AV49" s="177"/>
    </row>
    <row r="50" spans="1:48" ht="15.75" customHeight="1">
      <c r="A50" s="241"/>
      <c r="B50" s="216" t="s">
        <v>1374</v>
      </c>
      <c r="C50" s="216"/>
      <c r="D50" s="216"/>
      <c r="E50" s="177"/>
      <c r="F50" s="177"/>
      <c r="G50" s="177"/>
      <c r="H50" s="177"/>
      <c r="I50" s="216"/>
      <c r="J50" s="216"/>
      <c r="K50" s="216"/>
      <c r="L50" s="216"/>
      <c r="M50" s="216"/>
      <c r="N50" s="216"/>
      <c r="O50" s="216"/>
      <c r="P50" s="216"/>
      <c r="Q50" s="216"/>
      <c r="R50" s="216"/>
      <c r="S50" s="216"/>
      <c r="T50" s="216"/>
      <c r="U50" s="216"/>
      <c r="V50" s="216"/>
      <c r="W50" s="216"/>
      <c r="X50" s="216"/>
      <c r="Y50" s="216"/>
      <c r="Z50" s="177"/>
      <c r="AA50" s="177"/>
      <c r="AB50" s="177"/>
      <c r="AC50" s="177"/>
      <c r="AD50" s="177"/>
      <c r="AE50" s="216"/>
      <c r="AF50" s="216"/>
      <c r="AG50" s="177"/>
      <c r="AH50" s="177"/>
      <c r="AI50" s="177"/>
      <c r="AJ50" s="177"/>
      <c r="AK50" s="177"/>
      <c r="AL50" s="177"/>
      <c r="AM50" s="177"/>
      <c r="AN50" s="177"/>
      <c r="AO50" s="177"/>
      <c r="AP50" s="177"/>
      <c r="AQ50" s="177"/>
      <c r="AR50" s="177"/>
      <c r="AS50" s="177"/>
      <c r="AT50" s="177"/>
      <c r="AU50" s="177"/>
      <c r="AV50" s="177"/>
    </row>
    <row r="51" spans="1:48" ht="15.75" customHeight="1">
      <c r="A51" s="241"/>
      <c r="B51" s="216" t="s">
        <v>1375</v>
      </c>
      <c r="C51" s="216"/>
      <c r="D51" s="216"/>
      <c r="E51" s="177"/>
      <c r="F51" s="177"/>
      <c r="G51" s="177"/>
      <c r="H51" s="177"/>
      <c r="I51" s="216"/>
      <c r="J51" s="216"/>
      <c r="K51" s="216"/>
      <c r="L51" s="216"/>
      <c r="M51" s="216"/>
      <c r="N51" s="216"/>
      <c r="O51" s="216"/>
      <c r="P51" s="216"/>
      <c r="Q51" s="216"/>
      <c r="R51" s="216"/>
      <c r="S51" s="216"/>
      <c r="T51" s="216"/>
      <c r="U51" s="216"/>
      <c r="V51" s="216"/>
      <c r="W51" s="216"/>
      <c r="X51" s="216"/>
      <c r="Y51" s="216"/>
      <c r="Z51" s="177"/>
      <c r="AA51" s="177"/>
      <c r="AB51" s="177"/>
      <c r="AC51" s="177"/>
      <c r="AD51" s="177"/>
      <c r="AE51" s="216"/>
      <c r="AF51" s="216"/>
      <c r="AG51" s="177"/>
      <c r="AH51" s="177"/>
      <c r="AI51" s="177"/>
      <c r="AJ51" s="177"/>
      <c r="AK51" s="177"/>
      <c r="AL51" s="177"/>
      <c r="AM51" s="177"/>
      <c r="AN51" s="177"/>
      <c r="AO51" s="177"/>
      <c r="AP51" s="177"/>
      <c r="AQ51" s="177"/>
      <c r="AR51" s="177"/>
      <c r="AS51" s="177"/>
      <c r="AT51" s="177"/>
      <c r="AU51" s="177"/>
      <c r="AV51" s="177"/>
    </row>
    <row r="52" spans="1:48" ht="15.75" customHeight="1">
      <c r="A52" s="241"/>
      <c r="B52" s="216" t="s">
        <v>1376</v>
      </c>
      <c r="C52" s="216"/>
      <c r="D52" s="216"/>
      <c r="E52" s="177"/>
      <c r="F52" s="177"/>
      <c r="G52" s="177"/>
      <c r="H52" s="177"/>
      <c r="I52" s="216"/>
      <c r="J52" s="216"/>
      <c r="K52" s="216"/>
      <c r="L52" s="216"/>
      <c r="M52" s="216"/>
      <c r="N52" s="216"/>
      <c r="O52" s="216"/>
      <c r="P52" s="216"/>
      <c r="Q52" s="216"/>
      <c r="R52" s="216"/>
      <c r="S52" s="216"/>
      <c r="T52" s="216"/>
      <c r="U52" s="216"/>
      <c r="V52" s="216"/>
      <c r="W52" s="216"/>
      <c r="X52" s="216"/>
      <c r="Y52" s="216"/>
      <c r="Z52" s="177"/>
      <c r="AA52" s="177"/>
      <c r="AB52" s="177"/>
      <c r="AC52" s="177"/>
      <c r="AD52" s="177"/>
      <c r="AE52" s="216"/>
      <c r="AF52" s="216"/>
      <c r="AG52" s="177"/>
      <c r="AH52" s="177"/>
      <c r="AI52" s="177"/>
      <c r="AJ52" s="177"/>
      <c r="AK52" s="177"/>
      <c r="AL52" s="177"/>
      <c r="AM52" s="177"/>
      <c r="AN52" s="177"/>
      <c r="AO52" s="177"/>
      <c r="AP52" s="177"/>
      <c r="AQ52" s="177"/>
      <c r="AR52" s="177"/>
      <c r="AS52" s="177"/>
      <c r="AT52" s="177"/>
      <c r="AU52" s="177"/>
      <c r="AV52" s="177"/>
    </row>
    <row r="53" spans="1:48" ht="15.75" customHeight="1">
      <c r="A53" s="241"/>
      <c r="B53" s="216" t="s">
        <v>1377</v>
      </c>
      <c r="C53" s="216"/>
      <c r="D53" s="216"/>
      <c r="E53" s="177"/>
      <c r="F53" s="177"/>
      <c r="G53" s="177"/>
      <c r="H53" s="177"/>
      <c r="I53" s="216"/>
      <c r="J53" s="216"/>
      <c r="K53" s="216"/>
      <c r="L53" s="216"/>
      <c r="M53" s="216"/>
      <c r="N53" s="216"/>
      <c r="O53" s="216"/>
      <c r="P53" s="216"/>
      <c r="Q53" s="216"/>
      <c r="R53" s="216"/>
      <c r="S53" s="216"/>
      <c r="T53" s="216"/>
      <c r="U53" s="216"/>
      <c r="V53" s="216"/>
      <c r="W53" s="216"/>
      <c r="X53" s="216"/>
      <c r="Y53" s="216"/>
      <c r="Z53" s="177"/>
      <c r="AA53" s="177"/>
      <c r="AB53" s="177"/>
      <c r="AC53" s="177"/>
      <c r="AD53" s="177"/>
      <c r="AE53" s="216"/>
      <c r="AF53" s="216"/>
      <c r="AG53" s="177"/>
      <c r="AH53" s="177"/>
      <c r="AI53" s="177"/>
      <c r="AJ53" s="177"/>
      <c r="AK53" s="177"/>
      <c r="AL53" s="177"/>
      <c r="AM53" s="177"/>
      <c r="AN53" s="177"/>
      <c r="AO53" s="177"/>
      <c r="AP53" s="177"/>
      <c r="AQ53" s="177"/>
      <c r="AR53" s="177"/>
      <c r="AS53" s="177"/>
      <c r="AT53" s="177"/>
      <c r="AU53" s="177"/>
      <c r="AV53" s="177"/>
    </row>
    <row r="54" spans="1:48" ht="15.75" customHeight="1">
      <c r="A54" s="241"/>
      <c r="B54" s="216" t="s">
        <v>1378</v>
      </c>
      <c r="C54" s="216"/>
      <c r="D54" s="216"/>
      <c r="E54" s="177"/>
      <c r="F54" s="177"/>
      <c r="G54" s="177"/>
      <c r="H54" s="177"/>
      <c r="I54" s="216"/>
      <c r="J54" s="216"/>
      <c r="K54" s="216"/>
      <c r="L54" s="216"/>
      <c r="M54" s="216"/>
      <c r="N54" s="216"/>
      <c r="O54" s="216"/>
      <c r="P54" s="216"/>
      <c r="Q54" s="216"/>
      <c r="R54" s="216"/>
      <c r="S54" s="216"/>
      <c r="T54" s="216"/>
      <c r="U54" s="216"/>
      <c r="V54" s="216"/>
      <c r="W54" s="216"/>
      <c r="X54" s="216"/>
      <c r="Y54" s="216"/>
      <c r="Z54" s="177"/>
      <c r="AA54" s="177"/>
      <c r="AB54" s="177"/>
      <c r="AC54" s="177"/>
      <c r="AD54" s="177"/>
      <c r="AE54" s="216"/>
      <c r="AF54" s="216"/>
      <c r="AG54" s="177"/>
      <c r="AH54" s="177"/>
      <c r="AI54" s="177"/>
      <c r="AJ54" s="177"/>
      <c r="AK54" s="177"/>
      <c r="AL54" s="177"/>
      <c r="AM54" s="177"/>
      <c r="AN54" s="177"/>
      <c r="AO54" s="177"/>
      <c r="AP54" s="177"/>
      <c r="AQ54" s="177"/>
      <c r="AR54" s="177"/>
      <c r="AS54" s="177"/>
      <c r="AT54" s="177"/>
      <c r="AU54" s="177"/>
      <c r="AV54" s="177"/>
    </row>
    <row r="55" spans="1:48" ht="15.75" customHeight="1">
      <c r="A55" s="241"/>
      <c r="B55" s="216" t="s">
        <v>1379</v>
      </c>
      <c r="C55" s="216"/>
      <c r="D55" s="216"/>
      <c r="E55" s="177"/>
      <c r="F55" s="177"/>
      <c r="G55" s="177"/>
      <c r="H55" s="177"/>
      <c r="I55" s="216"/>
      <c r="J55" s="216"/>
      <c r="K55" s="216"/>
      <c r="L55" s="216"/>
      <c r="M55" s="216"/>
      <c r="N55" s="216"/>
      <c r="O55" s="216"/>
      <c r="P55" s="216"/>
      <c r="Q55" s="216"/>
      <c r="R55" s="216"/>
      <c r="S55" s="216"/>
      <c r="T55" s="216"/>
      <c r="U55" s="216"/>
      <c r="V55" s="216"/>
      <c r="W55" s="216"/>
      <c r="X55" s="216"/>
      <c r="Y55" s="216"/>
      <c r="Z55" s="177"/>
      <c r="AA55" s="177"/>
      <c r="AB55" s="177"/>
      <c r="AC55" s="177"/>
      <c r="AD55" s="177"/>
      <c r="AE55" s="216"/>
      <c r="AF55" s="216"/>
      <c r="AG55" s="177"/>
      <c r="AH55" s="177"/>
      <c r="AI55" s="177"/>
      <c r="AJ55" s="177"/>
      <c r="AK55" s="177"/>
      <c r="AL55" s="177"/>
      <c r="AM55" s="177"/>
      <c r="AN55" s="177"/>
      <c r="AO55" s="177"/>
      <c r="AP55" s="177"/>
      <c r="AQ55" s="177"/>
      <c r="AR55" s="177"/>
      <c r="AS55" s="177"/>
      <c r="AT55" s="177"/>
      <c r="AU55" s="177"/>
      <c r="AV55" s="177"/>
    </row>
    <row r="56" spans="1:48" ht="15.75" customHeight="1">
      <c r="A56" s="241"/>
      <c r="B56" s="216" t="s">
        <v>1380</v>
      </c>
      <c r="C56" s="216"/>
      <c r="D56" s="216"/>
      <c r="E56" s="177"/>
      <c r="F56" s="177"/>
      <c r="G56" s="177"/>
      <c r="H56" s="177"/>
      <c r="I56" s="216"/>
      <c r="J56" s="216"/>
      <c r="K56" s="216"/>
      <c r="L56" s="216"/>
      <c r="M56" s="216"/>
      <c r="N56" s="216"/>
      <c r="O56" s="216"/>
      <c r="P56" s="216"/>
      <c r="Q56" s="216"/>
      <c r="R56" s="216"/>
      <c r="S56" s="216"/>
      <c r="T56" s="216"/>
      <c r="U56" s="216"/>
      <c r="V56" s="216"/>
      <c r="W56" s="216"/>
      <c r="X56" s="216"/>
      <c r="Y56" s="216"/>
      <c r="Z56" s="177"/>
      <c r="AA56" s="177"/>
      <c r="AB56" s="177"/>
      <c r="AC56" s="177"/>
      <c r="AD56" s="177"/>
      <c r="AE56" s="216"/>
      <c r="AF56" s="216"/>
      <c r="AG56" s="177"/>
      <c r="AH56" s="177"/>
      <c r="AI56" s="177"/>
      <c r="AJ56" s="177"/>
      <c r="AK56" s="177"/>
      <c r="AL56" s="177"/>
      <c r="AM56" s="177"/>
      <c r="AN56" s="177"/>
      <c r="AO56" s="177"/>
      <c r="AP56" s="177"/>
      <c r="AQ56" s="177"/>
      <c r="AR56" s="177"/>
      <c r="AS56" s="177"/>
      <c r="AT56" s="177"/>
      <c r="AU56" s="177"/>
      <c r="AV56" s="177"/>
    </row>
    <row r="57" spans="1:48" ht="15.75" customHeight="1">
      <c r="A57" s="241"/>
      <c r="B57" s="216" t="s">
        <v>1381</v>
      </c>
      <c r="C57" s="216"/>
      <c r="D57" s="216"/>
      <c r="E57" s="177"/>
      <c r="F57" s="177"/>
      <c r="G57" s="177"/>
      <c r="H57" s="177"/>
      <c r="I57" s="216"/>
      <c r="J57" s="216"/>
      <c r="K57" s="216"/>
      <c r="L57" s="216"/>
      <c r="M57" s="216"/>
      <c r="N57" s="216"/>
      <c r="O57" s="216"/>
      <c r="P57" s="216"/>
      <c r="Q57" s="216"/>
      <c r="R57" s="216"/>
      <c r="S57" s="216"/>
      <c r="T57" s="216"/>
      <c r="U57" s="216"/>
      <c r="V57" s="216"/>
      <c r="W57" s="216"/>
      <c r="X57" s="216"/>
      <c r="Y57" s="216"/>
      <c r="Z57" s="177"/>
      <c r="AA57" s="177"/>
      <c r="AB57" s="177"/>
      <c r="AC57" s="177"/>
      <c r="AD57" s="177"/>
      <c r="AE57" s="216"/>
      <c r="AF57" s="216"/>
      <c r="AG57" s="177"/>
      <c r="AH57" s="177"/>
      <c r="AI57" s="177"/>
      <c r="AJ57" s="177"/>
      <c r="AK57" s="177"/>
      <c r="AL57" s="177"/>
      <c r="AM57" s="177"/>
      <c r="AN57" s="177"/>
      <c r="AO57" s="177"/>
      <c r="AP57" s="177"/>
      <c r="AQ57" s="177"/>
      <c r="AR57" s="177"/>
      <c r="AS57" s="177"/>
      <c r="AT57" s="177"/>
      <c r="AU57" s="177"/>
      <c r="AV57" s="177"/>
    </row>
  </sheetData>
  <dataValidations count="1">
    <dataValidation type="list" allowBlank="1" showErrorMessage="1" sqref="D11 B19:B26 C18:I25" xr:uid="{00000000-0002-0000-0C00-000000000000}">
      <formula1>#REF!</formula1>
    </dataValidation>
  </dataValidations>
  <pageMargins left="0.7" right="0.7" top="0.75" bottom="0.75" header="0" footer="0"/>
  <pageSetup orientation="portrait"/>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C10242A9E76449EB1BB2BA32C3266" ma:contentTypeVersion="16" ma:contentTypeDescription="Create a new document." ma:contentTypeScope="" ma:versionID="4972bcff0a3beb88291a614df33d7c0b">
  <xsd:schema xmlns:xsd="http://www.w3.org/2001/XMLSchema" xmlns:xs="http://www.w3.org/2001/XMLSchema" xmlns:p="http://schemas.microsoft.com/office/2006/metadata/properties" xmlns:ns2="b0336437-828f-4abd-938d-2f6034d6ead4" xmlns:ns3="9de0f132-4085-493a-ac49-54bc4e543232" targetNamespace="http://schemas.microsoft.com/office/2006/metadata/properties" ma:root="true" ma:fieldsID="00667c93c1b70e89f38b510be41ae4d1" ns2:_="" ns3:_="">
    <xsd:import namespace="b0336437-828f-4abd-938d-2f6034d6ead4"/>
    <xsd:import namespace="9de0f132-4085-493a-ac49-54bc4e54323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Notes" minOccurs="0"/>
                <xsd:element ref="ns2:MediaServiceObjectDetectorVersions" minOccurs="0"/>
                <xsd:element ref="ns2:Assignee_x0028_s_x0029_"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336437-828f-4abd-938d-2f6034d6ea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6654925c-3bd7-4187-ab31-e932ed5cd6b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Notes" ma:index="20" nillable="true" ma:displayName="Notes" ma:description="Downloaded 3/31/2023 from https://www.cms.gov/About-CMS/Agency-Information/CMSLeadership/OrganizationalChartASP" ma:format="Dropdown" ma:internalName="Notes">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Assignee_x0028_s_x0029_" ma:index="22" nillable="true" ma:displayName="Assignee(s)" ma:format="Dropdown" ma:internalName="Assignee_x0028_s_x0029_">
      <xsd:simpleType>
        <xsd:restriction base="dms:Text">
          <xsd:maxLength value="255"/>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e0f132-4085-493a-ac49-54bc4e54323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593583a9-f4f8-48d7-9ca8-f2eac13a4700}" ma:internalName="TaxCatchAll" ma:showField="CatchAllData" ma:web="9de0f132-4085-493a-ac49-54bc4e5432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tes xmlns="b0336437-828f-4abd-938d-2f6034d6ead4" xsi:nil="true"/>
    <Assignee_x0028_s_x0029_ xmlns="b0336437-828f-4abd-938d-2f6034d6ead4" xsi:nil="true"/>
    <lcf76f155ced4ddcb4097134ff3c332f xmlns="b0336437-828f-4abd-938d-2f6034d6ead4">
      <Terms xmlns="http://schemas.microsoft.com/office/infopath/2007/PartnerControls"/>
    </lcf76f155ced4ddcb4097134ff3c332f>
    <TaxCatchAll xmlns="9de0f132-4085-493a-ac49-54bc4e54323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A1A6B7-3255-4B29-BC9A-91F20935C5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336437-828f-4abd-938d-2f6034d6ead4"/>
    <ds:schemaRef ds:uri="9de0f132-4085-493a-ac49-54bc4e5432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B189B9E-92C0-4903-B13B-7075B5245709}">
  <ds:schemaRefs>
    <ds:schemaRef ds:uri="http://schemas.microsoft.com/office/2006/metadata/properties"/>
    <ds:schemaRef ds:uri="http://schemas.microsoft.com/office/infopath/2007/PartnerControls"/>
    <ds:schemaRef ds:uri="b0336437-828f-4abd-938d-2f6034d6ead4"/>
    <ds:schemaRef ds:uri="9de0f132-4085-493a-ac49-54bc4e543232"/>
  </ds:schemaRefs>
</ds:datastoreItem>
</file>

<file path=customXml/itemProps3.xml><?xml version="1.0" encoding="utf-8"?>
<ds:datastoreItem xmlns:ds="http://schemas.openxmlformats.org/officeDocument/2006/customXml" ds:itemID="{4384BFA3-0D42-4DE2-9EB1-5D3186571C5E}">
  <ds:schemaRefs>
    <ds:schemaRef ds:uri="http://schemas.microsoft.com/sharepoint/v3/contenttype/forms"/>
  </ds:schemaRefs>
</ds:datastoreItem>
</file>

<file path=docMetadata/LabelInfo.xml><?xml version="1.0" encoding="utf-8"?>
<clbl:labelList xmlns:clbl="http://schemas.microsoft.com/office/2020/mipLabelMetadata">
  <clbl:label id="{3e861d16-48b7-4a0e-9806-8c04d81b7b2a}" enabled="0" method="" siteId="{3e861d16-48b7-4a0e-9806-8c04d81b7b2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Start here</vt:lpstr>
      <vt:lpstr>Instructions</vt:lpstr>
      <vt:lpstr>A_Program_Info</vt:lpstr>
      <vt:lpstr>B_State</vt:lpstr>
      <vt:lpstr>C1_Program_Set</vt:lpstr>
      <vt:lpstr>C2_Program_State</vt:lpstr>
      <vt:lpstr>D1_Plan_Set</vt:lpstr>
      <vt:lpstr>D2_Plan_Measures</vt:lpstr>
      <vt:lpstr>D3_Plan_Sanctions </vt:lpstr>
      <vt:lpstr>D4_Plan_ILOS</vt:lpstr>
      <vt:lpstr>E_BSS_Entities</vt:lpstr>
      <vt:lpstr>Glossary</vt:lpstr>
      <vt:lpstr>Crosswalk</vt:lpstr>
      <vt:lpstr>Set 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Adrienne Delozier</dc:creator>
  <cp:keywords/>
  <dc:description/>
  <cp:lastModifiedBy>Kirchgasser, Alison (EHS)</cp:lastModifiedBy>
  <cp:revision/>
  <dcterms:created xsi:type="dcterms:W3CDTF">2022-04-22T18:58:44Z</dcterms:created>
  <dcterms:modified xsi:type="dcterms:W3CDTF">2025-07-15T19:17:55Z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0x010100AE7C10242A9E76449EB1BB2BA32C3266</vt:lpwstr>
  </property>
  <property fmtid="{D5CDD505-2E9C-101B-9397-08002B2CF9AE}" pid="3" name="MediaServiceImageTags">
    <vt:lpwstr/>
  </property>
</Properties>
</file>