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1340" windowHeight="6288" tabRatio="885" activeTab="1"/>
  </bookViews>
  <sheets>
    <sheet name="3.1 WasteTotal" sheetId="12" r:id="rId1"/>
    <sheet name="3.2 TSDF" sheetId="14" r:id="rId2"/>
    <sheet name="3.3 2011 Refuse Data" sheetId="15" r:id="rId3"/>
    <sheet name="3.4 Landfill Emissions" sheetId="11" r:id="rId4"/>
  </sheets>
  <definedNames>
    <definedName name="_xlnm.Print_Area" localSheetId="3">'3.4 Landfill Emissions'!#REF!</definedName>
    <definedName name="_xlnm.Print_Titles" localSheetId="1">'3.2 TSDF'!$1:$8</definedName>
    <definedName name="_xlnm.Print_Titles" localSheetId="3">'3.4 Landfill Emissions'!#REF!</definedName>
  </definedNames>
  <calcPr calcId="125725"/>
</workbook>
</file>

<file path=xl/calcChain.xml><?xml version="1.0" encoding="utf-8"?>
<calcChain xmlns="http://schemas.openxmlformats.org/spreadsheetml/2006/main">
  <c r="K9" i="12"/>
  <c r="K10"/>
  <c r="K11"/>
  <c r="K12"/>
  <c r="K13"/>
  <c r="K14"/>
  <c r="K15"/>
  <c r="K16"/>
  <c r="K17"/>
  <c r="K18"/>
  <c r="K19"/>
  <c r="K20"/>
  <c r="K21"/>
  <c r="K8"/>
  <c r="J96" i="14"/>
  <c r="J85"/>
  <c r="J75"/>
  <c r="J70"/>
  <c r="J62"/>
  <c r="J51"/>
  <c r="J48"/>
  <c r="J41"/>
  <c r="J35"/>
  <c r="J28"/>
  <c r="J20"/>
  <c r="J12"/>
  <c r="H208" i="15"/>
  <c r="N26" i="12"/>
  <c r="M26"/>
  <c r="M25"/>
  <c r="N25" s="1"/>
  <c r="C6" i="11"/>
  <c r="C7"/>
  <c r="G24"/>
  <c r="I24" s="1"/>
  <c r="H24"/>
  <c r="J24"/>
  <c r="K24"/>
  <c r="G25"/>
  <c r="I25" s="1"/>
  <c r="H25"/>
  <c r="J25"/>
  <c r="K25"/>
  <c r="G26"/>
  <c r="H26"/>
  <c r="J26" s="1"/>
  <c r="I26"/>
  <c r="K26"/>
  <c r="G27"/>
  <c r="I27" s="1"/>
  <c r="H27"/>
  <c r="J27"/>
  <c r="K27"/>
  <c r="G28"/>
  <c r="I28" s="1"/>
  <c r="H28"/>
  <c r="J28" s="1"/>
  <c r="K28"/>
  <c r="L28" s="1"/>
  <c r="M28" s="1"/>
  <c r="G29"/>
  <c r="I29" s="1"/>
  <c r="H29"/>
  <c r="J29" s="1"/>
  <c r="K29"/>
  <c r="G30"/>
  <c r="I30" s="1"/>
  <c r="H30"/>
  <c r="J30"/>
  <c r="K30"/>
  <c r="G31"/>
  <c r="I31" s="1"/>
  <c r="H31"/>
  <c r="J31"/>
  <c r="K31"/>
  <c r="G32"/>
  <c r="I32" s="1"/>
  <c r="H32"/>
  <c r="J32" s="1"/>
  <c r="K32"/>
  <c r="G33"/>
  <c r="I33" s="1"/>
  <c r="H33"/>
  <c r="J33" s="1"/>
  <c r="K33"/>
  <c r="G34"/>
  <c r="I34" s="1"/>
  <c r="H34"/>
  <c r="J34"/>
  <c r="K34"/>
  <c r="G35"/>
  <c r="I35" s="1"/>
  <c r="H35"/>
  <c r="J35"/>
  <c r="K35"/>
  <c r="G36"/>
  <c r="I36" s="1"/>
  <c r="H36"/>
  <c r="J36" s="1"/>
  <c r="K36"/>
  <c r="G37"/>
  <c r="I37" s="1"/>
  <c r="H37"/>
  <c r="J37" s="1"/>
  <c r="K37"/>
  <c r="G38"/>
  <c r="I38" s="1"/>
  <c r="H38"/>
  <c r="J38"/>
  <c r="K38"/>
  <c r="G39"/>
  <c r="I39" s="1"/>
  <c r="H39"/>
  <c r="J39"/>
  <c r="K39"/>
  <c r="F40"/>
  <c r="G41"/>
  <c r="H41"/>
  <c r="J41" s="1"/>
  <c r="I41"/>
  <c r="K41"/>
  <c r="G42"/>
  <c r="I42" s="1"/>
  <c r="H42"/>
  <c r="J42" s="1"/>
  <c r="K42"/>
  <c r="G43"/>
  <c r="I43" s="1"/>
  <c r="H43"/>
  <c r="J43" s="1"/>
  <c r="K43"/>
  <c r="G44"/>
  <c r="H44"/>
  <c r="J44" s="1"/>
  <c r="I44"/>
  <c r="K44"/>
  <c r="G45"/>
  <c r="H45"/>
  <c r="J45" s="1"/>
  <c r="I45"/>
  <c r="K45"/>
  <c r="G46"/>
  <c r="I46" s="1"/>
  <c r="H46"/>
  <c r="J46"/>
  <c r="K46"/>
  <c r="G47"/>
  <c r="I47" s="1"/>
  <c r="H47"/>
  <c r="J47" s="1"/>
  <c r="K47"/>
  <c r="K488" s="1"/>
  <c r="G48"/>
  <c r="I48" s="1"/>
  <c r="H48"/>
  <c r="J48" s="1"/>
  <c r="K48"/>
  <c r="G49"/>
  <c r="I49" s="1"/>
  <c r="H49"/>
  <c r="J49" s="1"/>
  <c r="K49"/>
  <c r="G50"/>
  <c r="I50" s="1"/>
  <c r="H50"/>
  <c r="J50" s="1"/>
  <c r="K50"/>
  <c r="G51"/>
  <c r="I51" s="1"/>
  <c r="H51"/>
  <c r="J51" s="1"/>
  <c r="K51"/>
  <c r="G52"/>
  <c r="H52"/>
  <c r="J52" s="1"/>
  <c r="I52"/>
  <c r="K52"/>
  <c r="G53"/>
  <c r="H53"/>
  <c r="J53" s="1"/>
  <c r="I53"/>
  <c r="K53"/>
  <c r="G54"/>
  <c r="I54" s="1"/>
  <c r="H54"/>
  <c r="J54" s="1"/>
  <c r="K54"/>
  <c r="G55"/>
  <c r="I55" s="1"/>
  <c r="H55"/>
  <c r="J55" s="1"/>
  <c r="K55"/>
  <c r="G56"/>
  <c r="I56" s="1"/>
  <c r="H56"/>
  <c r="J56" s="1"/>
  <c r="L56" s="1"/>
  <c r="M56" s="1"/>
  <c r="K56"/>
  <c r="G57"/>
  <c r="I57" s="1"/>
  <c r="H57"/>
  <c r="J57" s="1"/>
  <c r="K57"/>
  <c r="G58"/>
  <c r="I58" s="1"/>
  <c r="H58"/>
  <c r="J58" s="1"/>
  <c r="K58"/>
  <c r="G59"/>
  <c r="I59" s="1"/>
  <c r="H59"/>
  <c r="J59" s="1"/>
  <c r="K59"/>
  <c r="G60"/>
  <c r="H60"/>
  <c r="J60" s="1"/>
  <c r="L60" s="1"/>
  <c r="I60"/>
  <c r="K60"/>
  <c r="G61"/>
  <c r="I61" s="1"/>
  <c r="H61"/>
  <c r="J61" s="1"/>
  <c r="K61"/>
  <c r="G62"/>
  <c r="I62" s="1"/>
  <c r="H62"/>
  <c r="J62" s="1"/>
  <c r="K62"/>
  <c r="G63"/>
  <c r="I63" s="1"/>
  <c r="H63"/>
  <c r="J63" s="1"/>
  <c r="K63"/>
  <c r="G64"/>
  <c r="I64" s="1"/>
  <c r="H64"/>
  <c r="J64" s="1"/>
  <c r="K64"/>
  <c r="G65"/>
  <c r="I65" s="1"/>
  <c r="H65"/>
  <c r="J65" s="1"/>
  <c r="K65"/>
  <c r="G66"/>
  <c r="I66" s="1"/>
  <c r="H66"/>
  <c r="J66" s="1"/>
  <c r="K66"/>
  <c r="G67"/>
  <c r="I67" s="1"/>
  <c r="H67"/>
  <c r="J67" s="1"/>
  <c r="K67"/>
  <c r="G68"/>
  <c r="I68" s="1"/>
  <c r="H68"/>
  <c r="J68" s="1"/>
  <c r="K68"/>
  <c r="G69"/>
  <c r="I69" s="1"/>
  <c r="H69"/>
  <c r="J69" s="1"/>
  <c r="K69"/>
  <c r="G70"/>
  <c r="I70" s="1"/>
  <c r="H70"/>
  <c r="J70" s="1"/>
  <c r="K70"/>
  <c r="G71"/>
  <c r="I71" s="1"/>
  <c r="H71"/>
  <c r="J71" s="1"/>
  <c r="K71"/>
  <c r="G72"/>
  <c r="I72" s="1"/>
  <c r="H72"/>
  <c r="J72" s="1"/>
  <c r="K72"/>
  <c r="G73"/>
  <c r="I73" s="1"/>
  <c r="H73"/>
  <c r="J73" s="1"/>
  <c r="K73"/>
  <c r="G74"/>
  <c r="I74" s="1"/>
  <c r="H74"/>
  <c r="J74" s="1"/>
  <c r="K74"/>
  <c r="G75"/>
  <c r="I75" s="1"/>
  <c r="H75"/>
  <c r="J75" s="1"/>
  <c r="K75"/>
  <c r="G76"/>
  <c r="I76" s="1"/>
  <c r="H76"/>
  <c r="J76" s="1"/>
  <c r="K76"/>
  <c r="F77"/>
  <c r="G79"/>
  <c r="I79" s="1"/>
  <c r="H79"/>
  <c r="J79" s="1"/>
  <c r="K79"/>
  <c r="G80"/>
  <c r="I80" s="1"/>
  <c r="H80"/>
  <c r="J80" s="1"/>
  <c r="K80"/>
  <c r="G81"/>
  <c r="I81" s="1"/>
  <c r="H81"/>
  <c r="J81" s="1"/>
  <c r="K81"/>
  <c r="G82"/>
  <c r="H82"/>
  <c r="J82" s="1"/>
  <c r="L82" s="1"/>
  <c r="M82" s="1"/>
  <c r="I82"/>
  <c r="K82"/>
  <c r="G83"/>
  <c r="H83"/>
  <c r="J83" s="1"/>
  <c r="I83"/>
  <c r="K83"/>
  <c r="G84"/>
  <c r="I84" s="1"/>
  <c r="H84"/>
  <c r="J84" s="1"/>
  <c r="K84"/>
  <c r="G85"/>
  <c r="H85"/>
  <c r="J85" s="1"/>
  <c r="I85"/>
  <c r="K85"/>
  <c r="G86"/>
  <c r="I86" s="1"/>
  <c r="H86"/>
  <c r="J86" s="1"/>
  <c r="K86"/>
  <c r="G87"/>
  <c r="I87" s="1"/>
  <c r="H87"/>
  <c r="J87" s="1"/>
  <c r="K87"/>
  <c r="G88"/>
  <c r="I88" s="1"/>
  <c r="H88"/>
  <c r="J88" s="1"/>
  <c r="K88"/>
  <c r="G89"/>
  <c r="I89" s="1"/>
  <c r="H89"/>
  <c r="J89" s="1"/>
  <c r="K89"/>
  <c r="G90"/>
  <c r="I90" s="1"/>
  <c r="H90"/>
  <c r="J90" s="1"/>
  <c r="K90"/>
  <c r="G91"/>
  <c r="I91" s="1"/>
  <c r="H91"/>
  <c r="J91" s="1"/>
  <c r="K91"/>
  <c r="G92"/>
  <c r="H92"/>
  <c r="J92" s="1"/>
  <c r="I92"/>
  <c r="K92"/>
  <c r="G93"/>
  <c r="I93" s="1"/>
  <c r="H93"/>
  <c r="J93" s="1"/>
  <c r="K93"/>
  <c r="G94"/>
  <c r="I94" s="1"/>
  <c r="H94"/>
  <c r="J94" s="1"/>
  <c r="K94"/>
  <c r="G95"/>
  <c r="I95" s="1"/>
  <c r="H95"/>
  <c r="J95" s="1"/>
  <c r="K95"/>
  <c r="G96"/>
  <c r="I96" s="1"/>
  <c r="H96"/>
  <c r="J96" s="1"/>
  <c r="K96"/>
  <c r="G97"/>
  <c r="I97" s="1"/>
  <c r="H97"/>
  <c r="J97" s="1"/>
  <c r="K97"/>
  <c r="G98"/>
  <c r="I98" s="1"/>
  <c r="H98"/>
  <c r="J98" s="1"/>
  <c r="K98"/>
  <c r="G99"/>
  <c r="I99" s="1"/>
  <c r="H99"/>
  <c r="J99" s="1"/>
  <c r="K99"/>
  <c r="G100"/>
  <c r="I100" s="1"/>
  <c r="H100"/>
  <c r="J100" s="1"/>
  <c r="K100"/>
  <c r="G101"/>
  <c r="H101"/>
  <c r="J101" s="1"/>
  <c r="I101"/>
  <c r="K101"/>
  <c r="G102"/>
  <c r="H102"/>
  <c r="J102" s="1"/>
  <c r="I102"/>
  <c r="K102"/>
  <c r="G103"/>
  <c r="I103" s="1"/>
  <c r="H103"/>
  <c r="J103" s="1"/>
  <c r="K103"/>
  <c r="G104"/>
  <c r="I104" s="1"/>
  <c r="H104"/>
  <c r="J104" s="1"/>
  <c r="K104"/>
  <c r="G105"/>
  <c r="H105"/>
  <c r="J105" s="1"/>
  <c r="I105"/>
  <c r="K105"/>
  <c r="G106"/>
  <c r="H106"/>
  <c r="I106"/>
  <c r="J106"/>
  <c r="K106"/>
  <c r="G107"/>
  <c r="I107" s="1"/>
  <c r="H107"/>
  <c r="J107" s="1"/>
  <c r="K107"/>
  <c r="G108"/>
  <c r="H108"/>
  <c r="J108" s="1"/>
  <c r="I108"/>
  <c r="K108"/>
  <c r="F109"/>
  <c r="G110"/>
  <c r="I110" s="1"/>
  <c r="H110"/>
  <c r="J110" s="1"/>
  <c r="K110"/>
  <c r="G111"/>
  <c r="I111" s="1"/>
  <c r="H111"/>
  <c r="J111" s="1"/>
  <c r="K111"/>
  <c r="G112"/>
  <c r="I112" s="1"/>
  <c r="H112"/>
  <c r="J112" s="1"/>
  <c r="K112"/>
  <c r="G113"/>
  <c r="I113" s="1"/>
  <c r="H113"/>
  <c r="J113" s="1"/>
  <c r="K113"/>
  <c r="G114"/>
  <c r="I114" s="1"/>
  <c r="H114"/>
  <c r="J114"/>
  <c r="K114"/>
  <c r="G115"/>
  <c r="I115" s="1"/>
  <c r="H115"/>
  <c r="J115" s="1"/>
  <c r="K115"/>
  <c r="G116"/>
  <c r="I116" s="1"/>
  <c r="H116"/>
  <c r="J116" s="1"/>
  <c r="K116"/>
  <c r="G117"/>
  <c r="I117" s="1"/>
  <c r="H117"/>
  <c r="J117" s="1"/>
  <c r="K117"/>
  <c r="F118"/>
  <c r="G119"/>
  <c r="I119" s="1"/>
  <c r="H119"/>
  <c r="J119" s="1"/>
  <c r="K119"/>
  <c r="G120"/>
  <c r="I120" s="1"/>
  <c r="H120"/>
  <c r="J120" s="1"/>
  <c r="K120"/>
  <c r="G121"/>
  <c r="I121" s="1"/>
  <c r="H121"/>
  <c r="J121" s="1"/>
  <c r="K121"/>
  <c r="G122"/>
  <c r="H122"/>
  <c r="J122" s="1"/>
  <c r="I122"/>
  <c r="K122"/>
  <c r="G123"/>
  <c r="H123"/>
  <c r="J123" s="1"/>
  <c r="I123"/>
  <c r="K123"/>
  <c r="G124"/>
  <c r="I124" s="1"/>
  <c r="H124"/>
  <c r="J124" s="1"/>
  <c r="K124"/>
  <c r="G125"/>
  <c r="I125" s="1"/>
  <c r="H125"/>
  <c r="J125" s="1"/>
  <c r="K125"/>
  <c r="G126"/>
  <c r="I126" s="1"/>
  <c r="H126"/>
  <c r="J126" s="1"/>
  <c r="K126"/>
  <c r="G127"/>
  <c r="I127" s="1"/>
  <c r="H127"/>
  <c r="J127" s="1"/>
  <c r="K127"/>
  <c r="G128"/>
  <c r="I128" s="1"/>
  <c r="H128"/>
  <c r="J128" s="1"/>
  <c r="K128"/>
  <c r="G129"/>
  <c r="I129" s="1"/>
  <c r="H129"/>
  <c r="J129" s="1"/>
  <c r="K129"/>
  <c r="G130"/>
  <c r="H130"/>
  <c r="J130" s="1"/>
  <c r="I130"/>
  <c r="K130"/>
  <c r="G131"/>
  <c r="H131"/>
  <c r="J131" s="1"/>
  <c r="I131"/>
  <c r="K131"/>
  <c r="G132"/>
  <c r="I132" s="1"/>
  <c r="H132"/>
  <c r="J132" s="1"/>
  <c r="K132"/>
  <c r="G133"/>
  <c r="I133" s="1"/>
  <c r="H133"/>
  <c r="J133" s="1"/>
  <c r="K133"/>
  <c r="G134"/>
  <c r="I134" s="1"/>
  <c r="H134"/>
  <c r="J134" s="1"/>
  <c r="K134"/>
  <c r="G135"/>
  <c r="I135" s="1"/>
  <c r="H135"/>
  <c r="J135" s="1"/>
  <c r="K135"/>
  <c r="G136"/>
  <c r="I136" s="1"/>
  <c r="H136"/>
  <c r="J136" s="1"/>
  <c r="K136"/>
  <c r="G137"/>
  <c r="H137"/>
  <c r="J137" s="1"/>
  <c r="I137"/>
  <c r="K137"/>
  <c r="G138"/>
  <c r="H138"/>
  <c r="J138" s="1"/>
  <c r="I138"/>
  <c r="K138"/>
  <c r="G139"/>
  <c r="I139" s="1"/>
  <c r="H139"/>
  <c r="J139" s="1"/>
  <c r="K139"/>
  <c r="G140"/>
  <c r="I140" s="1"/>
  <c r="H140"/>
  <c r="J140" s="1"/>
  <c r="K140"/>
  <c r="G141"/>
  <c r="I141" s="1"/>
  <c r="H141"/>
  <c r="J141" s="1"/>
  <c r="K141"/>
  <c r="G142"/>
  <c r="I142" s="1"/>
  <c r="H142"/>
  <c r="J142" s="1"/>
  <c r="K142"/>
  <c r="G143"/>
  <c r="I143" s="1"/>
  <c r="H143"/>
  <c r="J143" s="1"/>
  <c r="K143"/>
  <c r="G144"/>
  <c r="I144" s="1"/>
  <c r="H144"/>
  <c r="J144" s="1"/>
  <c r="K144"/>
  <c r="G145"/>
  <c r="H145"/>
  <c r="J145" s="1"/>
  <c r="I145"/>
  <c r="K145"/>
  <c r="G146"/>
  <c r="H146"/>
  <c r="J146" s="1"/>
  <c r="I146"/>
  <c r="K146"/>
  <c r="G147"/>
  <c r="I147" s="1"/>
  <c r="H147"/>
  <c r="J147" s="1"/>
  <c r="K147"/>
  <c r="G148"/>
  <c r="I148" s="1"/>
  <c r="H148"/>
  <c r="J148" s="1"/>
  <c r="K148"/>
  <c r="G149"/>
  <c r="I149" s="1"/>
  <c r="H149"/>
  <c r="J149" s="1"/>
  <c r="K149"/>
  <c r="G150"/>
  <c r="I150" s="1"/>
  <c r="H150"/>
  <c r="J150" s="1"/>
  <c r="K150"/>
  <c r="G151"/>
  <c r="I151" s="1"/>
  <c r="H151"/>
  <c r="J151" s="1"/>
  <c r="K151"/>
  <c r="G152"/>
  <c r="I152" s="1"/>
  <c r="H152"/>
  <c r="J152" s="1"/>
  <c r="K152"/>
  <c r="G153"/>
  <c r="I153" s="1"/>
  <c r="H153"/>
  <c r="J153" s="1"/>
  <c r="K153"/>
  <c r="G154"/>
  <c r="I154" s="1"/>
  <c r="H154"/>
  <c r="J154" s="1"/>
  <c r="K154"/>
  <c r="G155"/>
  <c r="I155" s="1"/>
  <c r="H155"/>
  <c r="J155" s="1"/>
  <c r="K155"/>
  <c r="G156"/>
  <c r="I156" s="1"/>
  <c r="H156"/>
  <c r="J156" s="1"/>
  <c r="K156"/>
  <c r="G157"/>
  <c r="I157" s="1"/>
  <c r="H157"/>
  <c r="J157" s="1"/>
  <c r="K157"/>
  <c r="G158"/>
  <c r="I158" s="1"/>
  <c r="H158"/>
  <c r="J158" s="1"/>
  <c r="K158"/>
  <c r="G159"/>
  <c r="I159" s="1"/>
  <c r="H159"/>
  <c r="J159" s="1"/>
  <c r="K159"/>
  <c r="G160"/>
  <c r="I160" s="1"/>
  <c r="H160"/>
  <c r="J160" s="1"/>
  <c r="K160"/>
  <c r="G161"/>
  <c r="I161" s="1"/>
  <c r="H161"/>
  <c r="J161" s="1"/>
  <c r="K161"/>
  <c r="G162"/>
  <c r="I162" s="1"/>
  <c r="H162"/>
  <c r="J162" s="1"/>
  <c r="K162"/>
  <c r="G163"/>
  <c r="I163" s="1"/>
  <c r="H163"/>
  <c r="J163" s="1"/>
  <c r="K163"/>
  <c r="F164"/>
  <c r="G165"/>
  <c r="I165" s="1"/>
  <c r="H165"/>
  <c r="J165"/>
  <c r="K165"/>
  <c r="G166"/>
  <c r="I166" s="1"/>
  <c r="H166"/>
  <c r="J166" s="1"/>
  <c r="K166"/>
  <c r="G167"/>
  <c r="I167" s="1"/>
  <c r="H167"/>
  <c r="J167" s="1"/>
  <c r="K167"/>
  <c r="G168"/>
  <c r="I168" s="1"/>
  <c r="H168"/>
  <c r="J168"/>
  <c r="K168"/>
  <c r="G169"/>
  <c r="I169" s="1"/>
  <c r="H169"/>
  <c r="J169"/>
  <c r="K169"/>
  <c r="G170"/>
  <c r="I170" s="1"/>
  <c r="H170"/>
  <c r="J170" s="1"/>
  <c r="K170"/>
  <c r="G171"/>
  <c r="I171" s="1"/>
  <c r="H171"/>
  <c r="J171" s="1"/>
  <c r="K171"/>
  <c r="G172"/>
  <c r="I172" s="1"/>
  <c r="H172"/>
  <c r="J172"/>
  <c r="K172"/>
  <c r="G173"/>
  <c r="I173" s="1"/>
  <c r="H173"/>
  <c r="J173"/>
  <c r="K173"/>
  <c r="G174"/>
  <c r="I174" s="1"/>
  <c r="H174"/>
  <c r="J174" s="1"/>
  <c r="K174"/>
  <c r="G175"/>
  <c r="I175" s="1"/>
  <c r="H175"/>
  <c r="J175" s="1"/>
  <c r="K175"/>
  <c r="G176"/>
  <c r="I176" s="1"/>
  <c r="H176"/>
  <c r="J176"/>
  <c r="K176"/>
  <c r="G177"/>
  <c r="I177" s="1"/>
  <c r="H177"/>
  <c r="J177" s="1"/>
  <c r="K177"/>
  <c r="G178"/>
  <c r="I178" s="1"/>
  <c r="H178"/>
  <c r="J178" s="1"/>
  <c r="K178"/>
  <c r="G179"/>
  <c r="H179"/>
  <c r="J179" s="1"/>
  <c r="I179"/>
  <c r="L179" s="1"/>
  <c r="M179" s="1"/>
  <c r="K179"/>
  <c r="G180"/>
  <c r="H180"/>
  <c r="J180" s="1"/>
  <c r="I180"/>
  <c r="K180"/>
  <c r="G181"/>
  <c r="I181" s="1"/>
  <c r="H181"/>
  <c r="J181"/>
  <c r="K181"/>
  <c r="G182"/>
  <c r="I182" s="1"/>
  <c r="H182"/>
  <c r="J182" s="1"/>
  <c r="K182"/>
  <c r="G183"/>
  <c r="I183" s="1"/>
  <c r="H183"/>
  <c r="J183" s="1"/>
  <c r="K183"/>
  <c r="L183" s="1"/>
  <c r="M183" s="1"/>
  <c r="G184"/>
  <c r="I184" s="1"/>
  <c r="H184"/>
  <c r="J184" s="1"/>
  <c r="K184"/>
  <c r="G185"/>
  <c r="I185" s="1"/>
  <c r="H185"/>
  <c r="J185" s="1"/>
  <c r="K185"/>
  <c r="G186"/>
  <c r="I186" s="1"/>
  <c r="H186"/>
  <c r="J186" s="1"/>
  <c r="K186"/>
  <c r="G187"/>
  <c r="I187" s="1"/>
  <c r="H187"/>
  <c r="J187" s="1"/>
  <c r="K187"/>
  <c r="G188"/>
  <c r="I188" s="1"/>
  <c r="H188"/>
  <c r="J188" s="1"/>
  <c r="K188"/>
  <c r="G189"/>
  <c r="I189" s="1"/>
  <c r="H189"/>
  <c r="J189" s="1"/>
  <c r="K189"/>
  <c r="F190"/>
  <c r="G191"/>
  <c r="I191" s="1"/>
  <c r="L191" s="1"/>
  <c r="H191"/>
  <c r="J191" s="1"/>
  <c r="K191"/>
  <c r="G192"/>
  <c r="I192" s="1"/>
  <c r="H192"/>
  <c r="J192" s="1"/>
  <c r="K192"/>
  <c r="G193"/>
  <c r="H193"/>
  <c r="J193" s="1"/>
  <c r="I193"/>
  <c r="K193"/>
  <c r="G194"/>
  <c r="H194"/>
  <c r="J194" s="1"/>
  <c r="I194"/>
  <c r="K194"/>
  <c r="G195"/>
  <c r="I195" s="1"/>
  <c r="H195"/>
  <c r="J195" s="1"/>
  <c r="K195"/>
  <c r="G196"/>
  <c r="I196" s="1"/>
  <c r="H196"/>
  <c r="J196" s="1"/>
  <c r="K196"/>
  <c r="G197"/>
  <c r="I197" s="1"/>
  <c r="H197"/>
  <c r="J197" s="1"/>
  <c r="K197"/>
  <c r="G198"/>
  <c r="I198" s="1"/>
  <c r="H198"/>
  <c r="J198" s="1"/>
  <c r="K198"/>
  <c r="G199"/>
  <c r="I199" s="1"/>
  <c r="H199"/>
  <c r="J199" s="1"/>
  <c r="K199"/>
  <c r="G200"/>
  <c r="I200" s="1"/>
  <c r="H200"/>
  <c r="J200" s="1"/>
  <c r="K200"/>
  <c r="G201"/>
  <c r="I201" s="1"/>
  <c r="H201"/>
  <c r="J201" s="1"/>
  <c r="K201"/>
  <c r="G202"/>
  <c r="I202" s="1"/>
  <c r="H202"/>
  <c r="J202" s="1"/>
  <c r="K202"/>
  <c r="G203"/>
  <c r="I203" s="1"/>
  <c r="H203"/>
  <c r="J203"/>
  <c r="K203"/>
  <c r="G204"/>
  <c r="I204" s="1"/>
  <c r="H204"/>
  <c r="J204" s="1"/>
  <c r="K204"/>
  <c r="G205"/>
  <c r="I205" s="1"/>
  <c r="H205"/>
  <c r="J205" s="1"/>
  <c r="K205"/>
  <c r="G206"/>
  <c r="I206" s="1"/>
  <c r="H206"/>
  <c r="J206" s="1"/>
  <c r="K206"/>
  <c r="G207"/>
  <c r="I207" s="1"/>
  <c r="H207"/>
  <c r="J207" s="1"/>
  <c r="K207"/>
  <c r="G208"/>
  <c r="I208" s="1"/>
  <c r="H208"/>
  <c r="J208" s="1"/>
  <c r="K208"/>
  <c r="G209"/>
  <c r="I209" s="1"/>
  <c r="H209"/>
  <c r="J209" s="1"/>
  <c r="K209"/>
  <c r="G210"/>
  <c r="H210"/>
  <c r="J210" s="1"/>
  <c r="I210"/>
  <c r="K210"/>
  <c r="G211"/>
  <c r="H211"/>
  <c r="J211" s="1"/>
  <c r="I211"/>
  <c r="K211"/>
  <c r="G212"/>
  <c r="I212" s="1"/>
  <c r="H212"/>
  <c r="J212" s="1"/>
  <c r="K212"/>
  <c r="G213"/>
  <c r="I213" s="1"/>
  <c r="H213"/>
  <c r="J213" s="1"/>
  <c r="K213"/>
  <c r="G214"/>
  <c r="I214" s="1"/>
  <c r="L214" s="1"/>
  <c r="M214" s="1"/>
  <c r="H214"/>
  <c r="J214" s="1"/>
  <c r="K214"/>
  <c r="G215"/>
  <c r="I215" s="1"/>
  <c r="H215"/>
  <c r="J215"/>
  <c r="K215"/>
  <c r="G216"/>
  <c r="H216"/>
  <c r="J216" s="1"/>
  <c r="I216"/>
  <c r="K216"/>
  <c r="G217"/>
  <c r="H217"/>
  <c r="J217" s="1"/>
  <c r="I217"/>
  <c r="K217"/>
  <c r="G218"/>
  <c r="I218" s="1"/>
  <c r="H218"/>
  <c r="J218" s="1"/>
  <c r="L218" s="1"/>
  <c r="M218" s="1"/>
  <c r="K218"/>
  <c r="G219"/>
  <c r="I219" s="1"/>
  <c r="L219" s="1"/>
  <c r="M219" s="1"/>
  <c r="H219"/>
  <c r="J219" s="1"/>
  <c r="K219"/>
  <c r="G220"/>
  <c r="I220" s="1"/>
  <c r="H220"/>
  <c r="J220" s="1"/>
  <c r="K220"/>
  <c r="G221"/>
  <c r="I221" s="1"/>
  <c r="H221"/>
  <c r="J221" s="1"/>
  <c r="K221"/>
  <c r="F222"/>
  <c r="G223"/>
  <c r="I223" s="1"/>
  <c r="H223"/>
  <c r="J223" s="1"/>
  <c r="K223"/>
  <c r="G224"/>
  <c r="I224" s="1"/>
  <c r="H224"/>
  <c r="J224" s="1"/>
  <c r="K224"/>
  <c r="G225"/>
  <c r="I225" s="1"/>
  <c r="H225"/>
  <c r="J225" s="1"/>
  <c r="L225" s="1"/>
  <c r="M225" s="1"/>
  <c r="K225"/>
  <c r="G226"/>
  <c r="I226" s="1"/>
  <c r="H226"/>
  <c r="J226" s="1"/>
  <c r="K226"/>
  <c r="G227"/>
  <c r="I227" s="1"/>
  <c r="H227"/>
  <c r="J227" s="1"/>
  <c r="K227"/>
  <c r="G228"/>
  <c r="I228" s="1"/>
  <c r="H228"/>
  <c r="J228"/>
  <c r="K228"/>
  <c r="G229"/>
  <c r="I229" s="1"/>
  <c r="H229"/>
  <c r="J229"/>
  <c r="K229"/>
  <c r="G230"/>
  <c r="H230"/>
  <c r="J230" s="1"/>
  <c r="I230"/>
  <c r="K230"/>
  <c r="G231"/>
  <c r="H231"/>
  <c r="J231" s="1"/>
  <c r="I231"/>
  <c r="K231"/>
  <c r="G232"/>
  <c r="H232"/>
  <c r="J232" s="1"/>
  <c r="I232"/>
  <c r="K232"/>
  <c r="G233"/>
  <c r="I233" s="1"/>
  <c r="H233"/>
  <c r="J233" s="1"/>
  <c r="K233"/>
  <c r="G234"/>
  <c r="I234" s="1"/>
  <c r="H234"/>
  <c r="J234" s="1"/>
  <c r="K234"/>
  <c r="G235"/>
  <c r="I235" s="1"/>
  <c r="H235"/>
  <c r="J235"/>
  <c r="K235"/>
  <c r="G236"/>
  <c r="I236" s="1"/>
  <c r="H236"/>
  <c r="J236" s="1"/>
  <c r="K236"/>
  <c r="G237"/>
  <c r="I237" s="1"/>
  <c r="H237"/>
  <c r="J237" s="1"/>
  <c r="K237"/>
  <c r="G238"/>
  <c r="I238" s="1"/>
  <c r="H238"/>
  <c r="J238" s="1"/>
  <c r="K238"/>
  <c r="G239"/>
  <c r="I239" s="1"/>
  <c r="H239"/>
  <c r="J239" s="1"/>
  <c r="K239"/>
  <c r="G240"/>
  <c r="I240" s="1"/>
  <c r="H240"/>
  <c r="J240" s="1"/>
  <c r="K240"/>
  <c r="G241"/>
  <c r="I241" s="1"/>
  <c r="H241"/>
  <c r="J241"/>
  <c r="K241"/>
  <c r="G242"/>
  <c r="I242" s="1"/>
  <c r="H242"/>
  <c r="J242" s="1"/>
  <c r="K242"/>
  <c r="G243"/>
  <c r="I243" s="1"/>
  <c r="H243"/>
  <c r="J243" s="1"/>
  <c r="K243"/>
  <c r="G244"/>
  <c r="I244" s="1"/>
  <c r="H244"/>
  <c r="J244" s="1"/>
  <c r="K244"/>
  <c r="G245"/>
  <c r="I245" s="1"/>
  <c r="H245"/>
  <c r="J245" s="1"/>
  <c r="L245" s="1"/>
  <c r="M245" s="1"/>
  <c r="K245"/>
  <c r="G246"/>
  <c r="I246" s="1"/>
  <c r="H246"/>
  <c r="J246" s="1"/>
  <c r="K246"/>
  <c r="G247"/>
  <c r="I247" s="1"/>
  <c r="H247"/>
  <c r="J247" s="1"/>
  <c r="K247"/>
  <c r="F248"/>
  <c r="G249"/>
  <c r="I249" s="1"/>
  <c r="H249"/>
  <c r="J249" s="1"/>
  <c r="K249"/>
  <c r="G250"/>
  <c r="I250" s="1"/>
  <c r="H250"/>
  <c r="J250" s="1"/>
  <c r="K250"/>
  <c r="G251"/>
  <c r="I251" s="1"/>
  <c r="H251"/>
  <c r="J251" s="1"/>
  <c r="K251"/>
  <c r="G252"/>
  <c r="I252" s="1"/>
  <c r="H252"/>
  <c r="J252" s="1"/>
  <c r="K252"/>
  <c r="G253"/>
  <c r="I253" s="1"/>
  <c r="H253"/>
  <c r="J253" s="1"/>
  <c r="L253" s="1"/>
  <c r="M253" s="1"/>
  <c r="K253"/>
  <c r="G254"/>
  <c r="I254" s="1"/>
  <c r="H254"/>
  <c r="J254" s="1"/>
  <c r="K254"/>
  <c r="G255"/>
  <c r="I255" s="1"/>
  <c r="H255"/>
  <c r="J255"/>
  <c r="K255"/>
  <c r="G256"/>
  <c r="I256" s="1"/>
  <c r="H256"/>
  <c r="J256"/>
  <c r="K256"/>
  <c r="G257"/>
  <c r="I257" s="1"/>
  <c r="H257"/>
  <c r="J257"/>
  <c r="L257" s="1"/>
  <c r="M257" s="1"/>
  <c r="K257"/>
  <c r="G258"/>
  <c r="I258" s="1"/>
  <c r="H258"/>
  <c r="J258" s="1"/>
  <c r="K258"/>
  <c r="L258" s="1"/>
  <c r="M258" s="1"/>
  <c r="G259"/>
  <c r="I259" s="1"/>
  <c r="H259"/>
  <c r="J259"/>
  <c r="K259"/>
  <c r="G260"/>
  <c r="I260" s="1"/>
  <c r="H260"/>
  <c r="J260"/>
  <c r="K260"/>
  <c r="G261"/>
  <c r="I261" s="1"/>
  <c r="H261"/>
  <c r="J261"/>
  <c r="K261"/>
  <c r="G262"/>
  <c r="I262" s="1"/>
  <c r="H262"/>
  <c r="J262" s="1"/>
  <c r="K262"/>
  <c r="L262" s="1"/>
  <c r="M262" s="1"/>
  <c r="G263"/>
  <c r="I263" s="1"/>
  <c r="H263"/>
  <c r="J263" s="1"/>
  <c r="K263"/>
  <c r="G264"/>
  <c r="I264" s="1"/>
  <c r="H264"/>
  <c r="J264" s="1"/>
  <c r="K264"/>
  <c r="G265"/>
  <c r="I265" s="1"/>
  <c r="H265"/>
  <c r="J265" s="1"/>
  <c r="K265"/>
  <c r="G266"/>
  <c r="I266" s="1"/>
  <c r="H266"/>
  <c r="J266" s="1"/>
  <c r="K266"/>
  <c r="G267"/>
  <c r="I267" s="1"/>
  <c r="H267"/>
  <c r="J267"/>
  <c r="K267"/>
  <c r="G268"/>
  <c r="I268" s="1"/>
  <c r="H268"/>
  <c r="J268"/>
  <c r="K268"/>
  <c r="G269"/>
  <c r="I269" s="1"/>
  <c r="H269"/>
  <c r="J269"/>
  <c r="K269"/>
  <c r="G270"/>
  <c r="I270" s="1"/>
  <c r="H270"/>
  <c r="J270" s="1"/>
  <c r="K270"/>
  <c r="G271"/>
  <c r="I271" s="1"/>
  <c r="H271"/>
  <c r="J271" s="1"/>
  <c r="K271"/>
  <c r="G272"/>
  <c r="I272" s="1"/>
  <c r="H272"/>
  <c r="J272" s="1"/>
  <c r="K272"/>
  <c r="G273"/>
  <c r="I273" s="1"/>
  <c r="H273"/>
  <c r="J273" s="1"/>
  <c r="L273" s="1"/>
  <c r="M273" s="1"/>
  <c r="K273"/>
  <c r="G274"/>
  <c r="I274" s="1"/>
  <c r="H274"/>
  <c r="J274" s="1"/>
  <c r="K274"/>
  <c r="G275"/>
  <c r="I275" s="1"/>
  <c r="H275"/>
  <c r="J275"/>
  <c r="K275"/>
  <c r="G276"/>
  <c r="I276" s="1"/>
  <c r="H276"/>
  <c r="J276"/>
  <c r="K276"/>
  <c r="G277"/>
  <c r="I277" s="1"/>
  <c r="H277"/>
  <c r="J277"/>
  <c r="L277" s="1"/>
  <c r="M277" s="1"/>
  <c r="K277"/>
  <c r="G278"/>
  <c r="I278" s="1"/>
  <c r="H278"/>
  <c r="J278" s="1"/>
  <c r="K278"/>
  <c r="L278" s="1"/>
  <c r="M278" s="1"/>
  <c r="G279"/>
  <c r="I279" s="1"/>
  <c r="H279"/>
  <c r="J279" s="1"/>
  <c r="K279"/>
  <c r="G280"/>
  <c r="I280" s="1"/>
  <c r="H280"/>
  <c r="J280" s="1"/>
  <c r="K280"/>
  <c r="G281"/>
  <c r="I281" s="1"/>
  <c r="H281"/>
  <c r="J281" s="1"/>
  <c r="L281" s="1"/>
  <c r="M281" s="1"/>
  <c r="K281"/>
  <c r="G282"/>
  <c r="I282" s="1"/>
  <c r="H282"/>
  <c r="J282" s="1"/>
  <c r="K282"/>
  <c r="G283"/>
  <c r="I283" s="1"/>
  <c r="H283"/>
  <c r="J283"/>
  <c r="K283"/>
  <c r="G284"/>
  <c r="I284" s="1"/>
  <c r="H284"/>
  <c r="J284" s="1"/>
  <c r="K284"/>
  <c r="L284" s="1"/>
  <c r="G285"/>
  <c r="I285" s="1"/>
  <c r="H285"/>
  <c r="J285"/>
  <c r="K285"/>
  <c r="G286"/>
  <c r="I286" s="1"/>
  <c r="H286"/>
  <c r="J286"/>
  <c r="K286"/>
  <c r="G287"/>
  <c r="I287" s="1"/>
  <c r="H287"/>
  <c r="J287" s="1"/>
  <c r="K287"/>
  <c r="L287" s="1"/>
  <c r="M287" s="1"/>
  <c r="G288"/>
  <c r="I288" s="1"/>
  <c r="L288" s="1"/>
  <c r="M288" s="1"/>
  <c r="H288"/>
  <c r="J288" s="1"/>
  <c r="K288"/>
  <c r="G289"/>
  <c r="I289" s="1"/>
  <c r="H289"/>
  <c r="J289" s="1"/>
  <c r="K289"/>
  <c r="G290"/>
  <c r="I290" s="1"/>
  <c r="H290"/>
  <c r="J290" s="1"/>
  <c r="K290"/>
  <c r="G291"/>
  <c r="I291" s="1"/>
  <c r="H291"/>
  <c r="J291" s="1"/>
  <c r="K291"/>
  <c r="G292"/>
  <c r="I292" s="1"/>
  <c r="H292"/>
  <c r="J292" s="1"/>
  <c r="K292"/>
  <c r="G293"/>
  <c r="I293" s="1"/>
  <c r="H293"/>
  <c r="J293"/>
  <c r="K293"/>
  <c r="G294"/>
  <c r="I294" s="1"/>
  <c r="H294"/>
  <c r="J294"/>
  <c r="K294"/>
  <c r="G295"/>
  <c r="I295" s="1"/>
  <c r="H295"/>
  <c r="J295" s="1"/>
  <c r="K295"/>
  <c r="L295" s="1"/>
  <c r="M295" s="1"/>
  <c r="G296"/>
  <c r="I296" s="1"/>
  <c r="H296"/>
  <c r="J296" s="1"/>
  <c r="K296"/>
  <c r="G297"/>
  <c r="I297" s="1"/>
  <c r="H297"/>
  <c r="J297" s="1"/>
  <c r="K297"/>
  <c r="G298"/>
  <c r="I298" s="1"/>
  <c r="H298"/>
  <c r="J298" s="1"/>
  <c r="K298"/>
  <c r="G299"/>
  <c r="I299" s="1"/>
  <c r="H299"/>
  <c r="J299" s="1"/>
  <c r="K299"/>
  <c r="G300"/>
  <c r="I300" s="1"/>
  <c r="H300"/>
  <c r="J300" s="1"/>
  <c r="K300"/>
  <c r="G301"/>
  <c r="I301" s="1"/>
  <c r="H301"/>
  <c r="J301"/>
  <c r="K301"/>
  <c r="G302"/>
  <c r="I302" s="1"/>
  <c r="H302"/>
  <c r="J302"/>
  <c r="K302"/>
  <c r="G303"/>
  <c r="I303" s="1"/>
  <c r="H303"/>
  <c r="J303" s="1"/>
  <c r="K303"/>
  <c r="G304"/>
  <c r="I304" s="1"/>
  <c r="H304"/>
  <c r="J304" s="1"/>
  <c r="K304"/>
  <c r="G305"/>
  <c r="I305" s="1"/>
  <c r="H305"/>
  <c r="J305" s="1"/>
  <c r="K305"/>
  <c r="G306"/>
  <c r="I306" s="1"/>
  <c r="H306"/>
  <c r="J306" s="1"/>
  <c r="K306"/>
  <c r="G307"/>
  <c r="I307" s="1"/>
  <c r="H307"/>
  <c r="J307" s="1"/>
  <c r="K307"/>
  <c r="G308"/>
  <c r="I308" s="1"/>
  <c r="H308"/>
  <c r="J308" s="1"/>
  <c r="K308"/>
  <c r="G309"/>
  <c r="I309" s="1"/>
  <c r="H309"/>
  <c r="J309" s="1"/>
  <c r="K309"/>
  <c r="G310"/>
  <c r="I310" s="1"/>
  <c r="H310"/>
  <c r="J310" s="1"/>
  <c r="K310"/>
  <c r="G311"/>
  <c r="I311" s="1"/>
  <c r="H311"/>
  <c r="J311" s="1"/>
  <c r="K311"/>
  <c r="G312"/>
  <c r="I312" s="1"/>
  <c r="H312"/>
  <c r="J312" s="1"/>
  <c r="K312"/>
  <c r="G313"/>
  <c r="I313" s="1"/>
  <c r="H313"/>
  <c r="J313" s="1"/>
  <c r="K313"/>
  <c r="G314"/>
  <c r="I314" s="1"/>
  <c r="H314"/>
  <c r="J314" s="1"/>
  <c r="K314"/>
  <c r="G315"/>
  <c r="I315" s="1"/>
  <c r="H315"/>
  <c r="J315"/>
  <c r="K315"/>
  <c r="G316"/>
  <c r="I316" s="1"/>
  <c r="H316"/>
  <c r="J316" s="1"/>
  <c r="K316"/>
  <c r="G317"/>
  <c r="I317" s="1"/>
  <c r="H317"/>
  <c r="J317" s="1"/>
  <c r="K317"/>
  <c r="G318"/>
  <c r="I318" s="1"/>
  <c r="H318"/>
  <c r="J318" s="1"/>
  <c r="K318"/>
  <c r="G319"/>
  <c r="I319" s="1"/>
  <c r="H319"/>
  <c r="J319" s="1"/>
  <c r="K319"/>
  <c r="F320"/>
  <c r="G321"/>
  <c r="I321" s="1"/>
  <c r="H321"/>
  <c r="J321" s="1"/>
  <c r="K321"/>
  <c r="F322"/>
  <c r="G323"/>
  <c r="I323" s="1"/>
  <c r="H323"/>
  <c r="J323" s="1"/>
  <c r="K323"/>
  <c r="G324"/>
  <c r="I324" s="1"/>
  <c r="H324"/>
  <c r="J324" s="1"/>
  <c r="K324"/>
  <c r="G325"/>
  <c r="I325" s="1"/>
  <c r="H325"/>
  <c r="J325" s="1"/>
  <c r="K325"/>
  <c r="G326"/>
  <c r="I326" s="1"/>
  <c r="H326"/>
  <c r="J326" s="1"/>
  <c r="K326"/>
  <c r="G327"/>
  <c r="I327" s="1"/>
  <c r="H327"/>
  <c r="J327" s="1"/>
  <c r="K327"/>
  <c r="G328"/>
  <c r="I328" s="1"/>
  <c r="H328"/>
  <c r="J328" s="1"/>
  <c r="K328"/>
  <c r="G329"/>
  <c r="I329" s="1"/>
  <c r="H329"/>
  <c r="J329" s="1"/>
  <c r="K329"/>
  <c r="G330"/>
  <c r="I330" s="1"/>
  <c r="H330"/>
  <c r="J330" s="1"/>
  <c r="K330"/>
  <c r="G331"/>
  <c r="I331" s="1"/>
  <c r="H331"/>
  <c r="J331" s="1"/>
  <c r="K331"/>
  <c r="G332"/>
  <c r="I332" s="1"/>
  <c r="H332"/>
  <c r="J332" s="1"/>
  <c r="K332"/>
  <c r="G333"/>
  <c r="I333" s="1"/>
  <c r="H333"/>
  <c r="J333" s="1"/>
  <c r="K333"/>
  <c r="G334"/>
  <c r="I334" s="1"/>
  <c r="H334"/>
  <c r="J334" s="1"/>
  <c r="K334"/>
  <c r="G335"/>
  <c r="I335" s="1"/>
  <c r="H335"/>
  <c r="J335" s="1"/>
  <c r="K335"/>
  <c r="G336"/>
  <c r="I336" s="1"/>
  <c r="H336"/>
  <c r="J336" s="1"/>
  <c r="K336"/>
  <c r="G337"/>
  <c r="I337" s="1"/>
  <c r="H337"/>
  <c r="J337" s="1"/>
  <c r="K337"/>
  <c r="G338"/>
  <c r="I338" s="1"/>
  <c r="H338"/>
  <c r="J338" s="1"/>
  <c r="K338"/>
  <c r="G339"/>
  <c r="I339" s="1"/>
  <c r="H339"/>
  <c r="J339" s="1"/>
  <c r="K339"/>
  <c r="G340"/>
  <c r="I340" s="1"/>
  <c r="H340"/>
  <c r="J340" s="1"/>
  <c r="K340"/>
  <c r="G341"/>
  <c r="I341" s="1"/>
  <c r="H341"/>
  <c r="J341" s="1"/>
  <c r="K341"/>
  <c r="G342"/>
  <c r="I342" s="1"/>
  <c r="H342"/>
  <c r="J342" s="1"/>
  <c r="K342"/>
  <c r="G343"/>
  <c r="I343" s="1"/>
  <c r="H343"/>
  <c r="J343" s="1"/>
  <c r="K343"/>
  <c r="G344"/>
  <c r="I344" s="1"/>
  <c r="H344"/>
  <c r="J344" s="1"/>
  <c r="K344"/>
  <c r="G345"/>
  <c r="I345" s="1"/>
  <c r="H345"/>
  <c r="J345" s="1"/>
  <c r="K345"/>
  <c r="G346"/>
  <c r="I346" s="1"/>
  <c r="H346"/>
  <c r="J346" s="1"/>
  <c r="K346"/>
  <c r="G347"/>
  <c r="I347" s="1"/>
  <c r="H347"/>
  <c r="J347" s="1"/>
  <c r="K347"/>
  <c r="G348"/>
  <c r="I348" s="1"/>
  <c r="H348"/>
  <c r="J348"/>
  <c r="K348"/>
  <c r="G349"/>
  <c r="I349" s="1"/>
  <c r="H349"/>
  <c r="J349" s="1"/>
  <c r="K349"/>
  <c r="G350"/>
  <c r="I350" s="1"/>
  <c r="H350"/>
  <c r="J350"/>
  <c r="K350"/>
  <c r="G351"/>
  <c r="I351" s="1"/>
  <c r="H351"/>
  <c r="J351"/>
  <c r="K351"/>
  <c r="G352"/>
  <c r="I352" s="1"/>
  <c r="H352"/>
  <c r="J352" s="1"/>
  <c r="K352"/>
  <c r="G353"/>
  <c r="I353" s="1"/>
  <c r="H353"/>
  <c r="J353" s="1"/>
  <c r="K353"/>
  <c r="G354"/>
  <c r="I354" s="1"/>
  <c r="H354"/>
  <c r="J354" s="1"/>
  <c r="K354"/>
  <c r="G355"/>
  <c r="I355" s="1"/>
  <c r="H355"/>
  <c r="J355" s="1"/>
  <c r="K355"/>
  <c r="G356"/>
  <c r="I356" s="1"/>
  <c r="H356"/>
  <c r="J356" s="1"/>
  <c r="K356"/>
  <c r="G357"/>
  <c r="I357" s="1"/>
  <c r="H357"/>
  <c r="J357" s="1"/>
  <c r="K357"/>
  <c r="F358"/>
  <c r="G359"/>
  <c r="I359" s="1"/>
  <c r="H359"/>
  <c r="J359"/>
  <c r="K359"/>
  <c r="G360"/>
  <c r="I360" s="1"/>
  <c r="H360"/>
  <c r="J360" s="1"/>
  <c r="K360"/>
  <c r="G361"/>
  <c r="I361" s="1"/>
  <c r="H361"/>
  <c r="J361" s="1"/>
  <c r="K361"/>
  <c r="G362"/>
  <c r="I362" s="1"/>
  <c r="H362"/>
  <c r="J362" s="1"/>
  <c r="K362"/>
  <c r="G363"/>
  <c r="I363" s="1"/>
  <c r="H363"/>
  <c r="J363" s="1"/>
  <c r="K363"/>
  <c r="G364"/>
  <c r="I364" s="1"/>
  <c r="H364"/>
  <c r="J364" s="1"/>
  <c r="K364"/>
  <c r="G365"/>
  <c r="I365" s="1"/>
  <c r="H365"/>
  <c r="J365" s="1"/>
  <c r="K365"/>
  <c r="G366"/>
  <c r="I366" s="1"/>
  <c r="L366" s="1"/>
  <c r="M366" s="1"/>
  <c r="H366"/>
  <c r="J366" s="1"/>
  <c r="K366"/>
  <c r="G367"/>
  <c r="I367" s="1"/>
  <c r="H367"/>
  <c r="J367" s="1"/>
  <c r="K367"/>
  <c r="G368"/>
  <c r="I368" s="1"/>
  <c r="H368"/>
  <c r="J368" s="1"/>
  <c r="K368"/>
  <c r="G369"/>
  <c r="I369" s="1"/>
  <c r="H369"/>
  <c r="J369" s="1"/>
  <c r="K369"/>
  <c r="G370"/>
  <c r="H370"/>
  <c r="J370" s="1"/>
  <c r="I370"/>
  <c r="K370"/>
  <c r="G371"/>
  <c r="I371" s="1"/>
  <c r="H371"/>
  <c r="J371"/>
  <c r="K371"/>
  <c r="G372"/>
  <c r="I372" s="1"/>
  <c r="H372"/>
  <c r="J372" s="1"/>
  <c r="K372"/>
  <c r="G373"/>
  <c r="I373" s="1"/>
  <c r="H373"/>
  <c r="J373" s="1"/>
  <c r="K373"/>
  <c r="G374"/>
  <c r="I374" s="1"/>
  <c r="H374"/>
  <c r="J374" s="1"/>
  <c r="K374"/>
  <c r="G375"/>
  <c r="I375" s="1"/>
  <c r="H375"/>
  <c r="J375" s="1"/>
  <c r="K375"/>
  <c r="G376"/>
  <c r="I376" s="1"/>
  <c r="H376"/>
  <c r="J376" s="1"/>
  <c r="K376"/>
  <c r="G377"/>
  <c r="I377" s="1"/>
  <c r="H377"/>
  <c r="J377"/>
  <c r="K377"/>
  <c r="G378"/>
  <c r="I378" s="1"/>
  <c r="H378"/>
  <c r="J378"/>
  <c r="K378"/>
  <c r="G379"/>
  <c r="I379" s="1"/>
  <c r="H379"/>
  <c r="J379" s="1"/>
  <c r="K379"/>
  <c r="G380"/>
  <c r="I380" s="1"/>
  <c r="H380"/>
  <c r="J380" s="1"/>
  <c r="K380"/>
  <c r="G381"/>
  <c r="I381" s="1"/>
  <c r="H381"/>
  <c r="J381" s="1"/>
  <c r="K381"/>
  <c r="G382"/>
  <c r="I382" s="1"/>
  <c r="H382"/>
  <c r="J382" s="1"/>
  <c r="K382"/>
  <c r="G383"/>
  <c r="I383" s="1"/>
  <c r="H383"/>
  <c r="J383" s="1"/>
  <c r="K383"/>
  <c r="G384"/>
  <c r="I384" s="1"/>
  <c r="H384"/>
  <c r="J384" s="1"/>
  <c r="K384"/>
  <c r="G385"/>
  <c r="I385" s="1"/>
  <c r="H385"/>
  <c r="J385" s="1"/>
  <c r="K385"/>
  <c r="G386"/>
  <c r="I386" s="1"/>
  <c r="H386"/>
  <c r="J386" s="1"/>
  <c r="K386"/>
  <c r="G387"/>
  <c r="I387" s="1"/>
  <c r="H387"/>
  <c r="J387" s="1"/>
  <c r="K387"/>
  <c r="G388"/>
  <c r="I388" s="1"/>
  <c r="H388"/>
  <c r="J388"/>
  <c r="K388"/>
  <c r="G389"/>
  <c r="I389" s="1"/>
  <c r="H389"/>
  <c r="J389"/>
  <c r="K389"/>
  <c r="G390"/>
  <c r="I390" s="1"/>
  <c r="H390"/>
  <c r="J390" s="1"/>
  <c r="K390"/>
  <c r="G391"/>
  <c r="I391" s="1"/>
  <c r="L391" s="1"/>
  <c r="M391" s="1"/>
  <c r="H391"/>
  <c r="J391" s="1"/>
  <c r="K391"/>
  <c r="G392"/>
  <c r="I392" s="1"/>
  <c r="H392"/>
  <c r="J392" s="1"/>
  <c r="K392"/>
  <c r="G393"/>
  <c r="I393" s="1"/>
  <c r="H393"/>
  <c r="J393" s="1"/>
  <c r="K393"/>
  <c r="G394"/>
  <c r="I394" s="1"/>
  <c r="H394"/>
  <c r="J394"/>
  <c r="K394"/>
  <c r="G395"/>
  <c r="I395" s="1"/>
  <c r="H395"/>
  <c r="J395"/>
  <c r="K395"/>
  <c r="G396"/>
  <c r="I396" s="1"/>
  <c r="H396"/>
  <c r="J396" s="1"/>
  <c r="K396"/>
  <c r="G397"/>
  <c r="I397" s="1"/>
  <c r="H397"/>
  <c r="J397" s="1"/>
  <c r="K397"/>
  <c r="G398"/>
  <c r="I398" s="1"/>
  <c r="L398" s="1"/>
  <c r="M398" s="1"/>
  <c r="H398"/>
  <c r="J398"/>
  <c r="K398"/>
  <c r="F399"/>
  <c r="G400"/>
  <c r="I400" s="1"/>
  <c r="H400"/>
  <c r="J400" s="1"/>
  <c r="K400"/>
  <c r="G401"/>
  <c r="I401" s="1"/>
  <c r="L401" s="1"/>
  <c r="M401" s="1"/>
  <c r="H401"/>
  <c r="J401"/>
  <c r="K401"/>
  <c r="G402"/>
  <c r="I402" s="1"/>
  <c r="H402"/>
  <c r="J402" s="1"/>
  <c r="K402"/>
  <c r="G403"/>
  <c r="I403" s="1"/>
  <c r="H403"/>
  <c r="J403" s="1"/>
  <c r="K403"/>
  <c r="F404"/>
  <c r="G405"/>
  <c r="I405" s="1"/>
  <c r="H405"/>
  <c r="J405" s="1"/>
  <c r="K405"/>
  <c r="G406"/>
  <c r="I406" s="1"/>
  <c r="H406"/>
  <c r="J406" s="1"/>
  <c r="K406"/>
  <c r="G407"/>
  <c r="I407" s="1"/>
  <c r="H407"/>
  <c r="J407" s="1"/>
  <c r="K407"/>
  <c r="G408"/>
  <c r="H408"/>
  <c r="J408" s="1"/>
  <c r="I408"/>
  <c r="K408"/>
  <c r="G409"/>
  <c r="H409"/>
  <c r="J409" s="1"/>
  <c r="I409"/>
  <c r="K409"/>
  <c r="G410"/>
  <c r="I410" s="1"/>
  <c r="H410"/>
  <c r="J410" s="1"/>
  <c r="K410"/>
  <c r="G411"/>
  <c r="H411"/>
  <c r="J411" s="1"/>
  <c r="I411"/>
  <c r="K411"/>
  <c r="G412"/>
  <c r="H412"/>
  <c r="J412" s="1"/>
  <c r="I412"/>
  <c r="K412"/>
  <c r="G413"/>
  <c r="I413" s="1"/>
  <c r="H413"/>
  <c r="J413" s="1"/>
  <c r="K413"/>
  <c r="G414"/>
  <c r="I414" s="1"/>
  <c r="L414" s="1"/>
  <c r="M414" s="1"/>
  <c r="H414"/>
  <c r="J414" s="1"/>
  <c r="K414"/>
  <c r="G415"/>
  <c r="I415" s="1"/>
  <c r="H415"/>
  <c r="J415" s="1"/>
  <c r="K415"/>
  <c r="G416"/>
  <c r="I416" s="1"/>
  <c r="H416"/>
  <c r="J416" s="1"/>
  <c r="K416"/>
  <c r="G417"/>
  <c r="I417" s="1"/>
  <c r="H417"/>
  <c r="J417" s="1"/>
  <c r="K417"/>
  <c r="G418"/>
  <c r="I418" s="1"/>
  <c r="H418"/>
  <c r="J418" s="1"/>
  <c r="K418"/>
  <c r="G419"/>
  <c r="H419"/>
  <c r="J419" s="1"/>
  <c r="I419"/>
  <c r="K419"/>
  <c r="G420"/>
  <c r="H420"/>
  <c r="J420" s="1"/>
  <c r="I420"/>
  <c r="K420"/>
  <c r="G421"/>
  <c r="I421" s="1"/>
  <c r="H421"/>
  <c r="J421" s="1"/>
  <c r="K421"/>
  <c r="G422"/>
  <c r="I422" s="1"/>
  <c r="H422"/>
  <c r="J422" s="1"/>
  <c r="K422"/>
  <c r="G423"/>
  <c r="I423" s="1"/>
  <c r="H423"/>
  <c r="J423" s="1"/>
  <c r="K423"/>
  <c r="G424"/>
  <c r="I424" s="1"/>
  <c r="H424"/>
  <c r="J424" s="1"/>
  <c r="K424"/>
  <c r="G425"/>
  <c r="I425" s="1"/>
  <c r="H425"/>
  <c r="J425" s="1"/>
  <c r="K425"/>
  <c r="G426"/>
  <c r="H426"/>
  <c r="J426" s="1"/>
  <c r="I426"/>
  <c r="K426"/>
  <c r="G427"/>
  <c r="H427"/>
  <c r="I427"/>
  <c r="J427"/>
  <c r="K427"/>
  <c r="G428"/>
  <c r="I428" s="1"/>
  <c r="H428"/>
  <c r="J428" s="1"/>
  <c r="K428"/>
  <c r="G429"/>
  <c r="I429" s="1"/>
  <c r="H429"/>
  <c r="J429" s="1"/>
  <c r="K429"/>
  <c r="G430"/>
  <c r="I430" s="1"/>
  <c r="H430"/>
  <c r="J430" s="1"/>
  <c r="K430"/>
  <c r="G431"/>
  <c r="I431" s="1"/>
  <c r="L431" s="1"/>
  <c r="M431" s="1"/>
  <c r="H431"/>
  <c r="J431"/>
  <c r="K431"/>
  <c r="G432"/>
  <c r="I432" s="1"/>
  <c r="H432"/>
  <c r="J432" s="1"/>
  <c r="K432"/>
  <c r="G433"/>
  <c r="I433" s="1"/>
  <c r="H433"/>
  <c r="J433" s="1"/>
  <c r="K433"/>
  <c r="G434"/>
  <c r="I434" s="1"/>
  <c r="H434"/>
  <c r="J434" s="1"/>
  <c r="K434"/>
  <c r="G435"/>
  <c r="I435" s="1"/>
  <c r="H435"/>
  <c r="J435"/>
  <c r="K435"/>
  <c r="G436"/>
  <c r="I436" s="1"/>
  <c r="H436"/>
  <c r="J436" s="1"/>
  <c r="K436"/>
  <c r="G437"/>
  <c r="I437" s="1"/>
  <c r="H437"/>
  <c r="J437" s="1"/>
  <c r="K437"/>
  <c r="G438"/>
  <c r="I438" s="1"/>
  <c r="H438"/>
  <c r="J438" s="1"/>
  <c r="K438"/>
  <c r="G439"/>
  <c r="I439" s="1"/>
  <c r="L439" s="1"/>
  <c r="M439" s="1"/>
  <c r="H439"/>
  <c r="J439" s="1"/>
  <c r="K439"/>
  <c r="G440"/>
  <c r="I440" s="1"/>
  <c r="H440"/>
  <c r="J440" s="1"/>
  <c r="K440"/>
  <c r="G441"/>
  <c r="I441" s="1"/>
  <c r="H441"/>
  <c r="J441" s="1"/>
  <c r="K441"/>
  <c r="G442"/>
  <c r="I442" s="1"/>
  <c r="H442"/>
  <c r="J442" s="1"/>
  <c r="K442"/>
  <c r="G443"/>
  <c r="H443"/>
  <c r="J443" s="1"/>
  <c r="I443"/>
  <c r="K443"/>
  <c r="G444"/>
  <c r="H444"/>
  <c r="J444" s="1"/>
  <c r="I444"/>
  <c r="K444"/>
  <c r="G445"/>
  <c r="I445" s="1"/>
  <c r="H445"/>
  <c r="J445" s="1"/>
  <c r="K445"/>
  <c r="G446"/>
  <c r="I446" s="1"/>
  <c r="H446"/>
  <c r="J446" s="1"/>
  <c r="K446"/>
  <c r="G447"/>
  <c r="I447" s="1"/>
  <c r="H447"/>
  <c r="J447" s="1"/>
  <c r="K447"/>
  <c r="G448"/>
  <c r="I448" s="1"/>
  <c r="H448"/>
  <c r="J448" s="1"/>
  <c r="K448"/>
  <c r="G449"/>
  <c r="I449" s="1"/>
  <c r="H449"/>
  <c r="J449" s="1"/>
  <c r="K449"/>
  <c r="G450"/>
  <c r="H450"/>
  <c r="J450" s="1"/>
  <c r="I450"/>
  <c r="K450"/>
  <c r="G451"/>
  <c r="H451"/>
  <c r="J451" s="1"/>
  <c r="I451"/>
  <c r="K451"/>
  <c r="G452"/>
  <c r="I452" s="1"/>
  <c r="H452"/>
  <c r="J452" s="1"/>
  <c r="K452"/>
  <c r="G453"/>
  <c r="I453" s="1"/>
  <c r="H453"/>
  <c r="J453" s="1"/>
  <c r="K453"/>
  <c r="G454"/>
  <c r="I454" s="1"/>
  <c r="H454"/>
  <c r="J454" s="1"/>
  <c r="K454"/>
  <c r="G455"/>
  <c r="I455" s="1"/>
  <c r="H455"/>
  <c r="J455" s="1"/>
  <c r="K455"/>
  <c r="G456"/>
  <c r="I456" s="1"/>
  <c r="H456"/>
  <c r="J456" s="1"/>
  <c r="K456"/>
  <c r="G457"/>
  <c r="I457" s="1"/>
  <c r="H457"/>
  <c r="J457" s="1"/>
  <c r="K457"/>
  <c r="G458"/>
  <c r="H458"/>
  <c r="J458" s="1"/>
  <c r="I458"/>
  <c r="K458"/>
  <c r="G459"/>
  <c r="H459"/>
  <c r="J459" s="1"/>
  <c r="I459"/>
  <c r="K459"/>
  <c r="G460"/>
  <c r="I460" s="1"/>
  <c r="H460"/>
  <c r="J460" s="1"/>
  <c r="K460"/>
  <c r="G461"/>
  <c r="I461" s="1"/>
  <c r="H461"/>
  <c r="J461" s="1"/>
  <c r="K461"/>
  <c r="G462"/>
  <c r="I462" s="1"/>
  <c r="H462"/>
  <c r="J462" s="1"/>
  <c r="K462"/>
  <c r="G463"/>
  <c r="I463" s="1"/>
  <c r="H463"/>
  <c r="J463" s="1"/>
  <c r="K463"/>
  <c r="G464"/>
  <c r="I464" s="1"/>
  <c r="H464"/>
  <c r="J464" s="1"/>
  <c r="K464"/>
  <c r="G465"/>
  <c r="H465"/>
  <c r="J465" s="1"/>
  <c r="I465"/>
  <c r="L465" s="1"/>
  <c r="M465" s="1"/>
  <c r="K465"/>
  <c r="G466"/>
  <c r="H466"/>
  <c r="J466" s="1"/>
  <c r="I466"/>
  <c r="K466"/>
  <c r="G467"/>
  <c r="I467" s="1"/>
  <c r="H467"/>
  <c r="J467" s="1"/>
  <c r="K467"/>
  <c r="G468"/>
  <c r="I468" s="1"/>
  <c r="H468"/>
  <c r="J468" s="1"/>
  <c r="K468"/>
  <c r="G469"/>
  <c r="H469"/>
  <c r="J469" s="1"/>
  <c r="I469"/>
  <c r="K469"/>
  <c r="G470"/>
  <c r="H470"/>
  <c r="I470"/>
  <c r="J470"/>
  <c r="K470"/>
  <c r="G471"/>
  <c r="I471" s="1"/>
  <c r="H471"/>
  <c r="J471" s="1"/>
  <c r="K471"/>
  <c r="G472"/>
  <c r="I472" s="1"/>
  <c r="H472"/>
  <c r="J472" s="1"/>
  <c r="K472"/>
  <c r="G473"/>
  <c r="I473" s="1"/>
  <c r="L473" s="1"/>
  <c r="M473" s="1"/>
  <c r="H473"/>
  <c r="J473" s="1"/>
  <c r="K473"/>
  <c r="G474"/>
  <c r="I474" s="1"/>
  <c r="H474"/>
  <c r="J474"/>
  <c r="K474"/>
  <c r="G475"/>
  <c r="I475" s="1"/>
  <c r="H475"/>
  <c r="J475" s="1"/>
  <c r="K475"/>
  <c r="G476"/>
  <c r="I476" s="1"/>
  <c r="H476"/>
  <c r="J476" s="1"/>
  <c r="K476"/>
  <c r="G477"/>
  <c r="I477" s="1"/>
  <c r="L477" s="1"/>
  <c r="M477" s="1"/>
  <c r="H477"/>
  <c r="J477" s="1"/>
  <c r="K477"/>
  <c r="G478"/>
  <c r="I478" s="1"/>
  <c r="H478"/>
  <c r="J478" s="1"/>
  <c r="K478"/>
  <c r="G479"/>
  <c r="I479" s="1"/>
  <c r="H479"/>
  <c r="J479" s="1"/>
  <c r="K479"/>
  <c r="G480"/>
  <c r="I480" s="1"/>
  <c r="H480"/>
  <c r="J480" s="1"/>
  <c r="K480"/>
  <c r="G481"/>
  <c r="H481"/>
  <c r="J481" s="1"/>
  <c r="I481"/>
  <c r="K481"/>
  <c r="G482"/>
  <c r="I482" s="1"/>
  <c r="H482"/>
  <c r="J482" s="1"/>
  <c r="K482"/>
  <c r="G483"/>
  <c r="I483" s="1"/>
  <c r="H483"/>
  <c r="J483" s="1"/>
  <c r="K483"/>
  <c r="G484"/>
  <c r="H484"/>
  <c r="J484" s="1"/>
  <c r="I484"/>
  <c r="K484"/>
  <c r="G485"/>
  <c r="H485"/>
  <c r="I485"/>
  <c r="J485"/>
  <c r="K485"/>
  <c r="F486"/>
  <c r="N488"/>
  <c r="H26" i="12"/>
  <c r="H25"/>
  <c r="I25" s="1"/>
  <c r="I26"/>
  <c r="G20" i="14"/>
  <c r="H19"/>
  <c r="I19"/>
  <c r="I73"/>
  <c r="G75"/>
  <c r="H73"/>
  <c r="H74"/>
  <c r="I74" s="1"/>
  <c r="H72"/>
  <c r="I72" s="1"/>
  <c r="I75" s="1"/>
  <c r="H65"/>
  <c r="H70" s="1"/>
  <c r="H69"/>
  <c r="I69" s="1"/>
  <c r="H67"/>
  <c r="I67" s="1"/>
  <c r="I70" s="1"/>
  <c r="G70"/>
  <c r="H57"/>
  <c r="I57" s="1"/>
  <c r="H58"/>
  <c r="I58" s="1"/>
  <c r="H59"/>
  <c r="I59" s="1"/>
  <c r="H60"/>
  <c r="I60" s="1"/>
  <c r="H61"/>
  <c r="I61" s="1"/>
  <c r="H53"/>
  <c r="I53" s="1"/>
  <c r="H49"/>
  <c r="I46"/>
  <c r="I47"/>
  <c r="H46"/>
  <c r="H47"/>
  <c r="H40"/>
  <c r="I40" s="1"/>
  <c r="G41"/>
  <c r="G12"/>
  <c r="H11"/>
  <c r="I11" s="1"/>
  <c r="G96"/>
  <c r="H95"/>
  <c r="I95" s="1"/>
  <c r="H94"/>
  <c r="I94" s="1"/>
  <c r="H93"/>
  <c r="I93" s="1"/>
  <c r="H92"/>
  <c r="I92" s="1"/>
  <c r="G85"/>
  <c r="H84"/>
  <c r="I84" s="1"/>
  <c r="H83"/>
  <c r="I83" s="1"/>
  <c r="H82"/>
  <c r="I82" s="1"/>
  <c r="G28"/>
  <c r="H27"/>
  <c r="I27" s="1"/>
  <c r="G48"/>
  <c r="H45"/>
  <c r="I45" s="1"/>
  <c r="F9" i="12"/>
  <c r="F10"/>
  <c r="F11"/>
  <c r="F12"/>
  <c r="F13"/>
  <c r="F14"/>
  <c r="F15"/>
  <c r="F16"/>
  <c r="F17"/>
  <c r="F18"/>
  <c r="F19"/>
  <c r="F20"/>
  <c r="F21"/>
  <c r="F8"/>
  <c r="D9"/>
  <c r="D26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E19" s="1"/>
  <c r="D20"/>
  <c r="E20" s="1"/>
  <c r="D21"/>
  <c r="E21" s="1"/>
  <c r="D8"/>
  <c r="H91" i="14"/>
  <c r="I91" s="1"/>
  <c r="H90"/>
  <c r="I90" s="1"/>
  <c r="H89"/>
  <c r="I89" s="1"/>
  <c r="H88"/>
  <c r="I88" s="1"/>
  <c r="H87"/>
  <c r="I87" s="1"/>
  <c r="H81"/>
  <c r="I81" s="1"/>
  <c r="H80"/>
  <c r="I80" s="1"/>
  <c r="H79"/>
  <c r="I79" s="1"/>
  <c r="H78"/>
  <c r="I78" s="1"/>
  <c r="H77"/>
  <c r="H68"/>
  <c r="I68" s="1"/>
  <c r="H66"/>
  <c r="I66" s="1"/>
  <c r="G62"/>
  <c r="H56"/>
  <c r="I56" s="1"/>
  <c r="H55"/>
  <c r="I55" s="1"/>
  <c r="H54"/>
  <c r="G51"/>
  <c r="H50"/>
  <c r="H44"/>
  <c r="I44" s="1"/>
  <c r="H43"/>
  <c r="H48" s="1"/>
  <c r="H39"/>
  <c r="I39" s="1"/>
  <c r="H38"/>
  <c r="I38" s="1"/>
  <c r="H37"/>
  <c r="I37" s="1"/>
  <c r="G35"/>
  <c r="H34"/>
  <c r="I34" s="1"/>
  <c r="H33"/>
  <c r="I33" s="1"/>
  <c r="H32"/>
  <c r="H26"/>
  <c r="I26" s="1"/>
  <c r="H25"/>
  <c r="I25" s="1"/>
  <c r="H24"/>
  <c r="I24" s="1"/>
  <c r="H23"/>
  <c r="I23" s="1"/>
  <c r="H22"/>
  <c r="I22" s="1"/>
  <c r="H18"/>
  <c r="I18" s="1"/>
  <c r="H17"/>
  <c r="I17" s="1"/>
  <c r="H16"/>
  <c r="I16" s="1"/>
  <c r="H15"/>
  <c r="I15" s="1"/>
  <c r="H14"/>
  <c r="I14" s="1"/>
  <c r="H10"/>
  <c r="I10" s="1"/>
  <c r="H9"/>
  <c r="T26" i="12"/>
  <c r="O26"/>
  <c r="F26"/>
  <c r="T25"/>
  <c r="O25"/>
  <c r="F25"/>
  <c r="T23"/>
  <c r="O23"/>
  <c r="M23"/>
  <c r="N23" s="1"/>
  <c r="H23"/>
  <c r="I23" s="1"/>
  <c r="C23"/>
  <c r="F23" s="1"/>
  <c r="P21"/>
  <c r="N21"/>
  <c r="J21"/>
  <c r="I21"/>
  <c r="P20"/>
  <c r="N20"/>
  <c r="J20"/>
  <c r="I20"/>
  <c r="P19"/>
  <c r="N19"/>
  <c r="J19"/>
  <c r="I19"/>
  <c r="P18"/>
  <c r="N18"/>
  <c r="J18"/>
  <c r="R18" s="1"/>
  <c r="I18"/>
  <c r="P17"/>
  <c r="N17"/>
  <c r="J17"/>
  <c r="I17"/>
  <c r="P16"/>
  <c r="N16"/>
  <c r="J16"/>
  <c r="I16"/>
  <c r="P15"/>
  <c r="N15"/>
  <c r="J15"/>
  <c r="I15"/>
  <c r="P14"/>
  <c r="N14"/>
  <c r="J14"/>
  <c r="R14" s="1"/>
  <c r="I14"/>
  <c r="P13"/>
  <c r="N13"/>
  <c r="J13"/>
  <c r="I13"/>
  <c r="P12"/>
  <c r="N12"/>
  <c r="J12"/>
  <c r="R12" s="1"/>
  <c r="I12"/>
  <c r="P11"/>
  <c r="N11"/>
  <c r="J11"/>
  <c r="R11" s="1"/>
  <c r="I11"/>
  <c r="P10"/>
  <c r="N10"/>
  <c r="J10"/>
  <c r="I10"/>
  <c r="P9"/>
  <c r="N9"/>
  <c r="J9"/>
  <c r="I9"/>
  <c r="A9"/>
  <c r="A10" s="1"/>
  <c r="A11" s="1"/>
  <c r="A12" s="1"/>
  <c r="A13" s="1"/>
  <c r="A14" s="1"/>
  <c r="A15" s="1"/>
  <c r="A16" s="1"/>
  <c r="A17" s="1"/>
  <c r="A18" s="1"/>
  <c r="A19" s="1"/>
  <c r="A20" s="1"/>
  <c r="A21" s="1"/>
  <c r="P8"/>
  <c r="N8"/>
  <c r="J8"/>
  <c r="R8" s="1"/>
  <c r="I8"/>
  <c r="E8"/>
  <c r="H62" i="14" l="1"/>
  <c r="R9" i="12"/>
  <c r="L292" i="11"/>
  <c r="M292" s="1"/>
  <c r="L261"/>
  <c r="M261" s="1"/>
  <c r="H51" i="14"/>
  <c r="L442" i="11"/>
  <c r="M442" s="1"/>
  <c r="L289"/>
  <c r="M289" s="1"/>
  <c r="L270"/>
  <c r="M270" s="1"/>
  <c r="L204"/>
  <c r="M204" s="1"/>
  <c r="H75" i="14"/>
  <c r="L484" i="11"/>
  <c r="M484" s="1"/>
  <c r="L469"/>
  <c r="M469" s="1"/>
  <c r="L457"/>
  <c r="M457" s="1"/>
  <c r="L449"/>
  <c r="M449" s="1"/>
  <c r="L427"/>
  <c r="M427" s="1"/>
  <c r="L418"/>
  <c r="M418" s="1"/>
  <c r="L265"/>
  <c r="M265" s="1"/>
  <c r="R16" i="12"/>
  <c r="L435" i="11"/>
  <c r="M435" s="1"/>
  <c r="L407"/>
  <c r="M407" s="1"/>
  <c r="L269"/>
  <c r="M269" s="1"/>
  <c r="L249"/>
  <c r="M249" s="1"/>
  <c r="L206"/>
  <c r="M206" s="1"/>
  <c r="L52"/>
  <c r="M52" s="1"/>
  <c r="L48"/>
  <c r="M48" s="1"/>
  <c r="R19" i="12"/>
  <c r="R20"/>
  <c r="D25"/>
  <c r="H12" i="14"/>
  <c r="I49"/>
  <c r="L461" i="11"/>
  <c r="M461" s="1"/>
  <c r="L453"/>
  <c r="M453" s="1"/>
  <c r="L423"/>
  <c r="L410"/>
  <c r="M410" s="1"/>
  <c r="L394"/>
  <c r="M394" s="1"/>
  <c r="L388"/>
  <c r="M388" s="1"/>
  <c r="L274"/>
  <c r="M274" s="1"/>
  <c r="L254"/>
  <c r="M254" s="1"/>
  <c r="L239"/>
  <c r="L236"/>
  <c r="M236" s="1"/>
  <c r="L187"/>
  <c r="M187" s="1"/>
  <c r="L445"/>
  <c r="M445" s="1"/>
  <c r="L293"/>
  <c r="M293" s="1"/>
  <c r="L291"/>
  <c r="M291" s="1"/>
  <c r="L285"/>
  <c r="M285" s="1"/>
  <c r="L282"/>
  <c r="M282" s="1"/>
  <c r="L266"/>
  <c r="M266" s="1"/>
  <c r="L250"/>
  <c r="M250" s="1"/>
  <c r="L229"/>
  <c r="M229" s="1"/>
  <c r="L198"/>
  <c r="L136"/>
  <c r="M136" s="1"/>
  <c r="L133"/>
  <c r="L129"/>
  <c r="M129" s="1"/>
  <c r="L125"/>
  <c r="M125" s="1"/>
  <c r="L108"/>
  <c r="M108" s="1"/>
  <c r="L97"/>
  <c r="M97" s="1"/>
  <c r="L85"/>
  <c r="L73"/>
  <c r="M73" s="1"/>
  <c r="L65"/>
  <c r="M65" s="1"/>
  <c r="L44"/>
  <c r="M44" s="1"/>
  <c r="C13"/>
  <c r="C14" s="1"/>
  <c r="C15" s="1"/>
  <c r="C16" s="1"/>
  <c r="L233"/>
  <c r="M233" s="1"/>
  <c r="L231"/>
  <c r="M231" s="1"/>
  <c r="L223"/>
  <c r="M223" s="1"/>
  <c r="L209"/>
  <c r="M209" s="1"/>
  <c r="L193"/>
  <c r="M193" s="1"/>
  <c r="L94"/>
  <c r="M94" s="1"/>
  <c r="L79"/>
  <c r="M79" s="1"/>
  <c r="L69"/>
  <c r="M69" s="1"/>
  <c r="L247"/>
  <c r="M247" s="1"/>
  <c r="L243"/>
  <c r="M243" s="1"/>
  <c r="L342"/>
  <c r="M342" s="1"/>
  <c r="L338"/>
  <c r="M338" s="1"/>
  <c r="L334"/>
  <c r="M334" s="1"/>
  <c r="L330"/>
  <c r="M330" s="1"/>
  <c r="L326"/>
  <c r="M326" s="1"/>
  <c r="L242"/>
  <c r="L381"/>
  <c r="M381" s="1"/>
  <c r="L376"/>
  <c r="M376" s="1"/>
  <c r="L353"/>
  <c r="M353" s="1"/>
  <c r="L348"/>
  <c r="L343"/>
  <c r="L335"/>
  <c r="M335" s="1"/>
  <c r="L323"/>
  <c r="M323" s="1"/>
  <c r="L308"/>
  <c r="M308" s="1"/>
  <c r="L304"/>
  <c r="M304" s="1"/>
  <c r="L283"/>
  <c r="L279"/>
  <c r="M279" s="1"/>
  <c r="L267"/>
  <c r="M267" s="1"/>
  <c r="L482"/>
  <c r="M482" s="1"/>
  <c r="F488"/>
  <c r="L459"/>
  <c r="M459" s="1"/>
  <c r="L455"/>
  <c r="M455" s="1"/>
  <c r="L451"/>
  <c r="M451" s="1"/>
  <c r="L447"/>
  <c r="M447" s="1"/>
  <c r="L444"/>
  <c r="L440"/>
  <c r="M440" s="1"/>
  <c r="L438"/>
  <c r="M438" s="1"/>
  <c r="L434"/>
  <c r="M434" s="1"/>
  <c r="L430"/>
  <c r="M430" s="1"/>
  <c r="L426"/>
  <c r="M426" s="1"/>
  <c r="L240"/>
  <c r="M240" s="1"/>
  <c r="L213"/>
  <c r="M213" s="1"/>
  <c r="L186"/>
  <c r="M186" s="1"/>
  <c r="L181"/>
  <c r="M181" s="1"/>
  <c r="L117"/>
  <c r="M117" s="1"/>
  <c r="L113"/>
  <c r="M113" s="1"/>
  <c r="L105"/>
  <c r="M105" s="1"/>
  <c r="L101"/>
  <c r="M101" s="1"/>
  <c r="L92"/>
  <c r="L88"/>
  <c r="M88" s="1"/>
  <c r="L83"/>
  <c r="L80"/>
  <c r="L63"/>
  <c r="L57"/>
  <c r="M57" s="1"/>
  <c r="L53"/>
  <c r="M53" s="1"/>
  <c r="L49"/>
  <c r="M49" s="1"/>
  <c r="L45"/>
  <c r="M45" s="1"/>
  <c r="L41"/>
  <c r="M41" s="1"/>
  <c r="L26"/>
  <c r="L384"/>
  <c r="M384" s="1"/>
  <c r="L380"/>
  <c r="M380" s="1"/>
  <c r="L361"/>
  <c r="L354"/>
  <c r="M354" s="1"/>
  <c r="L350"/>
  <c r="M350" s="1"/>
  <c r="L327"/>
  <c r="M327" s="1"/>
  <c r="L301"/>
  <c r="M301" s="1"/>
  <c r="L297"/>
  <c r="M297" s="1"/>
  <c r="L275"/>
  <c r="M275" s="1"/>
  <c r="L271"/>
  <c r="M271" s="1"/>
  <c r="L263"/>
  <c r="M263" s="1"/>
  <c r="L259"/>
  <c r="M259" s="1"/>
  <c r="L255"/>
  <c r="M255" s="1"/>
  <c r="L251"/>
  <c r="M251" s="1"/>
  <c r="L237"/>
  <c r="M237" s="1"/>
  <c r="L234"/>
  <c r="L226"/>
  <c r="M226" s="1"/>
  <c r="L188"/>
  <c r="M188" s="1"/>
  <c r="L184"/>
  <c r="M184" s="1"/>
  <c r="L158"/>
  <c r="L157"/>
  <c r="M157" s="1"/>
  <c r="L154"/>
  <c r="M154" s="1"/>
  <c r="L153"/>
  <c r="M153" s="1"/>
  <c r="L150"/>
  <c r="M150" s="1"/>
  <c r="L121"/>
  <c r="L120"/>
  <c r="M120" s="1"/>
  <c r="L116"/>
  <c r="M116" s="1"/>
  <c r="L112"/>
  <c r="M112" s="1"/>
  <c r="L377"/>
  <c r="M377" s="1"/>
  <c r="L373"/>
  <c r="M373" s="1"/>
  <c r="L344"/>
  <c r="M344" s="1"/>
  <c r="L339"/>
  <c r="M339" s="1"/>
  <c r="L331"/>
  <c r="M331" s="1"/>
  <c r="L312"/>
  <c r="M312" s="1"/>
  <c r="L305"/>
  <c r="L300"/>
  <c r="M300" s="1"/>
  <c r="L420"/>
  <c r="M420" s="1"/>
  <c r="L416"/>
  <c r="M416" s="1"/>
  <c r="L412"/>
  <c r="M412" s="1"/>
  <c r="L409"/>
  <c r="L405"/>
  <c r="M405" s="1"/>
  <c r="L370"/>
  <c r="L319"/>
  <c r="L318"/>
  <c r="M318" s="1"/>
  <c r="L315"/>
  <c r="M315" s="1"/>
  <c r="L314"/>
  <c r="M314" s="1"/>
  <c r="L220"/>
  <c r="M220" s="1"/>
  <c r="L217"/>
  <c r="L216"/>
  <c r="M216" s="1"/>
  <c r="L212"/>
  <c r="M212" s="1"/>
  <c r="L205"/>
  <c r="M205" s="1"/>
  <c r="L199"/>
  <c r="L176"/>
  <c r="M176" s="1"/>
  <c r="L172"/>
  <c r="M172" s="1"/>
  <c r="L168"/>
  <c r="M168" s="1"/>
  <c r="L160"/>
  <c r="M160" s="1"/>
  <c r="L156"/>
  <c r="M156" s="1"/>
  <c r="L152"/>
  <c r="M152" s="1"/>
  <c r="L146"/>
  <c r="M146" s="1"/>
  <c r="L142"/>
  <c r="M142" s="1"/>
  <c r="L138"/>
  <c r="M138" s="1"/>
  <c r="L134"/>
  <c r="M134" s="1"/>
  <c r="L131"/>
  <c r="M131" s="1"/>
  <c r="L127"/>
  <c r="M127" s="1"/>
  <c r="L123"/>
  <c r="M123" s="1"/>
  <c r="L99"/>
  <c r="M99" s="1"/>
  <c r="L96"/>
  <c r="L75"/>
  <c r="M75" s="1"/>
  <c r="L71"/>
  <c r="M71" s="1"/>
  <c r="L67"/>
  <c r="M67" s="1"/>
  <c r="L64"/>
  <c r="M64" s="1"/>
  <c r="L38"/>
  <c r="M38" s="1"/>
  <c r="L35"/>
  <c r="M35" s="1"/>
  <c r="L34"/>
  <c r="M34" s="1"/>
  <c r="L31"/>
  <c r="M31" s="1"/>
  <c r="L30"/>
  <c r="M30" s="1"/>
  <c r="L27"/>
  <c r="M27" s="1"/>
  <c r="L25"/>
  <c r="L24"/>
  <c r="M24" s="1"/>
  <c r="L362"/>
  <c r="M362" s="1"/>
  <c r="L357"/>
  <c r="M357" s="1"/>
  <c r="L345"/>
  <c r="M345" s="1"/>
  <c r="L311"/>
  <c r="M311" s="1"/>
  <c r="L307"/>
  <c r="M307" s="1"/>
  <c r="L296"/>
  <c r="M296" s="1"/>
  <c r="L485"/>
  <c r="M485" s="1"/>
  <c r="L481"/>
  <c r="M481" s="1"/>
  <c r="L479"/>
  <c r="M479" s="1"/>
  <c r="L478"/>
  <c r="M478" s="1"/>
  <c r="L475"/>
  <c r="M475" s="1"/>
  <c r="L474"/>
  <c r="M474" s="1"/>
  <c r="L471"/>
  <c r="M471" s="1"/>
  <c r="L470"/>
  <c r="M470" s="1"/>
  <c r="L467"/>
  <c r="M467" s="1"/>
  <c r="L466"/>
  <c r="M466" s="1"/>
  <c r="L463"/>
  <c r="M463" s="1"/>
  <c r="L436"/>
  <c r="M436" s="1"/>
  <c r="L432"/>
  <c r="M432" s="1"/>
  <c r="L428"/>
  <c r="M428" s="1"/>
  <c r="L424"/>
  <c r="M424" s="1"/>
  <c r="L402"/>
  <c r="M402" s="1"/>
  <c r="L396"/>
  <c r="M396" s="1"/>
  <c r="L393"/>
  <c r="L390"/>
  <c r="L386"/>
  <c r="M386" s="1"/>
  <c r="L383"/>
  <c r="L379"/>
  <c r="M379" s="1"/>
  <c r="L375"/>
  <c r="M375" s="1"/>
  <c r="L372"/>
  <c r="L368"/>
  <c r="M368" s="1"/>
  <c r="L360"/>
  <c r="M360" s="1"/>
  <c r="L356"/>
  <c r="M356" s="1"/>
  <c r="L352"/>
  <c r="M352" s="1"/>
  <c r="L349"/>
  <c r="L347"/>
  <c r="L316"/>
  <c r="M316" s="1"/>
  <c r="L310"/>
  <c r="M310" s="1"/>
  <c r="L306"/>
  <c r="M306" s="1"/>
  <c r="L303"/>
  <c r="M303" s="1"/>
  <c r="L299"/>
  <c r="M299" s="1"/>
  <c r="L230"/>
  <c r="M230" s="1"/>
  <c r="L227"/>
  <c r="M227" s="1"/>
  <c r="L201"/>
  <c r="M201" s="1"/>
  <c r="L196"/>
  <c r="M196" s="1"/>
  <c r="L177"/>
  <c r="M177" s="1"/>
  <c r="L175"/>
  <c r="M175" s="1"/>
  <c r="L171"/>
  <c r="M171" s="1"/>
  <c r="L167"/>
  <c r="M167" s="1"/>
  <c r="L163"/>
  <c r="M163" s="1"/>
  <c r="L159"/>
  <c r="M159" s="1"/>
  <c r="L149"/>
  <c r="L145"/>
  <c r="M145" s="1"/>
  <c r="L141"/>
  <c r="M141" s="1"/>
  <c r="L137"/>
  <c r="M137" s="1"/>
  <c r="L130"/>
  <c r="M130" s="1"/>
  <c r="L126"/>
  <c r="M126" s="1"/>
  <c r="L122"/>
  <c r="M122" s="1"/>
  <c r="L107"/>
  <c r="L106"/>
  <c r="M106" s="1"/>
  <c r="L103"/>
  <c r="M103" s="1"/>
  <c r="L102"/>
  <c r="M102" s="1"/>
  <c r="L98"/>
  <c r="M98" s="1"/>
  <c r="L95"/>
  <c r="M95" s="1"/>
  <c r="L90"/>
  <c r="M90" s="1"/>
  <c r="L89"/>
  <c r="M89" s="1"/>
  <c r="L86"/>
  <c r="M86" s="1"/>
  <c r="L74"/>
  <c r="M74" s="1"/>
  <c r="L70"/>
  <c r="M70" s="1"/>
  <c r="L66"/>
  <c r="M66" s="1"/>
  <c r="L61"/>
  <c r="M61" s="1"/>
  <c r="L37"/>
  <c r="M37" s="1"/>
  <c r="L33"/>
  <c r="M33" s="1"/>
  <c r="L29"/>
  <c r="M29" s="1"/>
  <c r="E9" i="12"/>
  <c r="E26" s="1"/>
  <c r="D23"/>
  <c r="E23" s="1"/>
  <c r="L422" i="11"/>
  <c r="M422" s="1"/>
  <c r="L367"/>
  <c r="L483"/>
  <c r="M483" s="1"/>
  <c r="L480"/>
  <c r="L476"/>
  <c r="M476" s="1"/>
  <c r="L472"/>
  <c r="M472" s="1"/>
  <c r="L468"/>
  <c r="M468" s="1"/>
  <c r="L464"/>
  <c r="M464" s="1"/>
  <c r="L460"/>
  <c r="M460" s="1"/>
  <c r="L456"/>
  <c r="M456" s="1"/>
  <c r="L452"/>
  <c r="M452" s="1"/>
  <c r="L448"/>
  <c r="M448" s="1"/>
  <c r="L441"/>
  <c r="M441" s="1"/>
  <c r="L421"/>
  <c r="M421" s="1"/>
  <c r="L417"/>
  <c r="M417" s="1"/>
  <c r="L413"/>
  <c r="M413" s="1"/>
  <c r="L406"/>
  <c r="M406" s="1"/>
  <c r="L403"/>
  <c r="M403" s="1"/>
  <c r="L400"/>
  <c r="L397"/>
  <c r="M397" s="1"/>
  <c r="L387"/>
  <c r="M387" s="1"/>
  <c r="L369"/>
  <c r="L365"/>
  <c r="M365" s="1"/>
  <c r="L364"/>
  <c r="L341"/>
  <c r="M341" s="1"/>
  <c r="L337"/>
  <c r="M337" s="1"/>
  <c r="L333"/>
  <c r="M333" s="1"/>
  <c r="L329"/>
  <c r="M329" s="1"/>
  <c r="L325"/>
  <c r="M325" s="1"/>
  <c r="L321"/>
  <c r="M321" s="1"/>
  <c r="O322" s="1"/>
  <c r="L317"/>
  <c r="M317" s="1"/>
  <c r="L246"/>
  <c r="M246" s="1"/>
  <c r="L208"/>
  <c r="M208" s="1"/>
  <c r="L202"/>
  <c r="M202" s="1"/>
  <c r="L197"/>
  <c r="O404"/>
  <c r="L462"/>
  <c r="L458"/>
  <c r="M458" s="1"/>
  <c r="L454"/>
  <c r="M454" s="1"/>
  <c r="L450"/>
  <c r="M450" s="1"/>
  <c r="L446"/>
  <c r="M446" s="1"/>
  <c r="L443"/>
  <c r="M443" s="1"/>
  <c r="L437"/>
  <c r="M437" s="1"/>
  <c r="L433"/>
  <c r="M433" s="1"/>
  <c r="L429"/>
  <c r="M429" s="1"/>
  <c r="L425"/>
  <c r="M425" s="1"/>
  <c r="L419"/>
  <c r="M419" s="1"/>
  <c r="L415"/>
  <c r="M415" s="1"/>
  <c r="L411"/>
  <c r="M411" s="1"/>
  <c r="L408"/>
  <c r="M408" s="1"/>
  <c r="L395"/>
  <c r="M395" s="1"/>
  <c r="L392"/>
  <c r="M392" s="1"/>
  <c r="L389"/>
  <c r="M389" s="1"/>
  <c r="L385"/>
  <c r="M385" s="1"/>
  <c r="L382"/>
  <c r="M382" s="1"/>
  <c r="L378"/>
  <c r="M378" s="1"/>
  <c r="L374"/>
  <c r="M374" s="1"/>
  <c r="L371"/>
  <c r="M371" s="1"/>
  <c r="M369"/>
  <c r="L363"/>
  <c r="M363" s="1"/>
  <c r="L359"/>
  <c r="M359" s="1"/>
  <c r="L355"/>
  <c r="M355" s="1"/>
  <c r="L351"/>
  <c r="M351" s="1"/>
  <c r="L346"/>
  <c r="M346" s="1"/>
  <c r="L340"/>
  <c r="M340" s="1"/>
  <c r="L336"/>
  <c r="M336" s="1"/>
  <c r="L332"/>
  <c r="M332" s="1"/>
  <c r="L328"/>
  <c r="M328" s="1"/>
  <c r="L324"/>
  <c r="M324" s="1"/>
  <c r="L313"/>
  <c r="L309"/>
  <c r="M309" s="1"/>
  <c r="L302"/>
  <c r="M302" s="1"/>
  <c r="L298"/>
  <c r="M298" s="1"/>
  <c r="L210"/>
  <c r="M210" s="1"/>
  <c r="L200"/>
  <c r="M200" s="1"/>
  <c r="L195"/>
  <c r="M195" s="1"/>
  <c r="L192"/>
  <c r="L224"/>
  <c r="L215"/>
  <c r="L211"/>
  <c r="M211" s="1"/>
  <c r="L207"/>
  <c r="M207" s="1"/>
  <c r="L203"/>
  <c r="M203" s="1"/>
  <c r="L194"/>
  <c r="M194" s="1"/>
  <c r="L189"/>
  <c r="M189" s="1"/>
  <c r="L185"/>
  <c r="M185" s="1"/>
  <c r="L182"/>
  <c r="M182" s="1"/>
  <c r="L180"/>
  <c r="M180" s="1"/>
  <c r="L155"/>
  <c r="M155" s="1"/>
  <c r="L151"/>
  <c r="M151" s="1"/>
  <c r="L119"/>
  <c r="L114"/>
  <c r="M114" s="1"/>
  <c r="L110"/>
  <c r="M110" s="1"/>
  <c r="L58"/>
  <c r="M58" s="1"/>
  <c r="L54"/>
  <c r="M54" s="1"/>
  <c r="L50"/>
  <c r="M50" s="1"/>
  <c r="L46"/>
  <c r="M46" s="1"/>
  <c r="L42"/>
  <c r="M42" s="1"/>
  <c r="L241"/>
  <c r="M241" s="1"/>
  <c r="L235"/>
  <c r="L232"/>
  <c r="M232" s="1"/>
  <c r="L228"/>
  <c r="M228" s="1"/>
  <c r="L174"/>
  <c r="M174" s="1"/>
  <c r="L170"/>
  <c r="M170" s="1"/>
  <c r="L166"/>
  <c r="M166" s="1"/>
  <c r="L162"/>
  <c r="M162" s="1"/>
  <c r="L148"/>
  <c r="M148" s="1"/>
  <c r="L144"/>
  <c r="M144" s="1"/>
  <c r="L140"/>
  <c r="M140" s="1"/>
  <c r="L36"/>
  <c r="M36" s="1"/>
  <c r="L32"/>
  <c r="L294"/>
  <c r="M294" s="1"/>
  <c r="L290"/>
  <c r="M290" s="1"/>
  <c r="L286"/>
  <c r="M286" s="1"/>
  <c r="L178"/>
  <c r="M178" s="1"/>
  <c r="L173"/>
  <c r="M173" s="1"/>
  <c r="L169"/>
  <c r="M169" s="1"/>
  <c r="L165"/>
  <c r="M165" s="1"/>
  <c r="L161"/>
  <c r="M161" s="1"/>
  <c r="L147"/>
  <c r="M147" s="1"/>
  <c r="L143"/>
  <c r="M143" s="1"/>
  <c r="L139"/>
  <c r="M139" s="1"/>
  <c r="L135"/>
  <c r="M135" s="1"/>
  <c r="L132"/>
  <c r="M132" s="1"/>
  <c r="L128"/>
  <c r="M128" s="1"/>
  <c r="L124"/>
  <c r="M124" s="1"/>
  <c r="L104"/>
  <c r="M104" s="1"/>
  <c r="L100"/>
  <c r="L93"/>
  <c r="M93" s="1"/>
  <c r="L91"/>
  <c r="M91" s="1"/>
  <c r="L87"/>
  <c r="M87" s="1"/>
  <c r="L76"/>
  <c r="M76" s="1"/>
  <c r="L72"/>
  <c r="M72" s="1"/>
  <c r="L68"/>
  <c r="M68" s="1"/>
  <c r="L62"/>
  <c r="M62" s="1"/>
  <c r="L39"/>
  <c r="L280"/>
  <c r="M280" s="1"/>
  <c r="L276"/>
  <c r="M276" s="1"/>
  <c r="L272"/>
  <c r="M272" s="1"/>
  <c r="L268"/>
  <c r="M268" s="1"/>
  <c r="L264"/>
  <c r="M264" s="1"/>
  <c r="L260"/>
  <c r="M260" s="1"/>
  <c r="L256"/>
  <c r="M256" s="1"/>
  <c r="L252"/>
  <c r="M252" s="1"/>
  <c r="L244"/>
  <c r="M244" s="1"/>
  <c r="L238"/>
  <c r="M238" s="1"/>
  <c r="L221"/>
  <c r="M221" s="1"/>
  <c r="L115"/>
  <c r="M115" s="1"/>
  <c r="L111"/>
  <c r="M111" s="1"/>
  <c r="L84"/>
  <c r="M84" s="1"/>
  <c r="L81"/>
  <c r="M81" s="1"/>
  <c r="L59"/>
  <c r="M59" s="1"/>
  <c r="L55"/>
  <c r="M55" s="1"/>
  <c r="L51"/>
  <c r="M51" s="1"/>
  <c r="L47"/>
  <c r="M47" s="1"/>
  <c r="L43"/>
  <c r="M43" s="1"/>
  <c r="C17"/>
  <c r="S15" i="12"/>
  <c r="S13"/>
  <c r="P26"/>
  <c r="S12"/>
  <c r="P25"/>
  <c r="S14"/>
  <c r="I20" i="14"/>
  <c r="H20"/>
  <c r="H96"/>
  <c r="H85"/>
  <c r="I28"/>
  <c r="H28"/>
  <c r="I50"/>
  <c r="I51" s="1"/>
  <c r="H35"/>
  <c r="I43"/>
  <c r="H41"/>
  <c r="G98"/>
  <c r="I32"/>
  <c r="I35" s="1"/>
  <c r="I54"/>
  <c r="I41"/>
  <c r="I9"/>
  <c r="I12" s="1"/>
  <c r="S11" i="12"/>
  <c r="S16"/>
  <c r="S18"/>
  <c r="S20"/>
  <c r="E25"/>
  <c r="S10"/>
  <c r="R10"/>
  <c r="R17"/>
  <c r="R21"/>
  <c r="S17"/>
  <c r="S19"/>
  <c r="S21"/>
  <c r="I77" i="14"/>
  <c r="R13" i="12"/>
  <c r="R15"/>
  <c r="J23"/>
  <c r="J25"/>
  <c r="J26"/>
  <c r="P23"/>
  <c r="O320" i="11" l="1"/>
  <c r="O222"/>
  <c r="I62" i="14"/>
  <c r="O486" i="11"/>
  <c r="O248"/>
  <c r="O358"/>
  <c r="O109"/>
  <c r="O164"/>
  <c r="O77"/>
  <c r="K26" i="12"/>
  <c r="S9"/>
  <c r="S26" s="1"/>
  <c r="O190" i="11"/>
  <c r="O118"/>
  <c r="O399"/>
  <c r="M32"/>
  <c r="L488"/>
  <c r="R25" i="12"/>
  <c r="I48" i="14"/>
  <c r="I96"/>
  <c r="I85"/>
  <c r="H98"/>
  <c r="R23" i="12"/>
  <c r="K25"/>
  <c r="K23"/>
  <c r="S8"/>
  <c r="R26"/>
  <c r="J98" i="14" l="1"/>
  <c r="S23" i="12"/>
  <c r="S25"/>
  <c r="M488" i="11"/>
  <c r="O40"/>
  <c r="I98" i="14"/>
  <c r="O488" i="11" l="1"/>
</calcChain>
</file>

<file path=xl/sharedStrings.xml><?xml version="1.0" encoding="utf-8"?>
<sst xmlns="http://schemas.openxmlformats.org/spreadsheetml/2006/main" count="2551" uniqueCount="1048">
  <si>
    <t>SSEIS</t>
  </si>
  <si>
    <t>FAIRHAVEN</t>
  </si>
  <si>
    <t>GLOUCESTER</t>
  </si>
  <si>
    <t>MANCHESTER</t>
  </si>
  <si>
    <t>SALISBURY</t>
  </si>
  <si>
    <t>MONTAGUE</t>
  </si>
  <si>
    <t>ORANGE</t>
  </si>
  <si>
    <t>SUNDERLAND</t>
  </si>
  <si>
    <t>NORTHFIELD</t>
  </si>
  <si>
    <t>BUCKLAND</t>
  </si>
  <si>
    <t>CHARLEMONT</t>
  </si>
  <si>
    <t>MONROE</t>
  </si>
  <si>
    <t>BELCHERTOWN</t>
  </si>
  <si>
    <t>HADLEY</t>
  </si>
  <si>
    <t>HATFIELD</t>
  </si>
  <si>
    <t>HUNTINGTON</t>
  </si>
  <si>
    <t>AYER</t>
  </si>
  <si>
    <t>CONCORD</t>
  </si>
  <si>
    <t>MAYNARD</t>
  </si>
  <si>
    <t>NANTUCKET</t>
  </si>
  <si>
    <t>COHASSET</t>
  </si>
  <si>
    <t>HULL</t>
  </si>
  <si>
    <t>MARION</t>
  </si>
  <si>
    <t>MARSHFIELD</t>
  </si>
  <si>
    <t>WAREHAM</t>
  </si>
  <si>
    <t>SCITUATE</t>
  </si>
  <si>
    <t>BARRE</t>
  </si>
  <si>
    <t>HOPEDALE</t>
  </si>
  <si>
    <t>STURBRIDGE</t>
  </si>
  <si>
    <t>WARREN</t>
  </si>
  <si>
    <t>LEICESTER</t>
  </si>
  <si>
    <t xml:space="preserve"> VOC</t>
  </si>
  <si>
    <t>HOLDEN</t>
  </si>
  <si>
    <t>OXFORD</t>
  </si>
  <si>
    <t>DEFAULT PARAMETERS IN LANDGEM MODEL</t>
  </si>
  <si>
    <t>Lo</t>
  </si>
  <si>
    <t>R</t>
  </si>
  <si>
    <t>e1</t>
  </si>
  <si>
    <t>e2</t>
  </si>
  <si>
    <t>k</t>
  </si>
  <si>
    <t>c</t>
  </si>
  <si>
    <t>t</t>
  </si>
  <si>
    <t>Cnmoc</t>
  </si>
  <si>
    <t>Qch4</t>
  </si>
  <si>
    <t>Qnmoc</t>
  </si>
  <si>
    <t>Mnmoc</t>
  </si>
  <si>
    <t>total</t>
  </si>
  <si>
    <t>Equation</t>
  </si>
  <si>
    <t>NMOC</t>
  </si>
  <si>
    <t>ESTIM</t>
  </si>
  <si>
    <t>EMISS</t>
  </si>
  <si>
    <t>* 0.923</t>
  </si>
  <si>
    <t>ID</t>
  </si>
  <si>
    <t>TOWN</t>
  </si>
  <si>
    <t>OPEN</t>
  </si>
  <si>
    <t xml:space="preserve">  TONS</t>
  </si>
  <si>
    <t xml:space="preserve">   c</t>
  </si>
  <si>
    <t xml:space="preserve">   t</t>
  </si>
  <si>
    <t xml:space="preserve">    e1</t>
  </si>
  <si>
    <t xml:space="preserve">   e2</t>
  </si>
  <si>
    <t xml:space="preserve">    R</t>
  </si>
  <si>
    <t>SL0020.001</t>
  </si>
  <si>
    <t>SL0036.003</t>
  </si>
  <si>
    <t>SL0036.004</t>
  </si>
  <si>
    <t>SL0041.001</t>
  </si>
  <si>
    <t>BREWSTER</t>
  </si>
  <si>
    <t>SL0055.001</t>
  </si>
  <si>
    <t>SL0075.001</t>
  </si>
  <si>
    <t>DENNIS</t>
  </si>
  <si>
    <t>SL0086.001</t>
  </si>
  <si>
    <t>EASTHAM</t>
  </si>
  <si>
    <t>SL0096.001</t>
  </si>
  <si>
    <t>FALMOUTH</t>
  </si>
  <si>
    <t>SL0126.001</t>
  </si>
  <si>
    <t>HARWICH</t>
  </si>
  <si>
    <t>SL0172.001</t>
  </si>
  <si>
    <t>MASHPEE</t>
  </si>
  <si>
    <t>SL0224.001</t>
  </si>
  <si>
    <t>ORLEANS</t>
  </si>
  <si>
    <t>SL0242.002</t>
  </si>
  <si>
    <t>PROVINCETOWN</t>
  </si>
  <si>
    <t>SL0261.002</t>
  </si>
  <si>
    <t>SL0300.001</t>
  </si>
  <si>
    <t>TRURO</t>
  </si>
  <si>
    <t>SL0318.001</t>
  </si>
  <si>
    <t>WELLFLEET</t>
  </si>
  <si>
    <t>SL0351.005</t>
  </si>
  <si>
    <t>SL0004.001</t>
  </si>
  <si>
    <t>SL0022.001</t>
  </si>
  <si>
    <t>BECKET</t>
  </si>
  <si>
    <t>SL0058.001</t>
  </si>
  <si>
    <t>CHESHIRE</t>
  </si>
  <si>
    <t>SL0063.001</t>
  </si>
  <si>
    <t>CLARKSBURG</t>
  </si>
  <si>
    <t>SL0070.001</t>
  </si>
  <si>
    <t>SL0070.002</t>
  </si>
  <si>
    <t>SL0090.001</t>
  </si>
  <si>
    <t>EGREMONT</t>
  </si>
  <si>
    <t>SL0090.002</t>
  </si>
  <si>
    <t>SL0113.002</t>
  </si>
  <si>
    <t>SL0132.001</t>
  </si>
  <si>
    <t>HINSDALE</t>
  </si>
  <si>
    <t>SL0148.001</t>
  </si>
  <si>
    <t>LANESBOROUGH</t>
  </si>
  <si>
    <t>SL0150.001</t>
  </si>
  <si>
    <t>SL0150.004</t>
  </si>
  <si>
    <t>SL0150.007</t>
  </si>
  <si>
    <t>SL0152.001</t>
  </si>
  <si>
    <t>LENOX</t>
  </si>
  <si>
    <t>SL0193.001</t>
  </si>
  <si>
    <t>MONTEREY</t>
  </si>
  <si>
    <t>SL0195.002</t>
  </si>
  <si>
    <t>MOUNT WASH</t>
  </si>
  <si>
    <t>SL0200.001</t>
  </si>
  <si>
    <t>NEW ASHFORD</t>
  </si>
  <si>
    <t>SL0203.003</t>
  </si>
  <si>
    <t>NEW MARLBOROUGH</t>
  </si>
  <si>
    <t>SL0209.003</t>
  </si>
  <si>
    <t>NORTH ADAMS</t>
  </si>
  <si>
    <t>SL0225.001</t>
  </si>
  <si>
    <t>OTIS</t>
  </si>
  <si>
    <t>SL0236.004</t>
  </si>
  <si>
    <t>SL0236.007</t>
  </si>
  <si>
    <t>SL0249.001</t>
  </si>
  <si>
    <t>RICHMOND</t>
  </si>
  <si>
    <t>SL0260.001</t>
  </si>
  <si>
    <t>SANDISFIELD</t>
  </si>
  <si>
    <t>SL0260.003</t>
  </si>
  <si>
    <t>SL0263.001</t>
  </si>
  <si>
    <t>SAVOY</t>
  </si>
  <si>
    <t>SL0267.002</t>
  </si>
  <si>
    <t>SHEFFIELD</t>
  </si>
  <si>
    <t>SL0283.001</t>
  </si>
  <si>
    <t>STOCKBRIDGE</t>
  </si>
  <si>
    <t>SL0302.001</t>
  </si>
  <si>
    <t>TYRINGHAM</t>
  </si>
  <si>
    <t>SL0313.001</t>
  </si>
  <si>
    <t>WASHINGTON</t>
  </si>
  <si>
    <t>SL0341.004</t>
  </si>
  <si>
    <t>SL0341.006</t>
  </si>
  <si>
    <t>SL0341.007</t>
  </si>
  <si>
    <t>SL0341.008</t>
  </si>
  <si>
    <t>SL0345.002</t>
  </si>
  <si>
    <t>WINDSOR</t>
  </si>
  <si>
    <t>SL0003.001</t>
  </si>
  <si>
    <t>SL0016.001</t>
  </si>
  <si>
    <t>SL0027.001</t>
  </si>
  <si>
    <t>BERKLEY</t>
  </si>
  <si>
    <t>SL0027.004</t>
  </si>
  <si>
    <t>SL0072.003</t>
  </si>
  <si>
    <t>SL0072.004</t>
  </si>
  <si>
    <t>SL0072.006</t>
  </si>
  <si>
    <t>SL0076.001</t>
  </si>
  <si>
    <t>SL0076.002</t>
  </si>
  <si>
    <t>SL0088.001</t>
  </si>
  <si>
    <t>SL0088.007</t>
  </si>
  <si>
    <t>SL0088.009</t>
  </si>
  <si>
    <t>SL0094.001</t>
  </si>
  <si>
    <t>SL0095.002</t>
  </si>
  <si>
    <t>SL0102.003</t>
  </si>
  <si>
    <t>SL0167.001</t>
  </si>
  <si>
    <t>SL0201.001</t>
  </si>
  <si>
    <t>SL0211.001</t>
  </si>
  <si>
    <t>NORTH ATTLEBOROUGH</t>
  </si>
  <si>
    <t>SL0218.002</t>
  </si>
  <si>
    <t>SL0218.008</t>
  </si>
  <si>
    <t>SL0218.009</t>
  </si>
  <si>
    <t>SL0245.001</t>
  </si>
  <si>
    <t>RAYNHAM</t>
  </si>
  <si>
    <t>SL0245.003</t>
  </si>
  <si>
    <t>SL0247.003</t>
  </si>
  <si>
    <t>SL0265.001</t>
  </si>
  <si>
    <t>SEEKONK</t>
  </si>
  <si>
    <t>SL0265.002</t>
  </si>
  <si>
    <t>SL0265.004</t>
  </si>
  <si>
    <t>SL0273.001</t>
  </si>
  <si>
    <t>SL0293.002</t>
  </si>
  <si>
    <t>SL0334.002</t>
  </si>
  <si>
    <t>WESTPORT</t>
  </si>
  <si>
    <t>SL0062.001</t>
  </si>
  <si>
    <t>CHILMARK</t>
  </si>
  <si>
    <t>SL0089.003</t>
  </si>
  <si>
    <t>EDGARTOWN</t>
  </si>
  <si>
    <t>SL0104.001</t>
  </si>
  <si>
    <t>GAY HEAD</t>
  </si>
  <si>
    <t>SL0109.002</t>
  </si>
  <si>
    <t>GOSNOLD</t>
  </si>
  <si>
    <t>SL0221.001</t>
  </si>
  <si>
    <t>SL0296.002</t>
  </si>
  <si>
    <t>TISBURY</t>
  </si>
  <si>
    <t>SL0327.001</t>
  </si>
  <si>
    <t>SL0007.001</t>
  </si>
  <si>
    <t>SL0007.002</t>
  </si>
  <si>
    <t>SL0007.004</t>
  </si>
  <si>
    <t>SL0009.002</t>
  </si>
  <si>
    <t>SL0030.003</t>
  </si>
  <si>
    <t>BEVERLY</t>
  </si>
  <si>
    <t>SL0030.004</t>
  </si>
  <si>
    <t>SL0030.008</t>
  </si>
  <si>
    <t>SL0038.001</t>
  </si>
  <si>
    <t>BOXFORD</t>
  </si>
  <si>
    <t>SL0071.001</t>
  </si>
  <si>
    <t>SL0071.002</t>
  </si>
  <si>
    <t>SL0092.001</t>
  </si>
  <si>
    <t>SL0105.001</t>
  </si>
  <si>
    <t>SL0107.001</t>
  </si>
  <si>
    <t>SL0119.001</t>
  </si>
  <si>
    <t>SL0128.003</t>
  </si>
  <si>
    <t>SL0128.005</t>
  </si>
  <si>
    <t>SL0144.002</t>
  </si>
  <si>
    <t>SL0149.001</t>
  </si>
  <si>
    <t>SL0163.001</t>
  </si>
  <si>
    <t>SL0166.001</t>
  </si>
  <si>
    <t>SL0168.002</t>
  </si>
  <si>
    <t>MARBLEHEAD</t>
  </si>
  <si>
    <t>SL0180.003</t>
  </si>
  <si>
    <t>MERRIMAC</t>
  </si>
  <si>
    <t>SL0180.005</t>
  </si>
  <si>
    <t>SL0181.001</t>
  </si>
  <si>
    <t>METHUEN</t>
  </si>
  <si>
    <t>SL0184.001</t>
  </si>
  <si>
    <t>SL0184.002</t>
  </si>
  <si>
    <t>SL0184.003</t>
  </si>
  <si>
    <t>SL0184.004</t>
  </si>
  <si>
    <t>SL0205.002</t>
  </si>
  <si>
    <t>NEWBURY</t>
  </si>
  <si>
    <t>SL0206.001</t>
  </si>
  <si>
    <t>SL0210.005</t>
  </si>
  <si>
    <t>SL0229.001</t>
  </si>
  <si>
    <t>SL0229.012</t>
  </si>
  <si>
    <t>SL0252.002</t>
  </si>
  <si>
    <t>ROCKPORT</t>
  </si>
  <si>
    <t>SL0254.003</t>
  </si>
  <si>
    <t>ROWLEY</t>
  </si>
  <si>
    <t>SL0258.001</t>
  </si>
  <si>
    <t>SL0258.006</t>
  </si>
  <si>
    <t>SL0258.009</t>
  </si>
  <si>
    <t>SL0259.001</t>
  </si>
  <si>
    <t>SL0262.002</t>
  </si>
  <si>
    <t>SL0262.004</t>
  </si>
  <si>
    <t>SL0262.007</t>
  </si>
  <si>
    <t>SL0298.002</t>
  </si>
  <si>
    <t>TOPSFIELD</t>
  </si>
  <si>
    <t>SL0320.002</t>
  </si>
  <si>
    <t>WENHAM</t>
  </si>
  <si>
    <t>SL0324.001</t>
  </si>
  <si>
    <t>WEST NEWBURY</t>
  </si>
  <si>
    <t>SL0013.002</t>
  </si>
  <si>
    <t>ASHFIELD</t>
  </si>
  <si>
    <t>SL0029.001</t>
  </si>
  <si>
    <t>BERNARDSTON</t>
  </si>
  <si>
    <t>SL0047.001</t>
  </si>
  <si>
    <t>SL0053.001</t>
  </si>
  <si>
    <t>SL0066.001</t>
  </si>
  <si>
    <t>COLRAIN</t>
  </si>
  <si>
    <t>SL0066.004</t>
  </si>
  <si>
    <t>SL0068.002</t>
  </si>
  <si>
    <t>CONWAY</t>
  </si>
  <si>
    <t>SL0068.005</t>
  </si>
  <si>
    <t>SL0074.001</t>
  </si>
  <si>
    <t>SL0091.002</t>
  </si>
  <si>
    <t>SL0114.001</t>
  </si>
  <si>
    <t>SL0130.001</t>
  </si>
  <si>
    <t>HEATH</t>
  </si>
  <si>
    <t>SL0154.001</t>
  </si>
  <si>
    <t>LEVERETT</t>
  </si>
  <si>
    <t>SL0190.001</t>
  </si>
  <si>
    <t>SL0192.001</t>
  </si>
  <si>
    <t>SL0204.001</t>
  </si>
  <si>
    <t>NEW SALEM</t>
  </si>
  <si>
    <t>SL0217.002</t>
  </si>
  <si>
    <t>SL0223.003</t>
  </si>
  <si>
    <t>SL0253.004</t>
  </si>
  <si>
    <t>ROWE</t>
  </si>
  <si>
    <t>SL0289.003</t>
  </si>
  <si>
    <t>SL0289.005</t>
  </si>
  <si>
    <t>SL0312.001</t>
  </si>
  <si>
    <t>WARWICK</t>
  </si>
  <si>
    <t>SL0319.001</t>
  </si>
  <si>
    <t>WENDELL</t>
  </si>
  <si>
    <t>SL0337.001</t>
  </si>
  <si>
    <t>WHATELY</t>
  </si>
  <si>
    <t>SL0346.002</t>
  </si>
  <si>
    <t>WINTHROP</t>
  </si>
  <si>
    <t>SL0005.001</t>
  </si>
  <si>
    <t>SL0005.002</t>
  </si>
  <si>
    <t>SL0033.001</t>
  </si>
  <si>
    <t>BLANDFORD</t>
  </si>
  <si>
    <t>SL0043.001</t>
  </si>
  <si>
    <t>BRIMFIELD</t>
  </si>
  <si>
    <t>SL0059.002</t>
  </si>
  <si>
    <t>CHESTER</t>
  </si>
  <si>
    <t>SL0059.004</t>
  </si>
  <si>
    <t>SL0061.001</t>
  </si>
  <si>
    <t>SL0061.002</t>
  </si>
  <si>
    <t>SL0061.005</t>
  </si>
  <si>
    <t>SL0085.008</t>
  </si>
  <si>
    <t>SL0112.001</t>
  </si>
  <si>
    <t>GRANVILLE</t>
  </si>
  <si>
    <t>SL0112.004</t>
  </si>
  <si>
    <t>SL0120.002</t>
  </si>
  <si>
    <t>SL0135.001</t>
  </si>
  <si>
    <t>HOLLAND</t>
  </si>
  <si>
    <t>SL0137.005</t>
  </si>
  <si>
    <t>SL0137.008</t>
  </si>
  <si>
    <t>SL0159.001</t>
  </si>
  <si>
    <t>LONGMEADOW</t>
  </si>
  <si>
    <t>SL0161.002</t>
  </si>
  <si>
    <t>SL0191.001</t>
  </si>
  <si>
    <t>MONSON</t>
  </si>
  <si>
    <t>SL0191.003</t>
  </si>
  <si>
    <t>SL0227.001</t>
  </si>
  <si>
    <t>SL0227.002</t>
  </si>
  <si>
    <t>SL0256.004</t>
  </si>
  <si>
    <t>SL0279.002</t>
  </si>
  <si>
    <t>SOUTHWICK</t>
  </si>
  <si>
    <t>SL0281.003</t>
  </si>
  <si>
    <t>SL0306.003</t>
  </si>
  <si>
    <t>WALES</t>
  </si>
  <si>
    <t>SL0329.001</t>
  </si>
  <si>
    <t>SL0329.008</t>
  </si>
  <si>
    <t>SL0339.001</t>
  </si>
  <si>
    <t>WILBRAHAM</t>
  </si>
  <si>
    <t>SL0339.002</t>
  </si>
  <si>
    <t>SL0339.009</t>
  </si>
  <si>
    <t>SL0008.001</t>
  </si>
  <si>
    <t>SL0008.002</t>
  </si>
  <si>
    <t>SL0024.001</t>
  </si>
  <si>
    <t>SL0024.006</t>
  </si>
  <si>
    <t>SL0060.002</t>
  </si>
  <si>
    <t>CHESTERFIELD</t>
  </si>
  <si>
    <t>SL0069.001</t>
  </si>
  <si>
    <t>CUMMINGTON</t>
  </si>
  <si>
    <t>SL0087.001</t>
  </si>
  <si>
    <t>SL0087.003</t>
  </si>
  <si>
    <t>SL0108.001</t>
  </si>
  <si>
    <t>GOSHEN</t>
  </si>
  <si>
    <t>SL0108.003</t>
  </si>
  <si>
    <t>SL0111.001</t>
  </si>
  <si>
    <t>GRANBY</t>
  </si>
  <si>
    <t>SL0117.003</t>
  </si>
  <si>
    <t>SL0127.001</t>
  </si>
  <si>
    <t>SL0143.001</t>
  </si>
  <si>
    <t>SL0183.003</t>
  </si>
  <si>
    <t>MIDDLEFIELD</t>
  </si>
  <si>
    <t>SL0214.001</t>
  </si>
  <si>
    <t>SL0214.010</t>
  </si>
  <si>
    <t>SL0214.012</t>
  </si>
  <si>
    <t>SL0275.001</t>
  </si>
  <si>
    <t>SL0276.001</t>
  </si>
  <si>
    <t>SOUTHAMPTON</t>
  </si>
  <si>
    <t>SL0309.001</t>
  </si>
  <si>
    <t>SL0331.001</t>
  </si>
  <si>
    <t>WESTHAMPTON</t>
  </si>
  <si>
    <t>SL0340.001</t>
  </si>
  <si>
    <t>WILLIAMSBURG</t>
  </si>
  <si>
    <t>SL0349.001</t>
  </si>
  <si>
    <t>WORTHINGTON</t>
  </si>
  <si>
    <t>SL0002.003</t>
  </si>
  <si>
    <t>ACTON</t>
  </si>
  <si>
    <t>SL0010.001</t>
  </si>
  <si>
    <t>ARLINGTON</t>
  </si>
  <si>
    <t>SL0010.002</t>
  </si>
  <si>
    <t>SL0012.002</t>
  </si>
  <si>
    <t>ASHBY</t>
  </si>
  <si>
    <t>SL0012.004</t>
  </si>
  <si>
    <t>SL0014.001</t>
  </si>
  <si>
    <t>ASHLAND</t>
  </si>
  <si>
    <t>SL0019.001</t>
  </si>
  <si>
    <t>SL0019.004</t>
  </si>
  <si>
    <t>SL0023.001</t>
  </si>
  <si>
    <t>SL0023.003</t>
  </si>
  <si>
    <t>SL0026.001</t>
  </si>
  <si>
    <t>BELMONT</t>
  </si>
  <si>
    <t>SL0031.001</t>
  </si>
  <si>
    <t>SL0031.002</t>
  </si>
  <si>
    <t>SL0031.003</t>
  </si>
  <si>
    <t>SL0031.006</t>
  </si>
  <si>
    <t>SL0031.007</t>
  </si>
  <si>
    <t>SL0037.001</t>
  </si>
  <si>
    <t>BOXBOROUGH</t>
  </si>
  <si>
    <t>SL0049.003</t>
  </si>
  <si>
    <t>SL0051.001</t>
  </si>
  <si>
    <t>CARLISLE</t>
  </si>
  <si>
    <t>SL0056.002</t>
  </si>
  <si>
    <t>SL0056.003</t>
  </si>
  <si>
    <t>SL0067.001</t>
  </si>
  <si>
    <t>SL0079.001</t>
  </si>
  <si>
    <t>DRACUT</t>
  </si>
  <si>
    <t>SL0081.001</t>
  </si>
  <si>
    <t>DUNSTABLE</t>
  </si>
  <si>
    <t>SL0100.002</t>
  </si>
  <si>
    <t>SL0115.001</t>
  </si>
  <si>
    <t>SL0115.002</t>
  </si>
  <si>
    <t>SL0136004</t>
  </si>
  <si>
    <t>SL0139.001</t>
  </si>
  <si>
    <t>SL0139.002</t>
  </si>
  <si>
    <t>SL0141.002</t>
  </si>
  <si>
    <t>SL0155.001</t>
  </si>
  <si>
    <t>LEXINGTON</t>
  </si>
  <si>
    <t>SL0157.001</t>
  </si>
  <si>
    <t>LINCOLN</t>
  </si>
  <si>
    <t>SL0158.001</t>
  </si>
  <si>
    <t>SL0160.001</t>
  </si>
  <si>
    <t>SL0160.004</t>
  </si>
  <si>
    <t>SL0160.006</t>
  </si>
  <si>
    <t>SL0170.001</t>
  </si>
  <si>
    <t>MARLBOROUGH</t>
  </si>
  <si>
    <t>SL0174.001</t>
  </si>
  <si>
    <t>SL0178.001</t>
  </si>
  <si>
    <t>MELROSE</t>
  </si>
  <si>
    <t>SL0198.001</t>
  </si>
  <si>
    <t>SL0207.001</t>
  </si>
  <si>
    <t>SL0207.005</t>
  </si>
  <si>
    <t>SL0213.001</t>
  </si>
  <si>
    <t>NORTH READING</t>
  </si>
  <si>
    <t>SL0232.001</t>
  </si>
  <si>
    <t>SL0232.004</t>
  </si>
  <si>
    <t>SL0246.004</t>
  </si>
  <si>
    <t>READING</t>
  </si>
  <si>
    <t>SL0269.001</t>
  </si>
  <si>
    <t>SHERBORN</t>
  </si>
  <si>
    <t>SL0270.001</t>
  </si>
  <si>
    <t>SHIRLEY</t>
  </si>
  <si>
    <t>SL0284.001</t>
  </si>
  <si>
    <t>SL0288.001</t>
  </si>
  <si>
    <t>SUDBURY</t>
  </si>
  <si>
    <t>SL0288.003</t>
  </si>
  <si>
    <t>SL0295.001</t>
  </si>
  <si>
    <t>SL0295.005</t>
  </si>
  <si>
    <t>SL0299.002</t>
  </si>
  <si>
    <t>TOWNSEND</t>
  </si>
  <si>
    <t>SL0299.003</t>
  </si>
  <si>
    <t>SL0301.001</t>
  </si>
  <si>
    <t>TYNGSBOROUGH</t>
  </si>
  <si>
    <t>SL0308.002</t>
  </si>
  <si>
    <t>SL0308.004</t>
  </si>
  <si>
    <t>SL0308.006</t>
  </si>
  <si>
    <t>SL0314.004</t>
  </si>
  <si>
    <t>WATERTOWN</t>
  </si>
  <si>
    <t>SL0314.006</t>
  </si>
  <si>
    <t>SL0315.004</t>
  </si>
  <si>
    <t>WAYLAND</t>
  </si>
  <si>
    <t>SL0315.005</t>
  </si>
  <si>
    <t>SL0330.001</t>
  </si>
  <si>
    <t>SL0333.001</t>
  </si>
  <si>
    <t>WESTON</t>
  </si>
  <si>
    <t>SL0342.001</t>
  </si>
  <si>
    <t>SL0342.003</t>
  </si>
  <si>
    <t>SL0342.004</t>
  </si>
  <si>
    <t>SL0344.002</t>
  </si>
  <si>
    <t>WINCHESTER</t>
  </si>
  <si>
    <t>SL0347.001</t>
  </si>
  <si>
    <t>SL0197.001</t>
  </si>
  <si>
    <t>SL0018.001</t>
  </si>
  <si>
    <t>SL0025.002</t>
  </si>
  <si>
    <t>SL0025.003</t>
  </si>
  <si>
    <t>SL0040.001</t>
  </si>
  <si>
    <t>SL0040.003</t>
  </si>
  <si>
    <t>SL0046.001</t>
  </si>
  <si>
    <t>SL0050.001</t>
  </si>
  <si>
    <t>SL0065.001</t>
  </si>
  <si>
    <t>SL0073.002</t>
  </si>
  <si>
    <t>DEDHAM</t>
  </si>
  <si>
    <t>SL0078.001</t>
  </si>
  <si>
    <t>DOVER</t>
  </si>
  <si>
    <t>SL0099.001</t>
  </si>
  <si>
    <t>SL0101.001</t>
  </si>
  <si>
    <t>SL0133.002</t>
  </si>
  <si>
    <t>HOLBROOK</t>
  </si>
  <si>
    <t>SL0175.001</t>
  </si>
  <si>
    <t>SL0177.003</t>
  </si>
  <si>
    <t>SL0187.001</t>
  </si>
  <si>
    <t>MILLIS</t>
  </si>
  <si>
    <t>SL0187.004</t>
  </si>
  <si>
    <t>SL0189.001</t>
  </si>
  <si>
    <t>MILTON</t>
  </si>
  <si>
    <t>SL0189.002</t>
  </si>
  <si>
    <t>SL0199.001</t>
  </si>
  <si>
    <t>NEEDHAM</t>
  </si>
  <si>
    <t>SL0208.001</t>
  </si>
  <si>
    <t>SL0208.003</t>
  </si>
  <si>
    <t>SL0220.002</t>
  </si>
  <si>
    <t>SL0238.001</t>
  </si>
  <si>
    <t>SL0238.002</t>
  </si>
  <si>
    <t>SL0243.001</t>
  </si>
  <si>
    <t>SL0243.005</t>
  </si>
  <si>
    <t>SL0244.001</t>
  </si>
  <si>
    <t>SL0266.001</t>
  </si>
  <si>
    <t>SHARON</t>
  </si>
  <si>
    <t>SL0285.001</t>
  </si>
  <si>
    <t>SL0307.004</t>
  </si>
  <si>
    <t>SL0307.006</t>
  </si>
  <si>
    <t>SL0317.001</t>
  </si>
  <si>
    <t>SL0336.003</t>
  </si>
  <si>
    <t>SL0350.001</t>
  </si>
  <si>
    <t>SL0001.003</t>
  </si>
  <si>
    <t>ABINGTON</t>
  </si>
  <si>
    <t>SL0042.002</t>
  </si>
  <si>
    <t>SL0042.004</t>
  </si>
  <si>
    <t>SL0042.005</t>
  </si>
  <si>
    <t>SL0044.001</t>
  </si>
  <si>
    <t>SL0044.003</t>
  </si>
  <si>
    <t>SL0052.001</t>
  </si>
  <si>
    <t>CARVER</t>
  </si>
  <si>
    <t>SL0052.003</t>
  </si>
  <si>
    <t>SL0052.004</t>
  </si>
  <si>
    <t>SL0082.001</t>
  </si>
  <si>
    <t>DUXBURY</t>
  </si>
  <si>
    <t>SL0083.001</t>
  </si>
  <si>
    <t>SL0083.003</t>
  </si>
  <si>
    <t>SL0118.002</t>
  </si>
  <si>
    <t>HALIFAX</t>
  </si>
  <si>
    <t>SL0118.003</t>
  </si>
  <si>
    <t>SL0122.001</t>
  </si>
  <si>
    <t>HANOVER</t>
  </si>
  <si>
    <t>SL0123.002</t>
  </si>
  <si>
    <t>SL0131.001</t>
  </si>
  <si>
    <t>HINGHAM</t>
  </si>
  <si>
    <t>SL0142.002</t>
  </si>
  <si>
    <t>SL0145.001</t>
  </si>
  <si>
    <t>KINGSTON</t>
  </si>
  <si>
    <t>SL0146.001</t>
  </si>
  <si>
    <t>SL0169.001</t>
  </si>
  <si>
    <t>SL0171.004</t>
  </si>
  <si>
    <t>SL0173.001</t>
  </si>
  <si>
    <t>MATTAPOISETT</t>
  </si>
  <si>
    <t>SL0173.003</t>
  </si>
  <si>
    <t>SL0182.002</t>
  </si>
  <si>
    <t>SL0219.002</t>
  </si>
  <si>
    <t>NORWELL</t>
  </si>
  <si>
    <t>SL0231.001</t>
  </si>
  <si>
    <t>PEMBROKE</t>
  </si>
  <si>
    <t>SL0239.001</t>
  </si>
  <si>
    <t>SL0239.003</t>
  </si>
  <si>
    <t>SL0239.009</t>
  </si>
  <si>
    <t>SL0240.001</t>
  </si>
  <si>
    <t>PLYMPTON</t>
  </si>
  <si>
    <t>SL0250.001</t>
  </si>
  <si>
    <t>SL0251.001</t>
  </si>
  <si>
    <t>SL0251.002</t>
  </si>
  <si>
    <t>SL0264.001</t>
  </si>
  <si>
    <t>SL0264.002</t>
  </si>
  <si>
    <t>SL0264.003</t>
  </si>
  <si>
    <t>SL0310.001</t>
  </si>
  <si>
    <t>SL0322.001</t>
  </si>
  <si>
    <t>SL0338.001</t>
  </si>
  <si>
    <t>WHITMAN</t>
  </si>
  <si>
    <t>SL0035.005</t>
  </si>
  <si>
    <t>BOSTON-JETA</t>
  </si>
  <si>
    <t>SL0035.014</t>
  </si>
  <si>
    <t>SL0248.001</t>
  </si>
  <si>
    <t>SL0011.002</t>
  </si>
  <si>
    <t>ASHBURNHAM</t>
  </si>
  <si>
    <t>SL0011.003</t>
  </si>
  <si>
    <t>SL0015.001</t>
  </si>
  <si>
    <t>SL0017.001</t>
  </si>
  <si>
    <t>SL0021.002</t>
  </si>
  <si>
    <t>SL0028.001</t>
  </si>
  <si>
    <t>BERLIN</t>
  </si>
  <si>
    <t>SL0028.002</t>
  </si>
  <si>
    <t>SL0032.001</t>
  </si>
  <si>
    <t>SL0032.002</t>
  </si>
  <si>
    <t>SL0034.001</t>
  </si>
  <si>
    <t>BOLTON</t>
  </si>
  <si>
    <t>SL0034.002</t>
  </si>
  <si>
    <t>SL0039.001</t>
  </si>
  <si>
    <t>BOYLSTON</t>
  </si>
  <si>
    <t>SL0045.001</t>
  </si>
  <si>
    <t>BROOKFIELD</t>
  </si>
  <si>
    <t>SL0054.002</t>
  </si>
  <si>
    <t>SL0064.001</t>
  </si>
  <si>
    <t>SL0077.005</t>
  </si>
  <si>
    <t>SL0080.001</t>
  </si>
  <si>
    <t>DUDLEY</t>
  </si>
  <si>
    <t>SL0084.001</t>
  </si>
  <si>
    <t>EAST BROOKFIELD</t>
  </si>
  <si>
    <t>SL0097.001</t>
  </si>
  <si>
    <t>SL0103.002</t>
  </si>
  <si>
    <t>SL0103.007</t>
  </si>
  <si>
    <t>SL0110.001</t>
  </si>
  <si>
    <t>SL0110.002</t>
  </si>
  <si>
    <t>SL0110.006</t>
  </si>
  <si>
    <t>SL0124.001</t>
  </si>
  <si>
    <t>HARDWICK</t>
  </si>
  <si>
    <t>SL0125.001</t>
  </si>
  <si>
    <t>HARVARD</t>
  </si>
  <si>
    <t>SL0134.001</t>
  </si>
  <si>
    <t>SL0138.001</t>
  </si>
  <si>
    <t>SL0138.003</t>
  </si>
  <si>
    <t>SL0140.001</t>
  </si>
  <si>
    <t>HUBBARDSTON</t>
  </si>
  <si>
    <t>SL0140.002</t>
  </si>
  <si>
    <t>SL0147.001</t>
  </si>
  <si>
    <t>SL0151.001</t>
  </si>
  <si>
    <t>SL0151.002</t>
  </si>
  <si>
    <t>SL0153.003</t>
  </si>
  <si>
    <t>SL0162.001</t>
  </si>
  <si>
    <t>SL0162.002</t>
  </si>
  <si>
    <t>SL0179.001</t>
  </si>
  <si>
    <t>SL0185.001</t>
  </si>
  <si>
    <t>SL0186.001</t>
  </si>
  <si>
    <t>SL0188.001</t>
  </si>
  <si>
    <t>MILLVILLE</t>
  </si>
  <si>
    <t>SL0212.001</t>
  </si>
  <si>
    <t>NORTH BROOKFIELD</t>
  </si>
  <si>
    <t>SL0215.001</t>
  </si>
  <si>
    <t>NORTHBORO</t>
  </si>
  <si>
    <t>SL0216.001</t>
  </si>
  <si>
    <t>SL0222.001</t>
  </si>
  <si>
    <t>OAKHAM</t>
  </si>
  <si>
    <t>SL0226.002</t>
  </si>
  <si>
    <t>SL0228.002</t>
  </si>
  <si>
    <t>PAXTON</t>
  </si>
  <si>
    <t>SL0234.002</t>
  </si>
  <si>
    <t>PETERSHAM</t>
  </si>
  <si>
    <t>SL0235.001</t>
  </si>
  <si>
    <t>PHILLIPSTON</t>
  </si>
  <si>
    <t>SL0241.001</t>
  </si>
  <si>
    <t>PRINCETON</t>
  </si>
  <si>
    <t>SL0241.002</t>
  </si>
  <si>
    <t>SL0255.001</t>
  </si>
  <si>
    <t>ROYALSTON</t>
  </si>
  <si>
    <t>SL0257.001</t>
  </si>
  <si>
    <t>RUTLAND</t>
  </si>
  <si>
    <t>SL0257.002</t>
  </si>
  <si>
    <t>SL0271.001</t>
  </si>
  <si>
    <t>SL0271.006</t>
  </si>
  <si>
    <t>SL0277.002</t>
  </si>
  <si>
    <t>SOUTHBOROUGH</t>
  </si>
  <si>
    <t>SL0278.002</t>
  </si>
  <si>
    <t>SL0278.003</t>
  </si>
  <si>
    <t>SL0278.005</t>
  </si>
  <si>
    <t>SL0280.005</t>
  </si>
  <si>
    <t>SL0282.001</t>
  </si>
  <si>
    <t>STERLING</t>
  </si>
  <si>
    <t>SL0287.001</t>
  </si>
  <si>
    <t>SL0287.005</t>
  </si>
  <si>
    <t>SL0290.001</t>
  </si>
  <si>
    <t>SUTTON</t>
  </si>
  <si>
    <t>SL0290.002</t>
  </si>
  <si>
    <t>SL0294.001</t>
  </si>
  <si>
    <t>SL0294.003</t>
  </si>
  <si>
    <t>SL0294.006</t>
  </si>
  <si>
    <t>SL0304.001</t>
  </si>
  <si>
    <t>SL0311.001</t>
  </si>
  <si>
    <t>SL0316.001</t>
  </si>
  <si>
    <t>SL0321.001</t>
  </si>
  <si>
    <t>WEST BOYLSTON</t>
  </si>
  <si>
    <t>SL0323.001</t>
  </si>
  <si>
    <t>SL0328.001</t>
  </si>
  <si>
    <t>SL0332.001</t>
  </si>
  <si>
    <t>SL0332.002</t>
  </si>
  <si>
    <t>WESTMIN-FITCH</t>
  </si>
  <si>
    <t>SL0343.001</t>
  </si>
  <si>
    <t>SL0348.004</t>
  </si>
  <si>
    <t>SL0348.007</t>
  </si>
  <si>
    <t>SL0348.008</t>
  </si>
  <si>
    <t>TOTAL</t>
  </si>
  <si>
    <t>STATE TOTAL</t>
  </si>
  <si>
    <t>COUNTY</t>
  </si>
  <si>
    <t>TPY</t>
  </si>
  <si>
    <t>LUDLOW</t>
  </si>
  <si>
    <t>HAMPDEN</t>
  </si>
  <si>
    <t>AMHERST</t>
  </si>
  <si>
    <t>HAMPSHIRE</t>
  </si>
  <si>
    <t>VOC</t>
  </si>
  <si>
    <t>AGAWAM</t>
  </si>
  <si>
    <t>SPRINGFIELD</t>
  </si>
  <si>
    <t>CHICOPEE</t>
  </si>
  <si>
    <t>HOLYOKE</t>
  </si>
  <si>
    <t>NORTHAMPTON</t>
  </si>
  <si>
    <t>PALMER</t>
  </si>
  <si>
    <t>WESTFIELD</t>
  </si>
  <si>
    <t>SOUTH HADLEY</t>
  </si>
  <si>
    <t>ERVING</t>
  </si>
  <si>
    <t>FRANKLIN</t>
  </si>
  <si>
    <t>EASTHAMPTON</t>
  </si>
  <si>
    <t>RUSSELL</t>
  </si>
  <si>
    <t>WARE</t>
  </si>
  <si>
    <t>EAST LONGMEADOW</t>
  </si>
  <si>
    <t>GREENFIELD</t>
  </si>
  <si>
    <t>DEERFIELD</t>
  </si>
  <si>
    <t>PITTSFIELD</t>
  </si>
  <si>
    <t>BERKSHIRE</t>
  </si>
  <si>
    <t>ADAMS</t>
  </si>
  <si>
    <t>GREAT BARRINGTON</t>
  </si>
  <si>
    <t>LEE</t>
  </si>
  <si>
    <t>WILLIAMSTOWN</t>
  </si>
  <si>
    <t>DALTON</t>
  </si>
  <si>
    <t>ATHOL</t>
  </si>
  <si>
    <t>WORCESTER</t>
  </si>
  <si>
    <t>FITCHBURG</t>
  </si>
  <si>
    <t>DOUGLAS</t>
  </si>
  <si>
    <t>GARDNER</t>
  </si>
  <si>
    <t>TEMPLETON</t>
  </si>
  <si>
    <t>GRAFTON</t>
  </si>
  <si>
    <t>AUBURN</t>
  </si>
  <si>
    <t>LANCASTER</t>
  </si>
  <si>
    <t>WESTBOROUGH</t>
  </si>
  <si>
    <t>LEOMINSTER</t>
  </si>
  <si>
    <t>MENDON</t>
  </si>
  <si>
    <t>WESTMINSTER</t>
  </si>
  <si>
    <t>MILLBURY</t>
  </si>
  <si>
    <t>WEBSTER</t>
  </si>
  <si>
    <t>LUNENBURG</t>
  </si>
  <si>
    <t>BLACKSTONE</t>
  </si>
  <si>
    <t>SOUTHBRIDGE</t>
  </si>
  <si>
    <t>CLINTON</t>
  </si>
  <si>
    <t>CHARLTON</t>
  </si>
  <si>
    <t>NORTHBRIDGE</t>
  </si>
  <si>
    <t>SHREWSBURY</t>
  </si>
  <si>
    <t>WINCHENDON</t>
  </si>
  <si>
    <t>UXBRIDGE</t>
  </si>
  <si>
    <t>SPENCER</t>
  </si>
  <si>
    <t>WEST BROOKFIELD</t>
  </si>
  <si>
    <t>BOSTON</t>
  </si>
  <si>
    <t>SUFFOLK</t>
  </si>
  <si>
    <t>PEABODY</t>
  </si>
  <si>
    <t>ESSEX</t>
  </si>
  <si>
    <t>RANDOLPH</t>
  </si>
  <si>
    <t>NORFOLK</t>
  </si>
  <si>
    <t>CAMBRIDGE</t>
  </si>
  <si>
    <t>MIDDLESEX</t>
  </si>
  <si>
    <t>CANTON</t>
  </si>
  <si>
    <t>LYNN</t>
  </si>
  <si>
    <t>MIDDLETON</t>
  </si>
  <si>
    <t>NEWTON</t>
  </si>
  <si>
    <t>SALEM</t>
  </si>
  <si>
    <t>STONEHAM</t>
  </si>
  <si>
    <t>WALTHAM</t>
  </si>
  <si>
    <t>WILMINGTON</t>
  </si>
  <si>
    <t>WEYMOUTH</t>
  </si>
  <si>
    <t>WOBURN</t>
  </si>
  <si>
    <t>NATICK</t>
  </si>
  <si>
    <t>DANVERS</t>
  </si>
  <si>
    <t>HAMILTON</t>
  </si>
  <si>
    <t>WALPOLE</t>
  </si>
  <si>
    <t>WELLESLEY</t>
  </si>
  <si>
    <t>NORWOOD</t>
  </si>
  <si>
    <t>REVERE</t>
  </si>
  <si>
    <t>QUINCY</t>
  </si>
  <si>
    <t>SAUGUS</t>
  </si>
  <si>
    <t>BROOKLINE</t>
  </si>
  <si>
    <t>BRAINTREE</t>
  </si>
  <si>
    <t>HUDSON</t>
  </si>
  <si>
    <t>BEDFORD</t>
  </si>
  <si>
    <t>FRAMINGHAM</t>
  </si>
  <si>
    <t>IPSWICH</t>
  </si>
  <si>
    <t>HOPKINTON</t>
  </si>
  <si>
    <t>HOLLISTON</t>
  </si>
  <si>
    <t>AVON</t>
  </si>
  <si>
    <t>BRIDGEWATER</t>
  </si>
  <si>
    <t>PLYMOUTH</t>
  </si>
  <si>
    <t>BROCKTON</t>
  </si>
  <si>
    <t>EAST BRIDGEWATER</t>
  </si>
  <si>
    <t>STOUGHTON</t>
  </si>
  <si>
    <t>EASTON</t>
  </si>
  <si>
    <t>BRISTOL</t>
  </si>
  <si>
    <t>HANSON</t>
  </si>
  <si>
    <t>ROCKLAND</t>
  </si>
  <si>
    <t>WEST BRIDGEWATER</t>
  </si>
  <si>
    <t>MEDFIELD</t>
  </si>
  <si>
    <t>ROCHESTER</t>
  </si>
  <si>
    <t>ATTLEBORO</t>
  </si>
  <si>
    <t>FALL RIVER</t>
  </si>
  <si>
    <t>DARTMOUTH</t>
  </si>
  <si>
    <t>NEW BEDFORD</t>
  </si>
  <si>
    <t>ACUSHNET</t>
  </si>
  <si>
    <t>NORTON</t>
  </si>
  <si>
    <t>SANDWICH</t>
  </si>
  <si>
    <t>BARNSTABLE</t>
  </si>
  <si>
    <t>BOURNE</t>
  </si>
  <si>
    <t>SOMERSET</t>
  </si>
  <si>
    <t>TAUNTON</t>
  </si>
  <si>
    <t>FREETOWN</t>
  </si>
  <si>
    <t>FOXBOROUGH</t>
  </si>
  <si>
    <t>MEDWAY</t>
  </si>
  <si>
    <t>MIDDLEBOROUGH</t>
  </si>
  <si>
    <t>YARMOUTH</t>
  </si>
  <si>
    <t>DIGHTON</t>
  </si>
  <si>
    <t>MILFORD</t>
  </si>
  <si>
    <t>OAK BLUFFS</t>
  </si>
  <si>
    <t>DUKES</t>
  </si>
  <si>
    <t>PLAINVILLE</t>
  </si>
  <si>
    <t>WRENTHAM</t>
  </si>
  <si>
    <t>CHATHAM</t>
  </si>
  <si>
    <t>REHOBOTH</t>
  </si>
  <si>
    <t>MANSFIELD</t>
  </si>
  <si>
    <t>WEST TISBURY</t>
  </si>
  <si>
    <t>BELLINGHAM</t>
  </si>
  <si>
    <t>LAKEVILLE</t>
  </si>
  <si>
    <t>HAVERHILL</t>
  </si>
  <si>
    <t>LOWELL</t>
  </si>
  <si>
    <t>CHELMSFORD</t>
  </si>
  <si>
    <t>BILLERICA</t>
  </si>
  <si>
    <t>LAWRENCE</t>
  </si>
  <si>
    <t>NORTH ANDOVER</t>
  </si>
  <si>
    <t>ANDOVER</t>
  </si>
  <si>
    <t>NEWBURYPORT</t>
  </si>
  <si>
    <t>GROTON</t>
  </si>
  <si>
    <t>AMESBURY</t>
  </si>
  <si>
    <t>GEORGETOWN</t>
  </si>
  <si>
    <t>TEWKSBURY</t>
  </si>
  <si>
    <t>LITTLETON</t>
  </si>
  <si>
    <t>WESTFORD</t>
  </si>
  <si>
    <t>PEPPERELL</t>
  </si>
  <si>
    <t>RO MUNI</t>
  </si>
  <si>
    <t>AQUINAH</t>
  </si>
  <si>
    <t xml:space="preserve"> NOTE: Landfill emissions recorded in SSEIS are the largest facilities and the emissions are zeroed out here because they are accounted for as Point sources.</t>
  </si>
  <si>
    <t xml:space="preserve">IN PLACE </t>
  </si>
  <si>
    <t>YEAR</t>
  </si>
  <si>
    <t>CLOSED</t>
  </si>
  <si>
    <t>POTW</t>
  </si>
  <si>
    <t>SCC 26-30-020-000   NAICS 221320</t>
  </si>
  <si>
    <t>SCC 26-40-000-000  NAICS 221320</t>
  </si>
  <si>
    <t>SCC 26-20-030-000</t>
  </si>
  <si>
    <t>EF 0.01511</t>
  </si>
  <si>
    <t>NAICS 562212</t>
  </si>
  <si>
    <t>IWW/TSDF</t>
  </si>
  <si>
    <t>LANDFILLS</t>
  </si>
  <si>
    <t>LB/TON REF</t>
  </si>
  <si>
    <t>WASTE</t>
  </si>
  <si>
    <t>EF  0.85LB</t>
  </si>
  <si>
    <t xml:space="preserve"> /365 DAYS</t>
  </si>
  <si>
    <t>E6GAL</t>
  </si>
  <si>
    <t>E6GAL/YR</t>
  </si>
  <si>
    <t>SUM DAY</t>
  </si>
  <si>
    <t>VOC TPY</t>
  </si>
  <si>
    <t>VOC TPSD</t>
  </si>
  <si>
    <t>NH3 TPY</t>
  </si>
  <si>
    <t>TPSD</t>
  </si>
  <si>
    <t>Eastern MA</t>
  </si>
  <si>
    <t>Western MA</t>
  </si>
  <si>
    <t xml:space="preserve"> </t>
  </si>
  <si>
    <t>*Em.Factor: http://projects.pechan.com/EPA/Non-Point_Emission_Estimates/index.html#PubliclyOwnedTreatmentWorks</t>
  </si>
  <si>
    <t xml:space="preserve"> NPDES</t>
  </si>
  <si>
    <t>CITY/TOWN</t>
  </si>
  <si>
    <t xml:space="preserve">                EXCLUDING POWER PLANTS SIC 4911</t>
  </si>
  <si>
    <t xml:space="preserve"> EM TPY</t>
  </si>
  <si>
    <t>FLOW</t>
  </si>
  <si>
    <t>EM.FAC</t>
  </si>
  <si>
    <t xml:space="preserve"> FACILITY NAME</t>
  </si>
  <si>
    <t>CNTY</t>
  </si>
  <si>
    <t xml:space="preserve"> SIC</t>
  </si>
  <si>
    <t>OPERATION</t>
  </si>
  <si>
    <t>MG/DY</t>
  </si>
  <si>
    <t>MG/YR</t>
  </si>
  <si>
    <t>0.85LB/MMG</t>
  </si>
  <si>
    <t>=====</t>
  </si>
  <si>
    <t>===================</t>
  </si>
  <si>
    <t>=========</t>
  </si>
  <si>
    <t>========</t>
  </si>
  <si>
    <t xml:space="preserve"> ====</t>
  </si>
  <si>
    <t>==========</t>
  </si>
  <si>
    <t>======</t>
  </si>
  <si>
    <t xml:space="preserve">   ======</t>
  </si>
  <si>
    <t xml:space="preserve"> =======</t>
  </si>
  <si>
    <t>MASS MARITIME</t>
  </si>
  <si>
    <t>BANSTABLE</t>
  </si>
  <si>
    <t>COLLEGE/UNIV</t>
  </si>
  <si>
    <t>WOODS HOLE INST</t>
  </si>
  <si>
    <t>WOODS HOLE</t>
  </si>
  <si>
    <t>NON COM RESE</t>
  </si>
  <si>
    <t>COUNTY TOTAL</t>
  </si>
  <si>
    <t>CRANE &amp; CO.</t>
  </si>
  <si>
    <t>PAPER MILL</t>
  </si>
  <si>
    <t>GENERAL ELEC</t>
  </si>
  <si>
    <t>BERK</t>
  </si>
  <si>
    <t>EL TRANS EQ</t>
  </si>
  <si>
    <t>SCHWEITZER MAUDIT</t>
  </si>
  <si>
    <t>SPECIALTY MINERALS</t>
  </si>
  <si>
    <t>LIME</t>
  </si>
  <si>
    <t>CORNELL-DUBEL.ELEC</t>
  </si>
  <si>
    <t>N.BEDFORD</t>
  </si>
  <si>
    <t>ELECTRIC.COM</t>
  </si>
  <si>
    <t>TEXAS INSTRUMENTS</t>
  </si>
  <si>
    <t>SWIT.G.SWIT.B.</t>
  </si>
  <si>
    <t>F.RIVER MARINE TERM</t>
  </si>
  <si>
    <t>PJ KEATING</t>
  </si>
  <si>
    <t>CRUSHED STONE</t>
  </si>
  <si>
    <t>GENER.ELECT.AF.PLANT</t>
  </si>
  <si>
    <t>TURBINE GENER.</t>
  </si>
  <si>
    <t>CHEM PREP</t>
  </si>
  <si>
    <t>AGGREGATE SAND</t>
  </si>
  <si>
    <t>SWAMPSCOTT</t>
  </si>
  <si>
    <t>TURNERS FALLS</t>
  </si>
  <si>
    <t>PAPER MILLS</t>
  </si>
  <si>
    <t>BARNHARDT MANUF</t>
  </si>
  <si>
    <t>FINISHG PLANT</t>
  </si>
  <si>
    <t>BOSTON &amp; MAINE</t>
  </si>
  <si>
    <t>E DEERFIELD</t>
  </si>
  <si>
    <t>RAILROAD LINE</t>
  </si>
  <si>
    <t>USM TEXON-USA</t>
  </si>
  <si>
    <t>PAPER MILLS EXC.</t>
  </si>
  <si>
    <t xml:space="preserve">SOLUTIA </t>
  </si>
  <si>
    <t>INDIAN ORCHARD</t>
  </si>
  <si>
    <t>PLASTIC/RESIN</t>
  </si>
  <si>
    <t>QUABBIN WIRE &amp; CABLE</t>
  </si>
  <si>
    <t>HAMSH</t>
  </si>
  <si>
    <t>INSULATED WIR</t>
  </si>
  <si>
    <t>EXXON OIL-ISLAND END</t>
  </si>
  <si>
    <t>EVERETT</t>
  </si>
  <si>
    <t>PETROL.PRODUCT-N.</t>
  </si>
  <si>
    <t>HOLLINGSWORTH &amp; VOSE</t>
  </si>
  <si>
    <t>PAPER MILLS EXC.B</t>
  </si>
  <si>
    <t>PLATNG &amp; POLISH</t>
  </si>
  <si>
    <t>CHEMICALS</t>
  </si>
  <si>
    <t>VERY FIN PROD</t>
  </si>
  <si>
    <t>NANT</t>
  </si>
  <si>
    <t>INVENSYS</t>
  </si>
  <si>
    <t>FOXBORO</t>
  </si>
  <si>
    <t>TWIN RIVERS TECH</t>
  </si>
  <si>
    <t>SOAP DETERG</t>
  </si>
  <si>
    <t>CLEAN HARBORS</t>
  </si>
  <si>
    <t>PLYM</t>
  </si>
  <si>
    <t>CSX TRANSPORTATION</t>
  </si>
  <si>
    <t>SUFF</t>
  </si>
  <si>
    <t>RAILROADS</t>
  </si>
  <si>
    <t>GILLETTE CO</t>
  </si>
  <si>
    <t>CUTLERY</t>
  </si>
  <si>
    <t>PETRO BULK</t>
  </si>
  <si>
    <t>DISRIGAS EVERETT</t>
  </si>
  <si>
    <t>N.GAS TRANSM</t>
  </si>
  <si>
    <t>IRVING OIL TERMIN</t>
  </si>
  <si>
    <t>L.S.STARRETT CO.</t>
  </si>
  <si>
    <t>SEAMAN PAPER CO.</t>
  </si>
  <si>
    <t>WYMAN GORDON CO.</t>
  </si>
  <si>
    <t>IRON&amp;STEEL FORG</t>
  </si>
  <si>
    <t>HOLDEN TRAP ROCK</t>
  </si>
  <si>
    <t xml:space="preserve">MINING </t>
  </si>
  <si>
    <t>ST GOBAINS ABRASIVES</t>
  </si>
  <si>
    <t>ABRASIVE PROD</t>
  </si>
  <si>
    <t>STATE  TOTAL</t>
  </si>
  <si>
    <t>3.1-7</t>
  </si>
  <si>
    <t>0.169 LB</t>
  </si>
  <si>
    <t xml:space="preserve">TABLE  3.1-1 WASTE TREATMENT EMISSIONS 2011 </t>
  </si>
  <si>
    <t>EPA  2011 POTW</t>
  </si>
  <si>
    <t>WASTE-WATER</t>
  </si>
  <si>
    <t>LOBSTER TRAP</t>
  </si>
  <si>
    <t>MW CUSTOM PAPERS</t>
  </si>
  <si>
    <t>ONYX SPEC PAPERS</t>
  </si>
  <si>
    <t>S.LEE</t>
  </si>
  <si>
    <t>GEHRING TRICOT CO</t>
  </si>
  <si>
    <t>ROUSSELOT PEABODY</t>
  </si>
  <si>
    <t>SOUTHWORTH CO</t>
  </si>
  <si>
    <t>CHANG FARMS</t>
  </si>
  <si>
    <t>AUSTRALIS AQUA</t>
  </si>
  <si>
    <t>NORTHFIELD-MT HERMON</t>
  </si>
  <si>
    <t>RADIANT FUEL</t>
  </si>
  <si>
    <t>GOULD FARM</t>
  </si>
  <si>
    <t>MONTERY</t>
  </si>
  <si>
    <t>FIFE BROOK GEN</t>
  </si>
  <si>
    <t>FLORIDA</t>
  </si>
  <si>
    <t>WHEATON COLLEGE</t>
  </si>
  <si>
    <t>DRAKA CABLE TEQ USA</t>
  </si>
  <si>
    <t>N.DIGHTON</t>
  </si>
  <si>
    <t>REVERE COPPER</t>
  </si>
  <si>
    <t>OPK BIOTECH</t>
  </si>
  <si>
    <t>DRAKUT</t>
  </si>
  <si>
    <t>BROX IND</t>
  </si>
  <si>
    <t>SHIRE HUMAN GEN</t>
  </si>
  <si>
    <t>BATTELLE DUXBURY</t>
  </si>
  <si>
    <t>SUPCO PART</t>
  </si>
  <si>
    <t>MASSPORT LOGAN</t>
  </si>
  <si>
    <t>AIRPORT</t>
  </si>
  <si>
    <t>GLOBAL SOUTH TERMINAL</t>
  </si>
  <si>
    <t>GLOBAL REVCO TERMINAL</t>
  </si>
  <si>
    <t>GARDNER WTP</t>
  </si>
  <si>
    <t>GLOBAL PETROLEUM</t>
  </si>
  <si>
    <t>DELAWARE CORP</t>
  </si>
  <si>
    <t>ASHBURNHAM &amp; WINCHEN</t>
  </si>
  <si>
    <t>OAK PT HOMES</t>
  </si>
  <si>
    <t>MIDDLEBORO</t>
  </si>
  <si>
    <t>N.ENGLAND DETROIT DIESEL</t>
  </si>
  <si>
    <t>WAKEFIELD</t>
  </si>
  <si>
    <t>BRATTLE ROAD FARM</t>
  </si>
  <si>
    <t>GULF OIL</t>
  </si>
  <si>
    <t>2011 IN PLACE</t>
  </si>
  <si>
    <t>2011 E3TONS</t>
  </si>
  <si>
    <t>2011 PER DAY</t>
  </si>
  <si>
    <t>MA LANDFILL REFUSE AND VOC EMISSIONS BY COUNTY 2011</t>
  </si>
  <si>
    <t xml:space="preserve">  Area-Section3- landfills-voc-2011 Oct 17 2011</t>
  </si>
  <si>
    <t>2011 REFUSE</t>
  </si>
  <si>
    <t xml:space="preserve">  INDUSTRIAL WASTEWATER TREATMENT,STORAGE &amp; DISPOSAL FACILITIES (TSDF's) 2011</t>
  </si>
  <si>
    <t>County</t>
  </si>
  <si>
    <t>Muni</t>
  </si>
  <si>
    <t>EstOpen</t>
  </si>
  <si>
    <t>RO_Acct</t>
  </si>
  <si>
    <t>Status</t>
  </si>
  <si>
    <t>TargetYr</t>
  </si>
  <si>
    <t>StatInactYr</t>
  </si>
  <si>
    <t>CurrentTons</t>
  </si>
  <si>
    <t>AQ_ID</t>
  </si>
  <si>
    <t>Closed</t>
  </si>
  <si>
    <t/>
  </si>
  <si>
    <t>Active</t>
  </si>
  <si>
    <t>1200614</t>
  </si>
  <si>
    <t>1200672</t>
  </si>
  <si>
    <t>1200639</t>
  </si>
  <si>
    <t>1200796</t>
  </si>
  <si>
    <t>Inactive</t>
  </si>
  <si>
    <t>1200463</t>
  </si>
  <si>
    <t>1200498</t>
  </si>
  <si>
    <t>1191933</t>
  </si>
  <si>
    <t>1200866</t>
  </si>
  <si>
    <t>1200526</t>
  </si>
  <si>
    <t>1200584</t>
  </si>
  <si>
    <t>1200710</t>
  </si>
  <si>
    <t>AQUINNAH</t>
  </si>
  <si>
    <t>1210438</t>
  </si>
  <si>
    <t>0420348</t>
  </si>
  <si>
    <t>0420233</t>
  </si>
  <si>
    <t>0420140</t>
  </si>
  <si>
    <t>0420133</t>
  </si>
  <si>
    <t>0420234</t>
  </si>
  <si>
    <t>0420068</t>
  </si>
  <si>
    <t>0420177</t>
  </si>
  <si>
    <t>1210369</t>
  </si>
  <si>
    <t>1191928</t>
  </si>
  <si>
    <t>1200033</t>
  </si>
  <si>
    <t>1200354</t>
  </si>
  <si>
    <t>1190913</t>
  </si>
  <si>
    <t>1192250</t>
  </si>
  <si>
    <t>1200220</t>
  </si>
  <si>
    <t>1200539</t>
  </si>
  <si>
    <t>1201047</t>
  </si>
  <si>
    <t>1192287</t>
  </si>
  <si>
    <t>1188098</t>
  </si>
  <si>
    <t>1180395</t>
  </si>
  <si>
    <t>1188128</t>
  </si>
  <si>
    <t>1181244</t>
  </si>
  <si>
    <t>1180499</t>
  </si>
  <si>
    <t>1181226</t>
  </si>
  <si>
    <t>1180570</t>
  </si>
  <si>
    <t>1181414</t>
  </si>
  <si>
    <t>UPTON</t>
  </si>
  <si>
    <t>1180329</t>
  </si>
  <si>
    <t xml:space="preserve">                   TABLE 3.2</t>
  </si>
  <si>
    <t>TABLE 3.4</t>
  </si>
  <si>
    <r>
      <rPr>
        <b/>
        <sz val="11"/>
        <rFont val="Arial Narrow"/>
        <family val="2"/>
      </rPr>
      <t xml:space="preserve">TABLE 3.3   MA 2011 LANDFILL DATA </t>
    </r>
    <r>
      <rPr>
        <sz val="9"/>
        <rFont val="Arial Narrow"/>
        <family val="2"/>
      </rPr>
      <t xml:space="preserve"> (From MassDEP Tom Adamczyk Oct 1 2012)</t>
    </r>
  </si>
  <si>
    <t>SUMMER</t>
  </si>
  <si>
    <t>ADJ 1.2 *</t>
  </si>
  <si>
    <t>Source:  EPA Volume I  Table 5.8-1</t>
  </si>
  <si>
    <t>ks/inv2008/Area/Section 3.1 waste-treatment-total- revised Sept 2 2015</t>
  </si>
  <si>
    <t>ks/inv2011/Area/Section 3.1 waste-treatment-total-2011 Revised Sept 2, 2015</t>
  </si>
  <si>
    <t>* 1.2 TPSD</t>
  </si>
  <si>
    <t>POINT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</si>
</sst>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"/>
    <numFmt numFmtId="167" formatCode="_(* #,##0.0_);_(* \(#,##0.0\);_(* &quot;-&quot;??_);_(@_)"/>
    <numFmt numFmtId="168" formatCode="General_)"/>
    <numFmt numFmtId="169" formatCode="0.00_)"/>
    <numFmt numFmtId="170" formatCode="0.0_)"/>
    <numFmt numFmtId="171" formatCode="0.000_)"/>
    <numFmt numFmtId="172" formatCode="#,###"/>
  </numFmts>
  <fonts count="17">
    <font>
      <sz val="10"/>
      <name val="Arial"/>
    </font>
    <font>
      <sz val="10"/>
      <name val="Arial"/>
      <family val="2"/>
    </font>
    <font>
      <sz val="10"/>
      <color indexed="8"/>
      <name val="Arial"/>
    </font>
    <font>
      <sz val="10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0"/>
      <color rgb="FFFF0000"/>
      <name val="Arial Narrow"/>
      <family val="2"/>
    </font>
    <font>
      <b/>
      <sz val="8"/>
      <name val="Arial Narrow"/>
      <family val="2"/>
    </font>
    <font>
      <b/>
      <u/>
      <sz val="8"/>
      <name val="Arial Narrow"/>
      <family val="2"/>
    </font>
    <font>
      <sz val="11"/>
      <name val="Arial Narrow"/>
      <family val="2"/>
    </font>
    <font>
      <sz val="8"/>
      <color indexed="1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z val="9"/>
      <color indexed="8"/>
      <name val="Arial Narrow"/>
      <family val="2"/>
    </font>
    <font>
      <i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Fill="1"/>
    <xf numFmtId="0" fontId="8" fillId="0" borderId="0" xfId="0" applyFont="1"/>
    <xf numFmtId="0" fontId="7" fillId="0" borderId="0" xfId="0" applyFont="1" applyAlignment="1">
      <alignment horizontal="right"/>
    </xf>
    <xf numFmtId="0" fontId="6" fillId="3" borderId="0" xfId="0" applyFont="1" applyFill="1"/>
    <xf numFmtId="0" fontId="6" fillId="2" borderId="0" xfId="0" applyFont="1" applyFill="1"/>
    <xf numFmtId="0" fontId="6" fillId="0" borderId="0" xfId="0" applyFont="1" applyAlignment="1">
      <alignment horizontal="right"/>
    </xf>
    <xf numFmtId="0" fontId="3" fillId="2" borderId="0" xfId="0" applyFont="1" applyFill="1"/>
    <xf numFmtId="0" fontId="9" fillId="0" borderId="0" xfId="0" applyFont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/>
    <xf numFmtId="0" fontId="10" fillId="2" borderId="0" xfId="0" applyFont="1" applyFill="1" applyAlignment="1">
      <alignment horizontal="right"/>
    </xf>
    <xf numFmtId="2" fontId="3" fillId="0" borderId="0" xfId="0" applyNumberFormat="1" applyFont="1"/>
    <xf numFmtId="166" fontId="3" fillId="0" borderId="0" xfId="0" applyNumberFormat="1" applyFont="1"/>
    <xf numFmtId="2" fontId="3" fillId="2" borderId="0" xfId="0" applyNumberFormat="1" applyFont="1" applyFill="1"/>
    <xf numFmtId="165" fontId="3" fillId="0" borderId="0" xfId="0" applyNumberFormat="1" applyFont="1"/>
    <xf numFmtId="165" fontId="3" fillId="2" borderId="0" xfId="0" applyNumberFormat="1" applyFont="1" applyFill="1"/>
    <xf numFmtId="43" fontId="3" fillId="0" borderId="0" xfId="1" applyFont="1"/>
    <xf numFmtId="2" fontId="7" fillId="0" borderId="0" xfId="0" applyNumberFormat="1" applyFont="1"/>
    <xf numFmtId="166" fontId="7" fillId="0" borderId="0" xfId="0" applyNumberFormat="1" applyFont="1"/>
    <xf numFmtId="2" fontId="3" fillId="0" borderId="0" xfId="1" applyNumberFormat="1" applyFont="1"/>
    <xf numFmtId="165" fontId="7" fillId="0" borderId="0" xfId="0" applyNumberFormat="1" applyFont="1"/>
    <xf numFmtId="0" fontId="7" fillId="0" borderId="0" xfId="0" applyFont="1"/>
    <xf numFmtId="2" fontId="7" fillId="0" borderId="0" xfId="1" applyNumberFormat="1" applyFont="1"/>
    <xf numFmtId="2" fontId="7" fillId="2" borderId="0" xfId="1" applyNumberFormat="1" applyFont="1" applyFill="1"/>
    <xf numFmtId="165" fontId="7" fillId="2" borderId="0" xfId="0" applyNumberFormat="1" applyFont="1" applyFill="1"/>
    <xf numFmtId="43" fontId="7" fillId="0" borderId="0" xfId="1" applyFont="1"/>
    <xf numFmtId="2" fontId="7" fillId="2" borderId="0" xfId="0" applyNumberFormat="1" applyFont="1" applyFill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/>
    <xf numFmtId="168" fontId="9" fillId="0" borderId="0" xfId="0" applyNumberFormat="1" applyFont="1"/>
    <xf numFmtId="168" fontId="12" fillId="0" borderId="0" xfId="0" applyNumberFormat="1" applyFont="1" applyAlignment="1" applyProtection="1">
      <alignment horizontal="right"/>
    </xf>
    <xf numFmtId="168" fontId="9" fillId="0" borderId="0" xfId="0" applyNumberFormat="1" applyFont="1" applyAlignment="1" applyProtection="1">
      <alignment horizontal="left"/>
    </xf>
    <xf numFmtId="168" fontId="9" fillId="0" borderId="0" xfId="0" applyNumberFormat="1" applyFont="1" applyAlignment="1">
      <alignment horizontal="right"/>
    </xf>
    <xf numFmtId="168" fontId="9" fillId="0" borderId="0" xfId="0" applyNumberFormat="1" applyFont="1" applyAlignment="1" applyProtection="1">
      <alignment horizontal="right"/>
    </xf>
    <xf numFmtId="168" fontId="6" fillId="0" borderId="0" xfId="0" applyNumberFormat="1" applyFont="1" applyAlignment="1" applyProtection="1">
      <alignment horizontal="left"/>
    </xf>
    <xf numFmtId="168" fontId="6" fillId="0" borderId="0" xfId="0" applyNumberFormat="1" applyFont="1" applyAlignment="1" applyProtection="1">
      <alignment horizontal="right"/>
    </xf>
    <xf numFmtId="168" fontId="6" fillId="0" borderId="0" xfId="0" applyNumberFormat="1" applyFont="1" applyProtection="1"/>
    <xf numFmtId="171" fontId="6" fillId="0" borderId="0" xfId="0" applyNumberFormat="1" applyFont="1" applyProtection="1"/>
    <xf numFmtId="167" fontId="6" fillId="0" borderId="0" xfId="1" applyNumberFormat="1" applyFont="1" applyProtection="1"/>
    <xf numFmtId="168" fontId="9" fillId="0" borderId="0" xfId="0" applyNumberFormat="1" applyFont="1" applyProtection="1"/>
    <xf numFmtId="171" fontId="9" fillId="0" borderId="0" xfId="0" applyNumberFormat="1" applyFont="1" applyProtection="1"/>
    <xf numFmtId="170" fontId="9" fillId="0" borderId="0" xfId="0" applyNumberFormat="1" applyFont="1" applyProtection="1"/>
    <xf numFmtId="169" fontId="6" fillId="0" borderId="0" xfId="0" applyNumberFormat="1" applyFont="1"/>
    <xf numFmtId="171" fontId="6" fillId="0" borderId="0" xfId="0" applyNumberFormat="1" applyFont="1"/>
    <xf numFmtId="169" fontId="6" fillId="0" borderId="0" xfId="0" applyNumberFormat="1" applyFont="1" applyProtection="1"/>
    <xf numFmtId="167" fontId="9" fillId="0" borderId="0" xfId="1" applyNumberFormat="1" applyFont="1" applyProtection="1"/>
    <xf numFmtId="169" fontId="9" fillId="0" borderId="0" xfId="0" applyNumberFormat="1" applyFont="1" applyProtection="1"/>
    <xf numFmtId="169" fontId="9" fillId="0" borderId="0" xfId="0" applyNumberFormat="1" applyFont="1"/>
    <xf numFmtId="171" fontId="9" fillId="0" borderId="0" xfId="0" applyNumberFormat="1" applyFont="1"/>
    <xf numFmtId="2" fontId="6" fillId="0" borderId="0" xfId="0" applyNumberFormat="1" applyFont="1" applyProtection="1"/>
    <xf numFmtId="167" fontId="6" fillId="0" borderId="0" xfId="1" applyNumberFormat="1" applyFont="1" applyAlignment="1" applyProtection="1">
      <alignment horizontal="right"/>
    </xf>
    <xf numFmtId="168" fontId="7" fillId="0" borderId="0" xfId="0" applyNumberFormat="1" applyFont="1" applyAlignment="1" applyProtection="1">
      <alignment horizontal="left"/>
    </xf>
    <xf numFmtId="169" fontId="7" fillId="0" borderId="0" xfId="0" applyNumberFormat="1" applyFont="1" applyProtection="1"/>
    <xf numFmtId="167" fontId="7" fillId="0" borderId="0" xfId="1" applyNumberFormat="1" applyFont="1" applyProtection="1"/>
    <xf numFmtId="171" fontId="7" fillId="0" borderId="0" xfId="0" applyNumberFormat="1" applyFont="1" applyProtection="1"/>
    <xf numFmtId="170" fontId="6" fillId="0" borderId="0" xfId="0" applyNumberFormat="1" applyFont="1" applyAlignment="1" applyProtection="1">
      <alignment horizontal="right"/>
    </xf>
    <xf numFmtId="170" fontId="6" fillId="0" borderId="0" xfId="0" applyNumberFormat="1" applyFont="1"/>
    <xf numFmtId="0" fontId="13" fillId="0" borderId="0" xfId="0" applyFont="1"/>
    <xf numFmtId="0" fontId="14" fillId="0" borderId="0" xfId="0" applyFont="1"/>
    <xf numFmtId="0" fontId="15" fillId="4" borderId="1" xfId="2" applyFont="1" applyFill="1" applyBorder="1" applyAlignment="1">
      <alignment horizontal="center"/>
    </xf>
    <xf numFmtId="0" fontId="14" fillId="0" borderId="0" xfId="0" quotePrefix="1" applyNumberFormat="1" applyFont="1" applyAlignment="1">
      <alignment wrapText="1"/>
    </xf>
    <xf numFmtId="0" fontId="14" fillId="0" borderId="0" xfId="0" applyFont="1" applyAlignment="1">
      <alignment wrapText="1"/>
    </xf>
    <xf numFmtId="0" fontId="15" fillId="0" borderId="2" xfId="2" applyFont="1" applyFill="1" applyBorder="1" applyAlignment="1">
      <alignment wrapText="1"/>
    </xf>
    <xf numFmtId="0" fontId="15" fillId="0" borderId="2" xfId="2" applyFont="1" applyFill="1" applyBorder="1" applyAlignment="1">
      <alignment horizontal="right" wrapText="1"/>
    </xf>
    <xf numFmtId="172" fontId="15" fillId="0" borderId="2" xfId="2" applyNumberFormat="1" applyFont="1" applyFill="1" applyBorder="1" applyAlignment="1">
      <alignment horizontal="right" wrapText="1"/>
    </xf>
    <xf numFmtId="0" fontId="13" fillId="0" borderId="0" xfId="0" quotePrefix="1" applyNumberFormat="1" applyFont="1"/>
    <xf numFmtId="0" fontId="14" fillId="0" borderId="0" xfId="0" quotePrefix="1" applyNumberFormat="1" applyFont="1"/>
    <xf numFmtId="166" fontId="14" fillId="0" borderId="0" xfId="0" applyNumberFormat="1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4" fontId="6" fillId="0" borderId="0" xfId="0" applyNumberFormat="1" applyFont="1" applyAlignment="1">
      <alignment horizontal="left"/>
    </xf>
    <xf numFmtId="0" fontId="10" fillId="0" borderId="0" xfId="0" applyFont="1"/>
    <xf numFmtId="164" fontId="6" fillId="0" borderId="0" xfId="1" applyNumberFormat="1" applyFont="1"/>
    <xf numFmtId="165" fontId="6" fillId="0" borderId="0" xfId="0" applyNumberFormat="1" applyFont="1"/>
    <xf numFmtId="2" fontId="6" fillId="0" borderId="0" xfId="0" applyNumberFormat="1" applyFont="1"/>
    <xf numFmtId="2" fontId="9" fillId="0" borderId="0" xfId="0" applyNumberFormat="1" applyFont="1"/>
    <xf numFmtId="165" fontId="9" fillId="0" borderId="0" xfId="0" applyNumberFormat="1" applyFont="1"/>
    <xf numFmtId="0" fontId="16" fillId="0" borderId="0" xfId="0" applyFont="1"/>
    <xf numFmtId="164" fontId="9" fillId="0" borderId="0" xfId="1" applyNumberFormat="1" applyFont="1"/>
    <xf numFmtId="164" fontId="9" fillId="0" borderId="0" xfId="0" applyNumberFormat="1" applyFont="1"/>
    <xf numFmtId="168" fontId="6" fillId="0" borderId="0" xfId="0" applyNumberFormat="1" applyFont="1" applyAlignment="1">
      <alignment horizontal="left"/>
    </xf>
  </cellXfs>
  <cellStyles count="3">
    <cellStyle name="Comma" xfId="1" builtinId="3"/>
    <cellStyle name="Normal" xfId="0" builtinId="0"/>
    <cellStyle name="Normal_qrySI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workbookViewId="0">
      <selection activeCell="K23" sqref="K23"/>
    </sheetView>
  </sheetViews>
  <sheetFormatPr defaultRowHeight="19.95" customHeight="1"/>
  <cols>
    <col min="1" max="1" width="3.33203125" style="1" customWidth="1"/>
    <col min="2" max="2" width="6.44140625" style="1" customWidth="1"/>
    <col min="3" max="3" width="12" style="1" customWidth="1"/>
    <col min="4" max="4" width="8.5546875" style="1" customWidth="1"/>
    <col min="5" max="5" width="9.109375" style="1"/>
    <col min="6" max="6" width="7.6640625" style="1" customWidth="1"/>
    <col min="7" max="7" width="0.88671875" style="1" customWidth="1"/>
    <col min="8" max="10" width="9.44140625" style="1" customWidth="1"/>
    <col min="11" max="11" width="9.33203125" style="1" customWidth="1"/>
    <col min="12" max="12" width="1" style="1" customWidth="1"/>
    <col min="13" max="13" width="11.6640625" style="1" customWidth="1"/>
    <col min="14" max="14" width="11.88671875" style="1" customWidth="1"/>
    <col min="15" max="15" width="9.6640625" style="1" customWidth="1"/>
    <col min="16" max="16" width="10.5546875" style="1" customWidth="1"/>
    <col min="17" max="17" width="1" style="1" customWidth="1"/>
    <col min="18" max="18" width="8.44140625" style="1" customWidth="1"/>
    <col min="19" max="19" width="9.109375" style="1"/>
    <col min="20" max="20" width="8.6640625" style="1" customWidth="1"/>
    <col min="21" max="255" width="9.109375" style="1"/>
    <col min="256" max="256" width="3.33203125" style="1" customWidth="1"/>
    <col min="257" max="257" width="6.44140625" style="1" customWidth="1"/>
    <col min="258" max="258" width="10.5546875" style="1" customWidth="1"/>
    <col min="259" max="259" width="10.88671875" style="1" customWidth="1"/>
    <col min="260" max="260" width="8.5546875" style="1" customWidth="1"/>
    <col min="261" max="261" width="9.109375" style="1"/>
    <col min="262" max="262" width="7.6640625" style="1" customWidth="1"/>
    <col min="263" max="263" width="0.88671875" style="1" customWidth="1"/>
    <col min="264" max="266" width="9.44140625" style="1" customWidth="1"/>
    <col min="267" max="267" width="9.33203125" style="1" customWidth="1"/>
    <col min="268" max="268" width="1" style="1" customWidth="1"/>
    <col min="269" max="269" width="11.6640625" style="1" customWidth="1"/>
    <col min="270" max="270" width="11.88671875" style="1" customWidth="1"/>
    <col min="271" max="271" width="9.6640625" style="1" customWidth="1"/>
    <col min="272" max="272" width="10.5546875" style="1" customWidth="1"/>
    <col min="273" max="273" width="1" style="1" customWidth="1"/>
    <col min="274" max="274" width="8.44140625" style="1" customWidth="1"/>
    <col min="275" max="275" width="9.109375" style="1"/>
    <col min="276" max="276" width="8.6640625" style="1" customWidth="1"/>
    <col min="277" max="511" width="9.109375" style="1"/>
    <col min="512" max="512" width="3.33203125" style="1" customWidth="1"/>
    <col min="513" max="513" width="6.44140625" style="1" customWidth="1"/>
    <col min="514" max="514" width="10.5546875" style="1" customWidth="1"/>
    <col min="515" max="515" width="10.88671875" style="1" customWidth="1"/>
    <col min="516" max="516" width="8.5546875" style="1" customWidth="1"/>
    <col min="517" max="517" width="9.109375" style="1"/>
    <col min="518" max="518" width="7.6640625" style="1" customWidth="1"/>
    <col min="519" max="519" width="0.88671875" style="1" customWidth="1"/>
    <col min="520" max="522" width="9.44140625" style="1" customWidth="1"/>
    <col min="523" max="523" width="9.33203125" style="1" customWidth="1"/>
    <col min="524" max="524" width="1" style="1" customWidth="1"/>
    <col min="525" max="525" width="11.6640625" style="1" customWidth="1"/>
    <col min="526" max="526" width="11.88671875" style="1" customWidth="1"/>
    <col min="527" max="527" width="9.6640625" style="1" customWidth="1"/>
    <col min="528" max="528" width="10.5546875" style="1" customWidth="1"/>
    <col min="529" max="529" width="1" style="1" customWidth="1"/>
    <col min="530" max="530" width="8.44140625" style="1" customWidth="1"/>
    <col min="531" max="531" width="9.109375" style="1"/>
    <col min="532" max="532" width="8.6640625" style="1" customWidth="1"/>
    <col min="533" max="767" width="9.109375" style="1"/>
    <col min="768" max="768" width="3.33203125" style="1" customWidth="1"/>
    <col min="769" max="769" width="6.44140625" style="1" customWidth="1"/>
    <col min="770" max="770" width="10.5546875" style="1" customWidth="1"/>
    <col min="771" max="771" width="10.88671875" style="1" customWidth="1"/>
    <col min="772" max="772" width="8.5546875" style="1" customWidth="1"/>
    <col min="773" max="773" width="9.109375" style="1"/>
    <col min="774" max="774" width="7.6640625" style="1" customWidth="1"/>
    <col min="775" max="775" width="0.88671875" style="1" customWidth="1"/>
    <col min="776" max="778" width="9.44140625" style="1" customWidth="1"/>
    <col min="779" max="779" width="9.33203125" style="1" customWidth="1"/>
    <col min="780" max="780" width="1" style="1" customWidth="1"/>
    <col min="781" max="781" width="11.6640625" style="1" customWidth="1"/>
    <col min="782" max="782" width="11.88671875" style="1" customWidth="1"/>
    <col min="783" max="783" width="9.6640625" style="1" customWidth="1"/>
    <col min="784" max="784" width="10.5546875" style="1" customWidth="1"/>
    <col min="785" max="785" width="1" style="1" customWidth="1"/>
    <col min="786" max="786" width="8.44140625" style="1" customWidth="1"/>
    <col min="787" max="787" width="9.109375" style="1"/>
    <col min="788" max="788" width="8.6640625" style="1" customWidth="1"/>
    <col min="789" max="1023" width="9.109375" style="1"/>
    <col min="1024" max="1024" width="3.33203125" style="1" customWidth="1"/>
    <col min="1025" max="1025" width="6.44140625" style="1" customWidth="1"/>
    <col min="1026" max="1026" width="10.5546875" style="1" customWidth="1"/>
    <col min="1027" max="1027" width="10.88671875" style="1" customWidth="1"/>
    <col min="1028" max="1028" width="8.5546875" style="1" customWidth="1"/>
    <col min="1029" max="1029" width="9.109375" style="1"/>
    <col min="1030" max="1030" width="7.6640625" style="1" customWidth="1"/>
    <col min="1031" max="1031" width="0.88671875" style="1" customWidth="1"/>
    <col min="1032" max="1034" width="9.44140625" style="1" customWidth="1"/>
    <col min="1035" max="1035" width="9.33203125" style="1" customWidth="1"/>
    <col min="1036" max="1036" width="1" style="1" customWidth="1"/>
    <col min="1037" max="1037" width="11.6640625" style="1" customWidth="1"/>
    <col min="1038" max="1038" width="11.88671875" style="1" customWidth="1"/>
    <col min="1039" max="1039" width="9.6640625" style="1" customWidth="1"/>
    <col min="1040" max="1040" width="10.5546875" style="1" customWidth="1"/>
    <col min="1041" max="1041" width="1" style="1" customWidth="1"/>
    <col min="1042" max="1042" width="8.44140625" style="1" customWidth="1"/>
    <col min="1043" max="1043" width="9.109375" style="1"/>
    <col min="1044" max="1044" width="8.6640625" style="1" customWidth="1"/>
    <col min="1045" max="1279" width="9.109375" style="1"/>
    <col min="1280" max="1280" width="3.33203125" style="1" customWidth="1"/>
    <col min="1281" max="1281" width="6.44140625" style="1" customWidth="1"/>
    <col min="1282" max="1282" width="10.5546875" style="1" customWidth="1"/>
    <col min="1283" max="1283" width="10.88671875" style="1" customWidth="1"/>
    <col min="1284" max="1284" width="8.5546875" style="1" customWidth="1"/>
    <col min="1285" max="1285" width="9.109375" style="1"/>
    <col min="1286" max="1286" width="7.6640625" style="1" customWidth="1"/>
    <col min="1287" max="1287" width="0.88671875" style="1" customWidth="1"/>
    <col min="1288" max="1290" width="9.44140625" style="1" customWidth="1"/>
    <col min="1291" max="1291" width="9.33203125" style="1" customWidth="1"/>
    <col min="1292" max="1292" width="1" style="1" customWidth="1"/>
    <col min="1293" max="1293" width="11.6640625" style="1" customWidth="1"/>
    <col min="1294" max="1294" width="11.88671875" style="1" customWidth="1"/>
    <col min="1295" max="1295" width="9.6640625" style="1" customWidth="1"/>
    <col min="1296" max="1296" width="10.5546875" style="1" customWidth="1"/>
    <col min="1297" max="1297" width="1" style="1" customWidth="1"/>
    <col min="1298" max="1298" width="8.44140625" style="1" customWidth="1"/>
    <col min="1299" max="1299" width="9.109375" style="1"/>
    <col min="1300" max="1300" width="8.6640625" style="1" customWidth="1"/>
    <col min="1301" max="1535" width="9.109375" style="1"/>
    <col min="1536" max="1536" width="3.33203125" style="1" customWidth="1"/>
    <col min="1537" max="1537" width="6.44140625" style="1" customWidth="1"/>
    <col min="1538" max="1538" width="10.5546875" style="1" customWidth="1"/>
    <col min="1539" max="1539" width="10.88671875" style="1" customWidth="1"/>
    <col min="1540" max="1540" width="8.5546875" style="1" customWidth="1"/>
    <col min="1541" max="1541" width="9.109375" style="1"/>
    <col min="1542" max="1542" width="7.6640625" style="1" customWidth="1"/>
    <col min="1543" max="1543" width="0.88671875" style="1" customWidth="1"/>
    <col min="1544" max="1546" width="9.44140625" style="1" customWidth="1"/>
    <col min="1547" max="1547" width="9.33203125" style="1" customWidth="1"/>
    <col min="1548" max="1548" width="1" style="1" customWidth="1"/>
    <col min="1549" max="1549" width="11.6640625" style="1" customWidth="1"/>
    <col min="1550" max="1550" width="11.88671875" style="1" customWidth="1"/>
    <col min="1551" max="1551" width="9.6640625" style="1" customWidth="1"/>
    <col min="1552" max="1552" width="10.5546875" style="1" customWidth="1"/>
    <col min="1553" max="1553" width="1" style="1" customWidth="1"/>
    <col min="1554" max="1554" width="8.44140625" style="1" customWidth="1"/>
    <col min="1555" max="1555" width="9.109375" style="1"/>
    <col min="1556" max="1556" width="8.6640625" style="1" customWidth="1"/>
    <col min="1557" max="1791" width="9.109375" style="1"/>
    <col min="1792" max="1792" width="3.33203125" style="1" customWidth="1"/>
    <col min="1793" max="1793" width="6.44140625" style="1" customWidth="1"/>
    <col min="1794" max="1794" width="10.5546875" style="1" customWidth="1"/>
    <col min="1795" max="1795" width="10.88671875" style="1" customWidth="1"/>
    <col min="1796" max="1796" width="8.5546875" style="1" customWidth="1"/>
    <col min="1797" max="1797" width="9.109375" style="1"/>
    <col min="1798" max="1798" width="7.6640625" style="1" customWidth="1"/>
    <col min="1799" max="1799" width="0.88671875" style="1" customWidth="1"/>
    <col min="1800" max="1802" width="9.44140625" style="1" customWidth="1"/>
    <col min="1803" max="1803" width="9.33203125" style="1" customWidth="1"/>
    <col min="1804" max="1804" width="1" style="1" customWidth="1"/>
    <col min="1805" max="1805" width="11.6640625" style="1" customWidth="1"/>
    <col min="1806" max="1806" width="11.88671875" style="1" customWidth="1"/>
    <col min="1807" max="1807" width="9.6640625" style="1" customWidth="1"/>
    <col min="1808" max="1808" width="10.5546875" style="1" customWidth="1"/>
    <col min="1809" max="1809" width="1" style="1" customWidth="1"/>
    <col min="1810" max="1810" width="8.44140625" style="1" customWidth="1"/>
    <col min="1811" max="1811" width="9.109375" style="1"/>
    <col min="1812" max="1812" width="8.6640625" style="1" customWidth="1"/>
    <col min="1813" max="2047" width="9.109375" style="1"/>
    <col min="2048" max="2048" width="3.33203125" style="1" customWidth="1"/>
    <col min="2049" max="2049" width="6.44140625" style="1" customWidth="1"/>
    <col min="2050" max="2050" width="10.5546875" style="1" customWidth="1"/>
    <col min="2051" max="2051" width="10.88671875" style="1" customWidth="1"/>
    <col min="2052" max="2052" width="8.5546875" style="1" customWidth="1"/>
    <col min="2053" max="2053" width="9.109375" style="1"/>
    <col min="2054" max="2054" width="7.6640625" style="1" customWidth="1"/>
    <col min="2055" max="2055" width="0.88671875" style="1" customWidth="1"/>
    <col min="2056" max="2058" width="9.44140625" style="1" customWidth="1"/>
    <col min="2059" max="2059" width="9.33203125" style="1" customWidth="1"/>
    <col min="2060" max="2060" width="1" style="1" customWidth="1"/>
    <col min="2061" max="2061" width="11.6640625" style="1" customWidth="1"/>
    <col min="2062" max="2062" width="11.88671875" style="1" customWidth="1"/>
    <col min="2063" max="2063" width="9.6640625" style="1" customWidth="1"/>
    <col min="2064" max="2064" width="10.5546875" style="1" customWidth="1"/>
    <col min="2065" max="2065" width="1" style="1" customWidth="1"/>
    <col min="2066" max="2066" width="8.44140625" style="1" customWidth="1"/>
    <col min="2067" max="2067" width="9.109375" style="1"/>
    <col min="2068" max="2068" width="8.6640625" style="1" customWidth="1"/>
    <col min="2069" max="2303" width="9.109375" style="1"/>
    <col min="2304" max="2304" width="3.33203125" style="1" customWidth="1"/>
    <col min="2305" max="2305" width="6.44140625" style="1" customWidth="1"/>
    <col min="2306" max="2306" width="10.5546875" style="1" customWidth="1"/>
    <col min="2307" max="2307" width="10.88671875" style="1" customWidth="1"/>
    <col min="2308" max="2308" width="8.5546875" style="1" customWidth="1"/>
    <col min="2309" max="2309" width="9.109375" style="1"/>
    <col min="2310" max="2310" width="7.6640625" style="1" customWidth="1"/>
    <col min="2311" max="2311" width="0.88671875" style="1" customWidth="1"/>
    <col min="2312" max="2314" width="9.44140625" style="1" customWidth="1"/>
    <col min="2315" max="2315" width="9.33203125" style="1" customWidth="1"/>
    <col min="2316" max="2316" width="1" style="1" customWidth="1"/>
    <col min="2317" max="2317" width="11.6640625" style="1" customWidth="1"/>
    <col min="2318" max="2318" width="11.88671875" style="1" customWidth="1"/>
    <col min="2319" max="2319" width="9.6640625" style="1" customWidth="1"/>
    <col min="2320" max="2320" width="10.5546875" style="1" customWidth="1"/>
    <col min="2321" max="2321" width="1" style="1" customWidth="1"/>
    <col min="2322" max="2322" width="8.44140625" style="1" customWidth="1"/>
    <col min="2323" max="2323" width="9.109375" style="1"/>
    <col min="2324" max="2324" width="8.6640625" style="1" customWidth="1"/>
    <col min="2325" max="2559" width="9.109375" style="1"/>
    <col min="2560" max="2560" width="3.33203125" style="1" customWidth="1"/>
    <col min="2561" max="2561" width="6.44140625" style="1" customWidth="1"/>
    <col min="2562" max="2562" width="10.5546875" style="1" customWidth="1"/>
    <col min="2563" max="2563" width="10.88671875" style="1" customWidth="1"/>
    <col min="2564" max="2564" width="8.5546875" style="1" customWidth="1"/>
    <col min="2565" max="2565" width="9.109375" style="1"/>
    <col min="2566" max="2566" width="7.6640625" style="1" customWidth="1"/>
    <col min="2567" max="2567" width="0.88671875" style="1" customWidth="1"/>
    <col min="2568" max="2570" width="9.44140625" style="1" customWidth="1"/>
    <col min="2571" max="2571" width="9.33203125" style="1" customWidth="1"/>
    <col min="2572" max="2572" width="1" style="1" customWidth="1"/>
    <col min="2573" max="2573" width="11.6640625" style="1" customWidth="1"/>
    <col min="2574" max="2574" width="11.88671875" style="1" customWidth="1"/>
    <col min="2575" max="2575" width="9.6640625" style="1" customWidth="1"/>
    <col min="2576" max="2576" width="10.5546875" style="1" customWidth="1"/>
    <col min="2577" max="2577" width="1" style="1" customWidth="1"/>
    <col min="2578" max="2578" width="8.44140625" style="1" customWidth="1"/>
    <col min="2579" max="2579" width="9.109375" style="1"/>
    <col min="2580" max="2580" width="8.6640625" style="1" customWidth="1"/>
    <col min="2581" max="2815" width="9.109375" style="1"/>
    <col min="2816" max="2816" width="3.33203125" style="1" customWidth="1"/>
    <col min="2817" max="2817" width="6.44140625" style="1" customWidth="1"/>
    <col min="2818" max="2818" width="10.5546875" style="1" customWidth="1"/>
    <col min="2819" max="2819" width="10.88671875" style="1" customWidth="1"/>
    <col min="2820" max="2820" width="8.5546875" style="1" customWidth="1"/>
    <col min="2821" max="2821" width="9.109375" style="1"/>
    <col min="2822" max="2822" width="7.6640625" style="1" customWidth="1"/>
    <col min="2823" max="2823" width="0.88671875" style="1" customWidth="1"/>
    <col min="2824" max="2826" width="9.44140625" style="1" customWidth="1"/>
    <col min="2827" max="2827" width="9.33203125" style="1" customWidth="1"/>
    <col min="2828" max="2828" width="1" style="1" customWidth="1"/>
    <col min="2829" max="2829" width="11.6640625" style="1" customWidth="1"/>
    <col min="2830" max="2830" width="11.88671875" style="1" customWidth="1"/>
    <col min="2831" max="2831" width="9.6640625" style="1" customWidth="1"/>
    <col min="2832" max="2832" width="10.5546875" style="1" customWidth="1"/>
    <col min="2833" max="2833" width="1" style="1" customWidth="1"/>
    <col min="2834" max="2834" width="8.44140625" style="1" customWidth="1"/>
    <col min="2835" max="2835" width="9.109375" style="1"/>
    <col min="2836" max="2836" width="8.6640625" style="1" customWidth="1"/>
    <col min="2837" max="3071" width="9.109375" style="1"/>
    <col min="3072" max="3072" width="3.33203125" style="1" customWidth="1"/>
    <col min="3073" max="3073" width="6.44140625" style="1" customWidth="1"/>
    <col min="3074" max="3074" width="10.5546875" style="1" customWidth="1"/>
    <col min="3075" max="3075" width="10.88671875" style="1" customWidth="1"/>
    <col min="3076" max="3076" width="8.5546875" style="1" customWidth="1"/>
    <col min="3077" max="3077" width="9.109375" style="1"/>
    <col min="3078" max="3078" width="7.6640625" style="1" customWidth="1"/>
    <col min="3079" max="3079" width="0.88671875" style="1" customWidth="1"/>
    <col min="3080" max="3082" width="9.44140625" style="1" customWidth="1"/>
    <col min="3083" max="3083" width="9.33203125" style="1" customWidth="1"/>
    <col min="3084" max="3084" width="1" style="1" customWidth="1"/>
    <col min="3085" max="3085" width="11.6640625" style="1" customWidth="1"/>
    <col min="3086" max="3086" width="11.88671875" style="1" customWidth="1"/>
    <col min="3087" max="3087" width="9.6640625" style="1" customWidth="1"/>
    <col min="3088" max="3088" width="10.5546875" style="1" customWidth="1"/>
    <col min="3089" max="3089" width="1" style="1" customWidth="1"/>
    <col min="3090" max="3090" width="8.44140625" style="1" customWidth="1"/>
    <col min="3091" max="3091" width="9.109375" style="1"/>
    <col min="3092" max="3092" width="8.6640625" style="1" customWidth="1"/>
    <col min="3093" max="3327" width="9.109375" style="1"/>
    <col min="3328" max="3328" width="3.33203125" style="1" customWidth="1"/>
    <col min="3329" max="3329" width="6.44140625" style="1" customWidth="1"/>
    <col min="3330" max="3330" width="10.5546875" style="1" customWidth="1"/>
    <col min="3331" max="3331" width="10.88671875" style="1" customWidth="1"/>
    <col min="3332" max="3332" width="8.5546875" style="1" customWidth="1"/>
    <col min="3333" max="3333" width="9.109375" style="1"/>
    <col min="3334" max="3334" width="7.6640625" style="1" customWidth="1"/>
    <col min="3335" max="3335" width="0.88671875" style="1" customWidth="1"/>
    <col min="3336" max="3338" width="9.44140625" style="1" customWidth="1"/>
    <col min="3339" max="3339" width="9.33203125" style="1" customWidth="1"/>
    <col min="3340" max="3340" width="1" style="1" customWidth="1"/>
    <col min="3341" max="3341" width="11.6640625" style="1" customWidth="1"/>
    <col min="3342" max="3342" width="11.88671875" style="1" customWidth="1"/>
    <col min="3343" max="3343" width="9.6640625" style="1" customWidth="1"/>
    <col min="3344" max="3344" width="10.5546875" style="1" customWidth="1"/>
    <col min="3345" max="3345" width="1" style="1" customWidth="1"/>
    <col min="3346" max="3346" width="8.44140625" style="1" customWidth="1"/>
    <col min="3347" max="3347" width="9.109375" style="1"/>
    <col min="3348" max="3348" width="8.6640625" style="1" customWidth="1"/>
    <col min="3349" max="3583" width="9.109375" style="1"/>
    <col min="3584" max="3584" width="3.33203125" style="1" customWidth="1"/>
    <col min="3585" max="3585" width="6.44140625" style="1" customWidth="1"/>
    <col min="3586" max="3586" width="10.5546875" style="1" customWidth="1"/>
    <col min="3587" max="3587" width="10.88671875" style="1" customWidth="1"/>
    <col min="3588" max="3588" width="8.5546875" style="1" customWidth="1"/>
    <col min="3589" max="3589" width="9.109375" style="1"/>
    <col min="3590" max="3590" width="7.6640625" style="1" customWidth="1"/>
    <col min="3591" max="3591" width="0.88671875" style="1" customWidth="1"/>
    <col min="3592" max="3594" width="9.44140625" style="1" customWidth="1"/>
    <col min="3595" max="3595" width="9.33203125" style="1" customWidth="1"/>
    <col min="3596" max="3596" width="1" style="1" customWidth="1"/>
    <col min="3597" max="3597" width="11.6640625" style="1" customWidth="1"/>
    <col min="3598" max="3598" width="11.88671875" style="1" customWidth="1"/>
    <col min="3599" max="3599" width="9.6640625" style="1" customWidth="1"/>
    <col min="3600" max="3600" width="10.5546875" style="1" customWidth="1"/>
    <col min="3601" max="3601" width="1" style="1" customWidth="1"/>
    <col min="3602" max="3602" width="8.44140625" style="1" customWidth="1"/>
    <col min="3603" max="3603" width="9.109375" style="1"/>
    <col min="3604" max="3604" width="8.6640625" style="1" customWidth="1"/>
    <col min="3605" max="3839" width="9.109375" style="1"/>
    <col min="3840" max="3840" width="3.33203125" style="1" customWidth="1"/>
    <col min="3841" max="3841" width="6.44140625" style="1" customWidth="1"/>
    <col min="3842" max="3842" width="10.5546875" style="1" customWidth="1"/>
    <col min="3843" max="3843" width="10.88671875" style="1" customWidth="1"/>
    <col min="3844" max="3844" width="8.5546875" style="1" customWidth="1"/>
    <col min="3845" max="3845" width="9.109375" style="1"/>
    <col min="3846" max="3846" width="7.6640625" style="1" customWidth="1"/>
    <col min="3847" max="3847" width="0.88671875" style="1" customWidth="1"/>
    <col min="3848" max="3850" width="9.44140625" style="1" customWidth="1"/>
    <col min="3851" max="3851" width="9.33203125" style="1" customWidth="1"/>
    <col min="3852" max="3852" width="1" style="1" customWidth="1"/>
    <col min="3853" max="3853" width="11.6640625" style="1" customWidth="1"/>
    <col min="3854" max="3854" width="11.88671875" style="1" customWidth="1"/>
    <col min="3855" max="3855" width="9.6640625" style="1" customWidth="1"/>
    <col min="3856" max="3856" width="10.5546875" style="1" customWidth="1"/>
    <col min="3857" max="3857" width="1" style="1" customWidth="1"/>
    <col min="3858" max="3858" width="8.44140625" style="1" customWidth="1"/>
    <col min="3859" max="3859" width="9.109375" style="1"/>
    <col min="3860" max="3860" width="8.6640625" style="1" customWidth="1"/>
    <col min="3861" max="4095" width="9.109375" style="1"/>
    <col min="4096" max="4096" width="3.33203125" style="1" customWidth="1"/>
    <col min="4097" max="4097" width="6.44140625" style="1" customWidth="1"/>
    <col min="4098" max="4098" width="10.5546875" style="1" customWidth="1"/>
    <col min="4099" max="4099" width="10.88671875" style="1" customWidth="1"/>
    <col min="4100" max="4100" width="8.5546875" style="1" customWidth="1"/>
    <col min="4101" max="4101" width="9.109375" style="1"/>
    <col min="4102" max="4102" width="7.6640625" style="1" customWidth="1"/>
    <col min="4103" max="4103" width="0.88671875" style="1" customWidth="1"/>
    <col min="4104" max="4106" width="9.44140625" style="1" customWidth="1"/>
    <col min="4107" max="4107" width="9.33203125" style="1" customWidth="1"/>
    <col min="4108" max="4108" width="1" style="1" customWidth="1"/>
    <col min="4109" max="4109" width="11.6640625" style="1" customWidth="1"/>
    <col min="4110" max="4110" width="11.88671875" style="1" customWidth="1"/>
    <col min="4111" max="4111" width="9.6640625" style="1" customWidth="1"/>
    <col min="4112" max="4112" width="10.5546875" style="1" customWidth="1"/>
    <col min="4113" max="4113" width="1" style="1" customWidth="1"/>
    <col min="4114" max="4114" width="8.44140625" style="1" customWidth="1"/>
    <col min="4115" max="4115" width="9.109375" style="1"/>
    <col min="4116" max="4116" width="8.6640625" style="1" customWidth="1"/>
    <col min="4117" max="4351" width="9.109375" style="1"/>
    <col min="4352" max="4352" width="3.33203125" style="1" customWidth="1"/>
    <col min="4353" max="4353" width="6.44140625" style="1" customWidth="1"/>
    <col min="4354" max="4354" width="10.5546875" style="1" customWidth="1"/>
    <col min="4355" max="4355" width="10.88671875" style="1" customWidth="1"/>
    <col min="4356" max="4356" width="8.5546875" style="1" customWidth="1"/>
    <col min="4357" max="4357" width="9.109375" style="1"/>
    <col min="4358" max="4358" width="7.6640625" style="1" customWidth="1"/>
    <col min="4359" max="4359" width="0.88671875" style="1" customWidth="1"/>
    <col min="4360" max="4362" width="9.44140625" style="1" customWidth="1"/>
    <col min="4363" max="4363" width="9.33203125" style="1" customWidth="1"/>
    <col min="4364" max="4364" width="1" style="1" customWidth="1"/>
    <col min="4365" max="4365" width="11.6640625" style="1" customWidth="1"/>
    <col min="4366" max="4366" width="11.88671875" style="1" customWidth="1"/>
    <col min="4367" max="4367" width="9.6640625" style="1" customWidth="1"/>
    <col min="4368" max="4368" width="10.5546875" style="1" customWidth="1"/>
    <col min="4369" max="4369" width="1" style="1" customWidth="1"/>
    <col min="4370" max="4370" width="8.44140625" style="1" customWidth="1"/>
    <col min="4371" max="4371" width="9.109375" style="1"/>
    <col min="4372" max="4372" width="8.6640625" style="1" customWidth="1"/>
    <col min="4373" max="4607" width="9.109375" style="1"/>
    <col min="4608" max="4608" width="3.33203125" style="1" customWidth="1"/>
    <col min="4609" max="4609" width="6.44140625" style="1" customWidth="1"/>
    <col min="4610" max="4610" width="10.5546875" style="1" customWidth="1"/>
    <col min="4611" max="4611" width="10.88671875" style="1" customWidth="1"/>
    <col min="4612" max="4612" width="8.5546875" style="1" customWidth="1"/>
    <col min="4613" max="4613" width="9.109375" style="1"/>
    <col min="4614" max="4614" width="7.6640625" style="1" customWidth="1"/>
    <col min="4615" max="4615" width="0.88671875" style="1" customWidth="1"/>
    <col min="4616" max="4618" width="9.44140625" style="1" customWidth="1"/>
    <col min="4619" max="4619" width="9.33203125" style="1" customWidth="1"/>
    <col min="4620" max="4620" width="1" style="1" customWidth="1"/>
    <col min="4621" max="4621" width="11.6640625" style="1" customWidth="1"/>
    <col min="4622" max="4622" width="11.88671875" style="1" customWidth="1"/>
    <col min="4623" max="4623" width="9.6640625" style="1" customWidth="1"/>
    <col min="4624" max="4624" width="10.5546875" style="1" customWidth="1"/>
    <col min="4625" max="4625" width="1" style="1" customWidth="1"/>
    <col min="4626" max="4626" width="8.44140625" style="1" customWidth="1"/>
    <col min="4627" max="4627" width="9.109375" style="1"/>
    <col min="4628" max="4628" width="8.6640625" style="1" customWidth="1"/>
    <col min="4629" max="4863" width="9.109375" style="1"/>
    <col min="4864" max="4864" width="3.33203125" style="1" customWidth="1"/>
    <col min="4865" max="4865" width="6.44140625" style="1" customWidth="1"/>
    <col min="4866" max="4866" width="10.5546875" style="1" customWidth="1"/>
    <col min="4867" max="4867" width="10.88671875" style="1" customWidth="1"/>
    <col min="4868" max="4868" width="8.5546875" style="1" customWidth="1"/>
    <col min="4869" max="4869" width="9.109375" style="1"/>
    <col min="4870" max="4870" width="7.6640625" style="1" customWidth="1"/>
    <col min="4871" max="4871" width="0.88671875" style="1" customWidth="1"/>
    <col min="4872" max="4874" width="9.44140625" style="1" customWidth="1"/>
    <col min="4875" max="4875" width="9.33203125" style="1" customWidth="1"/>
    <col min="4876" max="4876" width="1" style="1" customWidth="1"/>
    <col min="4877" max="4877" width="11.6640625" style="1" customWidth="1"/>
    <col min="4878" max="4878" width="11.88671875" style="1" customWidth="1"/>
    <col min="4879" max="4879" width="9.6640625" style="1" customWidth="1"/>
    <col min="4880" max="4880" width="10.5546875" style="1" customWidth="1"/>
    <col min="4881" max="4881" width="1" style="1" customWidth="1"/>
    <col min="4882" max="4882" width="8.44140625" style="1" customWidth="1"/>
    <col min="4883" max="4883" width="9.109375" style="1"/>
    <col min="4884" max="4884" width="8.6640625" style="1" customWidth="1"/>
    <col min="4885" max="5119" width="9.109375" style="1"/>
    <col min="5120" max="5120" width="3.33203125" style="1" customWidth="1"/>
    <col min="5121" max="5121" width="6.44140625" style="1" customWidth="1"/>
    <col min="5122" max="5122" width="10.5546875" style="1" customWidth="1"/>
    <col min="5123" max="5123" width="10.88671875" style="1" customWidth="1"/>
    <col min="5124" max="5124" width="8.5546875" style="1" customWidth="1"/>
    <col min="5125" max="5125" width="9.109375" style="1"/>
    <col min="5126" max="5126" width="7.6640625" style="1" customWidth="1"/>
    <col min="5127" max="5127" width="0.88671875" style="1" customWidth="1"/>
    <col min="5128" max="5130" width="9.44140625" style="1" customWidth="1"/>
    <col min="5131" max="5131" width="9.33203125" style="1" customWidth="1"/>
    <col min="5132" max="5132" width="1" style="1" customWidth="1"/>
    <col min="5133" max="5133" width="11.6640625" style="1" customWidth="1"/>
    <col min="5134" max="5134" width="11.88671875" style="1" customWidth="1"/>
    <col min="5135" max="5135" width="9.6640625" style="1" customWidth="1"/>
    <col min="5136" max="5136" width="10.5546875" style="1" customWidth="1"/>
    <col min="5137" max="5137" width="1" style="1" customWidth="1"/>
    <col min="5138" max="5138" width="8.44140625" style="1" customWidth="1"/>
    <col min="5139" max="5139" width="9.109375" style="1"/>
    <col min="5140" max="5140" width="8.6640625" style="1" customWidth="1"/>
    <col min="5141" max="5375" width="9.109375" style="1"/>
    <col min="5376" max="5376" width="3.33203125" style="1" customWidth="1"/>
    <col min="5377" max="5377" width="6.44140625" style="1" customWidth="1"/>
    <col min="5378" max="5378" width="10.5546875" style="1" customWidth="1"/>
    <col min="5379" max="5379" width="10.88671875" style="1" customWidth="1"/>
    <col min="5380" max="5380" width="8.5546875" style="1" customWidth="1"/>
    <col min="5381" max="5381" width="9.109375" style="1"/>
    <col min="5382" max="5382" width="7.6640625" style="1" customWidth="1"/>
    <col min="5383" max="5383" width="0.88671875" style="1" customWidth="1"/>
    <col min="5384" max="5386" width="9.44140625" style="1" customWidth="1"/>
    <col min="5387" max="5387" width="9.33203125" style="1" customWidth="1"/>
    <col min="5388" max="5388" width="1" style="1" customWidth="1"/>
    <col min="5389" max="5389" width="11.6640625" style="1" customWidth="1"/>
    <col min="5390" max="5390" width="11.88671875" style="1" customWidth="1"/>
    <col min="5391" max="5391" width="9.6640625" style="1" customWidth="1"/>
    <col min="5392" max="5392" width="10.5546875" style="1" customWidth="1"/>
    <col min="5393" max="5393" width="1" style="1" customWidth="1"/>
    <col min="5394" max="5394" width="8.44140625" style="1" customWidth="1"/>
    <col min="5395" max="5395" width="9.109375" style="1"/>
    <col min="5396" max="5396" width="8.6640625" style="1" customWidth="1"/>
    <col min="5397" max="5631" width="9.109375" style="1"/>
    <col min="5632" max="5632" width="3.33203125" style="1" customWidth="1"/>
    <col min="5633" max="5633" width="6.44140625" style="1" customWidth="1"/>
    <col min="5634" max="5634" width="10.5546875" style="1" customWidth="1"/>
    <col min="5635" max="5635" width="10.88671875" style="1" customWidth="1"/>
    <col min="5636" max="5636" width="8.5546875" style="1" customWidth="1"/>
    <col min="5637" max="5637" width="9.109375" style="1"/>
    <col min="5638" max="5638" width="7.6640625" style="1" customWidth="1"/>
    <col min="5639" max="5639" width="0.88671875" style="1" customWidth="1"/>
    <col min="5640" max="5642" width="9.44140625" style="1" customWidth="1"/>
    <col min="5643" max="5643" width="9.33203125" style="1" customWidth="1"/>
    <col min="5644" max="5644" width="1" style="1" customWidth="1"/>
    <col min="5645" max="5645" width="11.6640625" style="1" customWidth="1"/>
    <col min="5646" max="5646" width="11.88671875" style="1" customWidth="1"/>
    <col min="5647" max="5647" width="9.6640625" style="1" customWidth="1"/>
    <col min="5648" max="5648" width="10.5546875" style="1" customWidth="1"/>
    <col min="5649" max="5649" width="1" style="1" customWidth="1"/>
    <col min="5650" max="5650" width="8.44140625" style="1" customWidth="1"/>
    <col min="5651" max="5651" width="9.109375" style="1"/>
    <col min="5652" max="5652" width="8.6640625" style="1" customWidth="1"/>
    <col min="5653" max="5887" width="9.109375" style="1"/>
    <col min="5888" max="5888" width="3.33203125" style="1" customWidth="1"/>
    <col min="5889" max="5889" width="6.44140625" style="1" customWidth="1"/>
    <col min="5890" max="5890" width="10.5546875" style="1" customWidth="1"/>
    <col min="5891" max="5891" width="10.88671875" style="1" customWidth="1"/>
    <col min="5892" max="5892" width="8.5546875" style="1" customWidth="1"/>
    <col min="5893" max="5893" width="9.109375" style="1"/>
    <col min="5894" max="5894" width="7.6640625" style="1" customWidth="1"/>
    <col min="5895" max="5895" width="0.88671875" style="1" customWidth="1"/>
    <col min="5896" max="5898" width="9.44140625" style="1" customWidth="1"/>
    <col min="5899" max="5899" width="9.33203125" style="1" customWidth="1"/>
    <col min="5900" max="5900" width="1" style="1" customWidth="1"/>
    <col min="5901" max="5901" width="11.6640625" style="1" customWidth="1"/>
    <col min="5902" max="5902" width="11.88671875" style="1" customWidth="1"/>
    <col min="5903" max="5903" width="9.6640625" style="1" customWidth="1"/>
    <col min="5904" max="5904" width="10.5546875" style="1" customWidth="1"/>
    <col min="5905" max="5905" width="1" style="1" customWidth="1"/>
    <col min="5906" max="5906" width="8.44140625" style="1" customWidth="1"/>
    <col min="5907" max="5907" width="9.109375" style="1"/>
    <col min="5908" max="5908" width="8.6640625" style="1" customWidth="1"/>
    <col min="5909" max="6143" width="9.109375" style="1"/>
    <col min="6144" max="6144" width="3.33203125" style="1" customWidth="1"/>
    <col min="6145" max="6145" width="6.44140625" style="1" customWidth="1"/>
    <col min="6146" max="6146" width="10.5546875" style="1" customWidth="1"/>
    <col min="6147" max="6147" width="10.88671875" style="1" customWidth="1"/>
    <col min="6148" max="6148" width="8.5546875" style="1" customWidth="1"/>
    <col min="6149" max="6149" width="9.109375" style="1"/>
    <col min="6150" max="6150" width="7.6640625" style="1" customWidth="1"/>
    <col min="6151" max="6151" width="0.88671875" style="1" customWidth="1"/>
    <col min="6152" max="6154" width="9.44140625" style="1" customWidth="1"/>
    <col min="6155" max="6155" width="9.33203125" style="1" customWidth="1"/>
    <col min="6156" max="6156" width="1" style="1" customWidth="1"/>
    <col min="6157" max="6157" width="11.6640625" style="1" customWidth="1"/>
    <col min="6158" max="6158" width="11.88671875" style="1" customWidth="1"/>
    <col min="6159" max="6159" width="9.6640625" style="1" customWidth="1"/>
    <col min="6160" max="6160" width="10.5546875" style="1" customWidth="1"/>
    <col min="6161" max="6161" width="1" style="1" customWidth="1"/>
    <col min="6162" max="6162" width="8.44140625" style="1" customWidth="1"/>
    <col min="6163" max="6163" width="9.109375" style="1"/>
    <col min="6164" max="6164" width="8.6640625" style="1" customWidth="1"/>
    <col min="6165" max="6399" width="9.109375" style="1"/>
    <col min="6400" max="6400" width="3.33203125" style="1" customWidth="1"/>
    <col min="6401" max="6401" width="6.44140625" style="1" customWidth="1"/>
    <col min="6402" max="6402" width="10.5546875" style="1" customWidth="1"/>
    <col min="6403" max="6403" width="10.88671875" style="1" customWidth="1"/>
    <col min="6404" max="6404" width="8.5546875" style="1" customWidth="1"/>
    <col min="6405" max="6405" width="9.109375" style="1"/>
    <col min="6406" max="6406" width="7.6640625" style="1" customWidth="1"/>
    <col min="6407" max="6407" width="0.88671875" style="1" customWidth="1"/>
    <col min="6408" max="6410" width="9.44140625" style="1" customWidth="1"/>
    <col min="6411" max="6411" width="9.33203125" style="1" customWidth="1"/>
    <col min="6412" max="6412" width="1" style="1" customWidth="1"/>
    <col min="6413" max="6413" width="11.6640625" style="1" customWidth="1"/>
    <col min="6414" max="6414" width="11.88671875" style="1" customWidth="1"/>
    <col min="6415" max="6415" width="9.6640625" style="1" customWidth="1"/>
    <col min="6416" max="6416" width="10.5546875" style="1" customWidth="1"/>
    <col min="6417" max="6417" width="1" style="1" customWidth="1"/>
    <col min="6418" max="6418" width="8.44140625" style="1" customWidth="1"/>
    <col min="6419" max="6419" width="9.109375" style="1"/>
    <col min="6420" max="6420" width="8.6640625" style="1" customWidth="1"/>
    <col min="6421" max="6655" width="9.109375" style="1"/>
    <col min="6656" max="6656" width="3.33203125" style="1" customWidth="1"/>
    <col min="6657" max="6657" width="6.44140625" style="1" customWidth="1"/>
    <col min="6658" max="6658" width="10.5546875" style="1" customWidth="1"/>
    <col min="6659" max="6659" width="10.88671875" style="1" customWidth="1"/>
    <col min="6660" max="6660" width="8.5546875" style="1" customWidth="1"/>
    <col min="6661" max="6661" width="9.109375" style="1"/>
    <col min="6662" max="6662" width="7.6640625" style="1" customWidth="1"/>
    <col min="6663" max="6663" width="0.88671875" style="1" customWidth="1"/>
    <col min="6664" max="6666" width="9.44140625" style="1" customWidth="1"/>
    <col min="6667" max="6667" width="9.33203125" style="1" customWidth="1"/>
    <col min="6668" max="6668" width="1" style="1" customWidth="1"/>
    <col min="6669" max="6669" width="11.6640625" style="1" customWidth="1"/>
    <col min="6670" max="6670" width="11.88671875" style="1" customWidth="1"/>
    <col min="6671" max="6671" width="9.6640625" style="1" customWidth="1"/>
    <col min="6672" max="6672" width="10.5546875" style="1" customWidth="1"/>
    <col min="6673" max="6673" width="1" style="1" customWidth="1"/>
    <col min="6674" max="6674" width="8.44140625" style="1" customWidth="1"/>
    <col min="6675" max="6675" width="9.109375" style="1"/>
    <col min="6676" max="6676" width="8.6640625" style="1" customWidth="1"/>
    <col min="6677" max="6911" width="9.109375" style="1"/>
    <col min="6912" max="6912" width="3.33203125" style="1" customWidth="1"/>
    <col min="6913" max="6913" width="6.44140625" style="1" customWidth="1"/>
    <col min="6914" max="6914" width="10.5546875" style="1" customWidth="1"/>
    <col min="6915" max="6915" width="10.88671875" style="1" customWidth="1"/>
    <col min="6916" max="6916" width="8.5546875" style="1" customWidth="1"/>
    <col min="6917" max="6917" width="9.109375" style="1"/>
    <col min="6918" max="6918" width="7.6640625" style="1" customWidth="1"/>
    <col min="6919" max="6919" width="0.88671875" style="1" customWidth="1"/>
    <col min="6920" max="6922" width="9.44140625" style="1" customWidth="1"/>
    <col min="6923" max="6923" width="9.33203125" style="1" customWidth="1"/>
    <col min="6924" max="6924" width="1" style="1" customWidth="1"/>
    <col min="6925" max="6925" width="11.6640625" style="1" customWidth="1"/>
    <col min="6926" max="6926" width="11.88671875" style="1" customWidth="1"/>
    <col min="6927" max="6927" width="9.6640625" style="1" customWidth="1"/>
    <col min="6928" max="6928" width="10.5546875" style="1" customWidth="1"/>
    <col min="6929" max="6929" width="1" style="1" customWidth="1"/>
    <col min="6930" max="6930" width="8.44140625" style="1" customWidth="1"/>
    <col min="6931" max="6931" width="9.109375" style="1"/>
    <col min="6932" max="6932" width="8.6640625" style="1" customWidth="1"/>
    <col min="6933" max="7167" width="9.109375" style="1"/>
    <col min="7168" max="7168" width="3.33203125" style="1" customWidth="1"/>
    <col min="7169" max="7169" width="6.44140625" style="1" customWidth="1"/>
    <col min="7170" max="7170" width="10.5546875" style="1" customWidth="1"/>
    <col min="7171" max="7171" width="10.88671875" style="1" customWidth="1"/>
    <col min="7172" max="7172" width="8.5546875" style="1" customWidth="1"/>
    <col min="7173" max="7173" width="9.109375" style="1"/>
    <col min="7174" max="7174" width="7.6640625" style="1" customWidth="1"/>
    <col min="7175" max="7175" width="0.88671875" style="1" customWidth="1"/>
    <col min="7176" max="7178" width="9.44140625" style="1" customWidth="1"/>
    <col min="7179" max="7179" width="9.33203125" style="1" customWidth="1"/>
    <col min="7180" max="7180" width="1" style="1" customWidth="1"/>
    <col min="7181" max="7181" width="11.6640625" style="1" customWidth="1"/>
    <col min="7182" max="7182" width="11.88671875" style="1" customWidth="1"/>
    <col min="7183" max="7183" width="9.6640625" style="1" customWidth="1"/>
    <col min="7184" max="7184" width="10.5546875" style="1" customWidth="1"/>
    <col min="7185" max="7185" width="1" style="1" customWidth="1"/>
    <col min="7186" max="7186" width="8.44140625" style="1" customWidth="1"/>
    <col min="7187" max="7187" width="9.109375" style="1"/>
    <col min="7188" max="7188" width="8.6640625" style="1" customWidth="1"/>
    <col min="7189" max="7423" width="9.109375" style="1"/>
    <col min="7424" max="7424" width="3.33203125" style="1" customWidth="1"/>
    <col min="7425" max="7425" width="6.44140625" style="1" customWidth="1"/>
    <col min="7426" max="7426" width="10.5546875" style="1" customWidth="1"/>
    <col min="7427" max="7427" width="10.88671875" style="1" customWidth="1"/>
    <col min="7428" max="7428" width="8.5546875" style="1" customWidth="1"/>
    <col min="7429" max="7429" width="9.109375" style="1"/>
    <col min="7430" max="7430" width="7.6640625" style="1" customWidth="1"/>
    <col min="7431" max="7431" width="0.88671875" style="1" customWidth="1"/>
    <col min="7432" max="7434" width="9.44140625" style="1" customWidth="1"/>
    <col min="7435" max="7435" width="9.33203125" style="1" customWidth="1"/>
    <col min="7436" max="7436" width="1" style="1" customWidth="1"/>
    <col min="7437" max="7437" width="11.6640625" style="1" customWidth="1"/>
    <col min="7438" max="7438" width="11.88671875" style="1" customWidth="1"/>
    <col min="7439" max="7439" width="9.6640625" style="1" customWidth="1"/>
    <col min="7440" max="7440" width="10.5546875" style="1" customWidth="1"/>
    <col min="7441" max="7441" width="1" style="1" customWidth="1"/>
    <col min="7442" max="7442" width="8.44140625" style="1" customWidth="1"/>
    <col min="7443" max="7443" width="9.109375" style="1"/>
    <col min="7444" max="7444" width="8.6640625" style="1" customWidth="1"/>
    <col min="7445" max="7679" width="9.109375" style="1"/>
    <col min="7680" max="7680" width="3.33203125" style="1" customWidth="1"/>
    <col min="7681" max="7681" width="6.44140625" style="1" customWidth="1"/>
    <col min="7682" max="7682" width="10.5546875" style="1" customWidth="1"/>
    <col min="7683" max="7683" width="10.88671875" style="1" customWidth="1"/>
    <col min="7684" max="7684" width="8.5546875" style="1" customWidth="1"/>
    <col min="7685" max="7685" width="9.109375" style="1"/>
    <col min="7686" max="7686" width="7.6640625" style="1" customWidth="1"/>
    <col min="7687" max="7687" width="0.88671875" style="1" customWidth="1"/>
    <col min="7688" max="7690" width="9.44140625" style="1" customWidth="1"/>
    <col min="7691" max="7691" width="9.33203125" style="1" customWidth="1"/>
    <col min="7692" max="7692" width="1" style="1" customWidth="1"/>
    <col min="7693" max="7693" width="11.6640625" style="1" customWidth="1"/>
    <col min="7694" max="7694" width="11.88671875" style="1" customWidth="1"/>
    <col min="7695" max="7695" width="9.6640625" style="1" customWidth="1"/>
    <col min="7696" max="7696" width="10.5546875" style="1" customWidth="1"/>
    <col min="7697" max="7697" width="1" style="1" customWidth="1"/>
    <col min="7698" max="7698" width="8.44140625" style="1" customWidth="1"/>
    <col min="7699" max="7699" width="9.109375" style="1"/>
    <col min="7700" max="7700" width="8.6640625" style="1" customWidth="1"/>
    <col min="7701" max="7935" width="9.109375" style="1"/>
    <col min="7936" max="7936" width="3.33203125" style="1" customWidth="1"/>
    <col min="7937" max="7937" width="6.44140625" style="1" customWidth="1"/>
    <col min="7938" max="7938" width="10.5546875" style="1" customWidth="1"/>
    <col min="7939" max="7939" width="10.88671875" style="1" customWidth="1"/>
    <col min="7940" max="7940" width="8.5546875" style="1" customWidth="1"/>
    <col min="7941" max="7941" width="9.109375" style="1"/>
    <col min="7942" max="7942" width="7.6640625" style="1" customWidth="1"/>
    <col min="7943" max="7943" width="0.88671875" style="1" customWidth="1"/>
    <col min="7944" max="7946" width="9.44140625" style="1" customWidth="1"/>
    <col min="7947" max="7947" width="9.33203125" style="1" customWidth="1"/>
    <col min="7948" max="7948" width="1" style="1" customWidth="1"/>
    <col min="7949" max="7949" width="11.6640625" style="1" customWidth="1"/>
    <col min="7950" max="7950" width="11.88671875" style="1" customWidth="1"/>
    <col min="7951" max="7951" width="9.6640625" style="1" customWidth="1"/>
    <col min="7952" max="7952" width="10.5546875" style="1" customWidth="1"/>
    <col min="7953" max="7953" width="1" style="1" customWidth="1"/>
    <col min="7954" max="7954" width="8.44140625" style="1" customWidth="1"/>
    <col min="7955" max="7955" width="9.109375" style="1"/>
    <col min="7956" max="7956" width="8.6640625" style="1" customWidth="1"/>
    <col min="7957" max="8191" width="9.109375" style="1"/>
    <col min="8192" max="8192" width="3.33203125" style="1" customWidth="1"/>
    <col min="8193" max="8193" width="6.44140625" style="1" customWidth="1"/>
    <col min="8194" max="8194" width="10.5546875" style="1" customWidth="1"/>
    <col min="8195" max="8195" width="10.88671875" style="1" customWidth="1"/>
    <col min="8196" max="8196" width="8.5546875" style="1" customWidth="1"/>
    <col min="8197" max="8197" width="9.109375" style="1"/>
    <col min="8198" max="8198" width="7.6640625" style="1" customWidth="1"/>
    <col min="8199" max="8199" width="0.88671875" style="1" customWidth="1"/>
    <col min="8200" max="8202" width="9.44140625" style="1" customWidth="1"/>
    <col min="8203" max="8203" width="9.33203125" style="1" customWidth="1"/>
    <col min="8204" max="8204" width="1" style="1" customWidth="1"/>
    <col min="8205" max="8205" width="11.6640625" style="1" customWidth="1"/>
    <col min="8206" max="8206" width="11.88671875" style="1" customWidth="1"/>
    <col min="8207" max="8207" width="9.6640625" style="1" customWidth="1"/>
    <col min="8208" max="8208" width="10.5546875" style="1" customWidth="1"/>
    <col min="8209" max="8209" width="1" style="1" customWidth="1"/>
    <col min="8210" max="8210" width="8.44140625" style="1" customWidth="1"/>
    <col min="8211" max="8211" width="9.109375" style="1"/>
    <col min="8212" max="8212" width="8.6640625" style="1" customWidth="1"/>
    <col min="8213" max="8447" width="9.109375" style="1"/>
    <col min="8448" max="8448" width="3.33203125" style="1" customWidth="1"/>
    <col min="8449" max="8449" width="6.44140625" style="1" customWidth="1"/>
    <col min="8450" max="8450" width="10.5546875" style="1" customWidth="1"/>
    <col min="8451" max="8451" width="10.88671875" style="1" customWidth="1"/>
    <col min="8452" max="8452" width="8.5546875" style="1" customWidth="1"/>
    <col min="8453" max="8453" width="9.109375" style="1"/>
    <col min="8454" max="8454" width="7.6640625" style="1" customWidth="1"/>
    <col min="8455" max="8455" width="0.88671875" style="1" customWidth="1"/>
    <col min="8456" max="8458" width="9.44140625" style="1" customWidth="1"/>
    <col min="8459" max="8459" width="9.33203125" style="1" customWidth="1"/>
    <col min="8460" max="8460" width="1" style="1" customWidth="1"/>
    <col min="8461" max="8461" width="11.6640625" style="1" customWidth="1"/>
    <col min="8462" max="8462" width="11.88671875" style="1" customWidth="1"/>
    <col min="8463" max="8463" width="9.6640625" style="1" customWidth="1"/>
    <col min="8464" max="8464" width="10.5546875" style="1" customWidth="1"/>
    <col min="8465" max="8465" width="1" style="1" customWidth="1"/>
    <col min="8466" max="8466" width="8.44140625" style="1" customWidth="1"/>
    <col min="8467" max="8467" width="9.109375" style="1"/>
    <col min="8468" max="8468" width="8.6640625" style="1" customWidth="1"/>
    <col min="8469" max="8703" width="9.109375" style="1"/>
    <col min="8704" max="8704" width="3.33203125" style="1" customWidth="1"/>
    <col min="8705" max="8705" width="6.44140625" style="1" customWidth="1"/>
    <col min="8706" max="8706" width="10.5546875" style="1" customWidth="1"/>
    <col min="8707" max="8707" width="10.88671875" style="1" customWidth="1"/>
    <col min="8708" max="8708" width="8.5546875" style="1" customWidth="1"/>
    <col min="8709" max="8709" width="9.109375" style="1"/>
    <col min="8710" max="8710" width="7.6640625" style="1" customWidth="1"/>
    <col min="8711" max="8711" width="0.88671875" style="1" customWidth="1"/>
    <col min="8712" max="8714" width="9.44140625" style="1" customWidth="1"/>
    <col min="8715" max="8715" width="9.33203125" style="1" customWidth="1"/>
    <col min="8716" max="8716" width="1" style="1" customWidth="1"/>
    <col min="8717" max="8717" width="11.6640625" style="1" customWidth="1"/>
    <col min="8718" max="8718" width="11.88671875" style="1" customWidth="1"/>
    <col min="8719" max="8719" width="9.6640625" style="1" customWidth="1"/>
    <col min="8720" max="8720" width="10.5546875" style="1" customWidth="1"/>
    <col min="8721" max="8721" width="1" style="1" customWidth="1"/>
    <col min="8722" max="8722" width="8.44140625" style="1" customWidth="1"/>
    <col min="8723" max="8723" width="9.109375" style="1"/>
    <col min="8724" max="8724" width="8.6640625" style="1" customWidth="1"/>
    <col min="8725" max="8959" width="9.109375" style="1"/>
    <col min="8960" max="8960" width="3.33203125" style="1" customWidth="1"/>
    <col min="8961" max="8961" width="6.44140625" style="1" customWidth="1"/>
    <col min="8962" max="8962" width="10.5546875" style="1" customWidth="1"/>
    <col min="8963" max="8963" width="10.88671875" style="1" customWidth="1"/>
    <col min="8964" max="8964" width="8.5546875" style="1" customWidth="1"/>
    <col min="8965" max="8965" width="9.109375" style="1"/>
    <col min="8966" max="8966" width="7.6640625" style="1" customWidth="1"/>
    <col min="8967" max="8967" width="0.88671875" style="1" customWidth="1"/>
    <col min="8968" max="8970" width="9.44140625" style="1" customWidth="1"/>
    <col min="8971" max="8971" width="9.33203125" style="1" customWidth="1"/>
    <col min="8972" max="8972" width="1" style="1" customWidth="1"/>
    <col min="8973" max="8973" width="11.6640625" style="1" customWidth="1"/>
    <col min="8974" max="8974" width="11.88671875" style="1" customWidth="1"/>
    <col min="8975" max="8975" width="9.6640625" style="1" customWidth="1"/>
    <col min="8976" max="8976" width="10.5546875" style="1" customWidth="1"/>
    <col min="8977" max="8977" width="1" style="1" customWidth="1"/>
    <col min="8978" max="8978" width="8.44140625" style="1" customWidth="1"/>
    <col min="8979" max="8979" width="9.109375" style="1"/>
    <col min="8980" max="8980" width="8.6640625" style="1" customWidth="1"/>
    <col min="8981" max="9215" width="9.109375" style="1"/>
    <col min="9216" max="9216" width="3.33203125" style="1" customWidth="1"/>
    <col min="9217" max="9217" width="6.44140625" style="1" customWidth="1"/>
    <col min="9218" max="9218" width="10.5546875" style="1" customWidth="1"/>
    <col min="9219" max="9219" width="10.88671875" style="1" customWidth="1"/>
    <col min="9220" max="9220" width="8.5546875" style="1" customWidth="1"/>
    <col min="9221" max="9221" width="9.109375" style="1"/>
    <col min="9222" max="9222" width="7.6640625" style="1" customWidth="1"/>
    <col min="9223" max="9223" width="0.88671875" style="1" customWidth="1"/>
    <col min="9224" max="9226" width="9.44140625" style="1" customWidth="1"/>
    <col min="9227" max="9227" width="9.33203125" style="1" customWidth="1"/>
    <col min="9228" max="9228" width="1" style="1" customWidth="1"/>
    <col min="9229" max="9229" width="11.6640625" style="1" customWidth="1"/>
    <col min="9230" max="9230" width="11.88671875" style="1" customWidth="1"/>
    <col min="9231" max="9231" width="9.6640625" style="1" customWidth="1"/>
    <col min="9232" max="9232" width="10.5546875" style="1" customWidth="1"/>
    <col min="9233" max="9233" width="1" style="1" customWidth="1"/>
    <col min="9234" max="9234" width="8.44140625" style="1" customWidth="1"/>
    <col min="9235" max="9235" width="9.109375" style="1"/>
    <col min="9236" max="9236" width="8.6640625" style="1" customWidth="1"/>
    <col min="9237" max="9471" width="9.109375" style="1"/>
    <col min="9472" max="9472" width="3.33203125" style="1" customWidth="1"/>
    <col min="9473" max="9473" width="6.44140625" style="1" customWidth="1"/>
    <col min="9474" max="9474" width="10.5546875" style="1" customWidth="1"/>
    <col min="9475" max="9475" width="10.88671875" style="1" customWidth="1"/>
    <col min="9476" max="9476" width="8.5546875" style="1" customWidth="1"/>
    <col min="9477" max="9477" width="9.109375" style="1"/>
    <col min="9478" max="9478" width="7.6640625" style="1" customWidth="1"/>
    <col min="9479" max="9479" width="0.88671875" style="1" customWidth="1"/>
    <col min="9480" max="9482" width="9.44140625" style="1" customWidth="1"/>
    <col min="9483" max="9483" width="9.33203125" style="1" customWidth="1"/>
    <col min="9484" max="9484" width="1" style="1" customWidth="1"/>
    <col min="9485" max="9485" width="11.6640625" style="1" customWidth="1"/>
    <col min="9486" max="9486" width="11.88671875" style="1" customWidth="1"/>
    <col min="9487" max="9487" width="9.6640625" style="1" customWidth="1"/>
    <col min="9488" max="9488" width="10.5546875" style="1" customWidth="1"/>
    <col min="9489" max="9489" width="1" style="1" customWidth="1"/>
    <col min="9490" max="9490" width="8.44140625" style="1" customWidth="1"/>
    <col min="9491" max="9491" width="9.109375" style="1"/>
    <col min="9492" max="9492" width="8.6640625" style="1" customWidth="1"/>
    <col min="9493" max="9727" width="9.109375" style="1"/>
    <col min="9728" max="9728" width="3.33203125" style="1" customWidth="1"/>
    <col min="9729" max="9729" width="6.44140625" style="1" customWidth="1"/>
    <col min="9730" max="9730" width="10.5546875" style="1" customWidth="1"/>
    <col min="9731" max="9731" width="10.88671875" style="1" customWidth="1"/>
    <col min="9732" max="9732" width="8.5546875" style="1" customWidth="1"/>
    <col min="9733" max="9733" width="9.109375" style="1"/>
    <col min="9734" max="9734" width="7.6640625" style="1" customWidth="1"/>
    <col min="9735" max="9735" width="0.88671875" style="1" customWidth="1"/>
    <col min="9736" max="9738" width="9.44140625" style="1" customWidth="1"/>
    <col min="9739" max="9739" width="9.33203125" style="1" customWidth="1"/>
    <col min="9740" max="9740" width="1" style="1" customWidth="1"/>
    <col min="9741" max="9741" width="11.6640625" style="1" customWidth="1"/>
    <col min="9742" max="9742" width="11.88671875" style="1" customWidth="1"/>
    <col min="9743" max="9743" width="9.6640625" style="1" customWidth="1"/>
    <col min="9744" max="9744" width="10.5546875" style="1" customWidth="1"/>
    <col min="9745" max="9745" width="1" style="1" customWidth="1"/>
    <col min="9746" max="9746" width="8.44140625" style="1" customWidth="1"/>
    <col min="9747" max="9747" width="9.109375" style="1"/>
    <col min="9748" max="9748" width="8.6640625" style="1" customWidth="1"/>
    <col min="9749" max="9983" width="9.109375" style="1"/>
    <col min="9984" max="9984" width="3.33203125" style="1" customWidth="1"/>
    <col min="9985" max="9985" width="6.44140625" style="1" customWidth="1"/>
    <col min="9986" max="9986" width="10.5546875" style="1" customWidth="1"/>
    <col min="9987" max="9987" width="10.88671875" style="1" customWidth="1"/>
    <col min="9988" max="9988" width="8.5546875" style="1" customWidth="1"/>
    <col min="9989" max="9989" width="9.109375" style="1"/>
    <col min="9990" max="9990" width="7.6640625" style="1" customWidth="1"/>
    <col min="9991" max="9991" width="0.88671875" style="1" customWidth="1"/>
    <col min="9992" max="9994" width="9.44140625" style="1" customWidth="1"/>
    <col min="9995" max="9995" width="9.33203125" style="1" customWidth="1"/>
    <col min="9996" max="9996" width="1" style="1" customWidth="1"/>
    <col min="9997" max="9997" width="11.6640625" style="1" customWidth="1"/>
    <col min="9998" max="9998" width="11.88671875" style="1" customWidth="1"/>
    <col min="9999" max="9999" width="9.6640625" style="1" customWidth="1"/>
    <col min="10000" max="10000" width="10.5546875" style="1" customWidth="1"/>
    <col min="10001" max="10001" width="1" style="1" customWidth="1"/>
    <col min="10002" max="10002" width="8.44140625" style="1" customWidth="1"/>
    <col min="10003" max="10003" width="9.109375" style="1"/>
    <col min="10004" max="10004" width="8.6640625" style="1" customWidth="1"/>
    <col min="10005" max="10239" width="9.109375" style="1"/>
    <col min="10240" max="10240" width="3.33203125" style="1" customWidth="1"/>
    <col min="10241" max="10241" width="6.44140625" style="1" customWidth="1"/>
    <col min="10242" max="10242" width="10.5546875" style="1" customWidth="1"/>
    <col min="10243" max="10243" width="10.88671875" style="1" customWidth="1"/>
    <col min="10244" max="10244" width="8.5546875" style="1" customWidth="1"/>
    <col min="10245" max="10245" width="9.109375" style="1"/>
    <col min="10246" max="10246" width="7.6640625" style="1" customWidth="1"/>
    <col min="10247" max="10247" width="0.88671875" style="1" customWidth="1"/>
    <col min="10248" max="10250" width="9.44140625" style="1" customWidth="1"/>
    <col min="10251" max="10251" width="9.33203125" style="1" customWidth="1"/>
    <col min="10252" max="10252" width="1" style="1" customWidth="1"/>
    <col min="10253" max="10253" width="11.6640625" style="1" customWidth="1"/>
    <col min="10254" max="10254" width="11.88671875" style="1" customWidth="1"/>
    <col min="10255" max="10255" width="9.6640625" style="1" customWidth="1"/>
    <col min="10256" max="10256" width="10.5546875" style="1" customWidth="1"/>
    <col min="10257" max="10257" width="1" style="1" customWidth="1"/>
    <col min="10258" max="10258" width="8.44140625" style="1" customWidth="1"/>
    <col min="10259" max="10259" width="9.109375" style="1"/>
    <col min="10260" max="10260" width="8.6640625" style="1" customWidth="1"/>
    <col min="10261" max="10495" width="9.109375" style="1"/>
    <col min="10496" max="10496" width="3.33203125" style="1" customWidth="1"/>
    <col min="10497" max="10497" width="6.44140625" style="1" customWidth="1"/>
    <col min="10498" max="10498" width="10.5546875" style="1" customWidth="1"/>
    <col min="10499" max="10499" width="10.88671875" style="1" customWidth="1"/>
    <col min="10500" max="10500" width="8.5546875" style="1" customWidth="1"/>
    <col min="10501" max="10501" width="9.109375" style="1"/>
    <col min="10502" max="10502" width="7.6640625" style="1" customWidth="1"/>
    <col min="10503" max="10503" width="0.88671875" style="1" customWidth="1"/>
    <col min="10504" max="10506" width="9.44140625" style="1" customWidth="1"/>
    <col min="10507" max="10507" width="9.33203125" style="1" customWidth="1"/>
    <col min="10508" max="10508" width="1" style="1" customWidth="1"/>
    <col min="10509" max="10509" width="11.6640625" style="1" customWidth="1"/>
    <col min="10510" max="10510" width="11.88671875" style="1" customWidth="1"/>
    <col min="10511" max="10511" width="9.6640625" style="1" customWidth="1"/>
    <col min="10512" max="10512" width="10.5546875" style="1" customWidth="1"/>
    <col min="10513" max="10513" width="1" style="1" customWidth="1"/>
    <col min="10514" max="10514" width="8.44140625" style="1" customWidth="1"/>
    <col min="10515" max="10515" width="9.109375" style="1"/>
    <col min="10516" max="10516" width="8.6640625" style="1" customWidth="1"/>
    <col min="10517" max="10751" width="9.109375" style="1"/>
    <col min="10752" max="10752" width="3.33203125" style="1" customWidth="1"/>
    <col min="10753" max="10753" width="6.44140625" style="1" customWidth="1"/>
    <col min="10754" max="10754" width="10.5546875" style="1" customWidth="1"/>
    <col min="10755" max="10755" width="10.88671875" style="1" customWidth="1"/>
    <col min="10756" max="10756" width="8.5546875" style="1" customWidth="1"/>
    <col min="10757" max="10757" width="9.109375" style="1"/>
    <col min="10758" max="10758" width="7.6640625" style="1" customWidth="1"/>
    <col min="10759" max="10759" width="0.88671875" style="1" customWidth="1"/>
    <col min="10760" max="10762" width="9.44140625" style="1" customWidth="1"/>
    <col min="10763" max="10763" width="9.33203125" style="1" customWidth="1"/>
    <col min="10764" max="10764" width="1" style="1" customWidth="1"/>
    <col min="10765" max="10765" width="11.6640625" style="1" customWidth="1"/>
    <col min="10766" max="10766" width="11.88671875" style="1" customWidth="1"/>
    <col min="10767" max="10767" width="9.6640625" style="1" customWidth="1"/>
    <col min="10768" max="10768" width="10.5546875" style="1" customWidth="1"/>
    <col min="10769" max="10769" width="1" style="1" customWidth="1"/>
    <col min="10770" max="10770" width="8.44140625" style="1" customWidth="1"/>
    <col min="10771" max="10771" width="9.109375" style="1"/>
    <col min="10772" max="10772" width="8.6640625" style="1" customWidth="1"/>
    <col min="10773" max="11007" width="9.109375" style="1"/>
    <col min="11008" max="11008" width="3.33203125" style="1" customWidth="1"/>
    <col min="11009" max="11009" width="6.44140625" style="1" customWidth="1"/>
    <col min="11010" max="11010" width="10.5546875" style="1" customWidth="1"/>
    <col min="11011" max="11011" width="10.88671875" style="1" customWidth="1"/>
    <col min="11012" max="11012" width="8.5546875" style="1" customWidth="1"/>
    <col min="11013" max="11013" width="9.109375" style="1"/>
    <col min="11014" max="11014" width="7.6640625" style="1" customWidth="1"/>
    <col min="11015" max="11015" width="0.88671875" style="1" customWidth="1"/>
    <col min="11016" max="11018" width="9.44140625" style="1" customWidth="1"/>
    <col min="11019" max="11019" width="9.33203125" style="1" customWidth="1"/>
    <col min="11020" max="11020" width="1" style="1" customWidth="1"/>
    <col min="11021" max="11021" width="11.6640625" style="1" customWidth="1"/>
    <col min="11022" max="11022" width="11.88671875" style="1" customWidth="1"/>
    <col min="11023" max="11023" width="9.6640625" style="1" customWidth="1"/>
    <col min="11024" max="11024" width="10.5546875" style="1" customWidth="1"/>
    <col min="11025" max="11025" width="1" style="1" customWidth="1"/>
    <col min="11026" max="11026" width="8.44140625" style="1" customWidth="1"/>
    <col min="11027" max="11027" width="9.109375" style="1"/>
    <col min="11028" max="11028" width="8.6640625" style="1" customWidth="1"/>
    <col min="11029" max="11263" width="9.109375" style="1"/>
    <col min="11264" max="11264" width="3.33203125" style="1" customWidth="1"/>
    <col min="11265" max="11265" width="6.44140625" style="1" customWidth="1"/>
    <col min="11266" max="11266" width="10.5546875" style="1" customWidth="1"/>
    <col min="11267" max="11267" width="10.88671875" style="1" customWidth="1"/>
    <col min="11268" max="11268" width="8.5546875" style="1" customWidth="1"/>
    <col min="11269" max="11269" width="9.109375" style="1"/>
    <col min="11270" max="11270" width="7.6640625" style="1" customWidth="1"/>
    <col min="11271" max="11271" width="0.88671875" style="1" customWidth="1"/>
    <col min="11272" max="11274" width="9.44140625" style="1" customWidth="1"/>
    <col min="11275" max="11275" width="9.33203125" style="1" customWidth="1"/>
    <col min="11276" max="11276" width="1" style="1" customWidth="1"/>
    <col min="11277" max="11277" width="11.6640625" style="1" customWidth="1"/>
    <col min="11278" max="11278" width="11.88671875" style="1" customWidth="1"/>
    <col min="11279" max="11279" width="9.6640625" style="1" customWidth="1"/>
    <col min="11280" max="11280" width="10.5546875" style="1" customWidth="1"/>
    <col min="11281" max="11281" width="1" style="1" customWidth="1"/>
    <col min="11282" max="11282" width="8.44140625" style="1" customWidth="1"/>
    <col min="11283" max="11283" width="9.109375" style="1"/>
    <col min="11284" max="11284" width="8.6640625" style="1" customWidth="1"/>
    <col min="11285" max="11519" width="9.109375" style="1"/>
    <col min="11520" max="11520" width="3.33203125" style="1" customWidth="1"/>
    <col min="11521" max="11521" width="6.44140625" style="1" customWidth="1"/>
    <col min="11522" max="11522" width="10.5546875" style="1" customWidth="1"/>
    <col min="11523" max="11523" width="10.88671875" style="1" customWidth="1"/>
    <col min="11524" max="11524" width="8.5546875" style="1" customWidth="1"/>
    <col min="11525" max="11525" width="9.109375" style="1"/>
    <col min="11526" max="11526" width="7.6640625" style="1" customWidth="1"/>
    <col min="11527" max="11527" width="0.88671875" style="1" customWidth="1"/>
    <col min="11528" max="11530" width="9.44140625" style="1" customWidth="1"/>
    <col min="11531" max="11531" width="9.33203125" style="1" customWidth="1"/>
    <col min="11532" max="11532" width="1" style="1" customWidth="1"/>
    <col min="11533" max="11533" width="11.6640625" style="1" customWidth="1"/>
    <col min="11534" max="11534" width="11.88671875" style="1" customWidth="1"/>
    <col min="11535" max="11535" width="9.6640625" style="1" customWidth="1"/>
    <col min="11536" max="11536" width="10.5546875" style="1" customWidth="1"/>
    <col min="11537" max="11537" width="1" style="1" customWidth="1"/>
    <col min="11538" max="11538" width="8.44140625" style="1" customWidth="1"/>
    <col min="11539" max="11539" width="9.109375" style="1"/>
    <col min="11540" max="11540" width="8.6640625" style="1" customWidth="1"/>
    <col min="11541" max="11775" width="9.109375" style="1"/>
    <col min="11776" max="11776" width="3.33203125" style="1" customWidth="1"/>
    <col min="11777" max="11777" width="6.44140625" style="1" customWidth="1"/>
    <col min="11778" max="11778" width="10.5546875" style="1" customWidth="1"/>
    <col min="11779" max="11779" width="10.88671875" style="1" customWidth="1"/>
    <col min="11780" max="11780" width="8.5546875" style="1" customWidth="1"/>
    <col min="11781" max="11781" width="9.109375" style="1"/>
    <col min="11782" max="11782" width="7.6640625" style="1" customWidth="1"/>
    <col min="11783" max="11783" width="0.88671875" style="1" customWidth="1"/>
    <col min="11784" max="11786" width="9.44140625" style="1" customWidth="1"/>
    <col min="11787" max="11787" width="9.33203125" style="1" customWidth="1"/>
    <col min="11788" max="11788" width="1" style="1" customWidth="1"/>
    <col min="11789" max="11789" width="11.6640625" style="1" customWidth="1"/>
    <col min="11790" max="11790" width="11.88671875" style="1" customWidth="1"/>
    <col min="11791" max="11791" width="9.6640625" style="1" customWidth="1"/>
    <col min="11792" max="11792" width="10.5546875" style="1" customWidth="1"/>
    <col min="11793" max="11793" width="1" style="1" customWidth="1"/>
    <col min="11794" max="11794" width="8.44140625" style="1" customWidth="1"/>
    <col min="11795" max="11795" width="9.109375" style="1"/>
    <col min="11796" max="11796" width="8.6640625" style="1" customWidth="1"/>
    <col min="11797" max="12031" width="9.109375" style="1"/>
    <col min="12032" max="12032" width="3.33203125" style="1" customWidth="1"/>
    <col min="12033" max="12033" width="6.44140625" style="1" customWidth="1"/>
    <col min="12034" max="12034" width="10.5546875" style="1" customWidth="1"/>
    <col min="12035" max="12035" width="10.88671875" style="1" customWidth="1"/>
    <col min="12036" max="12036" width="8.5546875" style="1" customWidth="1"/>
    <col min="12037" max="12037" width="9.109375" style="1"/>
    <col min="12038" max="12038" width="7.6640625" style="1" customWidth="1"/>
    <col min="12039" max="12039" width="0.88671875" style="1" customWidth="1"/>
    <col min="12040" max="12042" width="9.44140625" style="1" customWidth="1"/>
    <col min="12043" max="12043" width="9.33203125" style="1" customWidth="1"/>
    <col min="12044" max="12044" width="1" style="1" customWidth="1"/>
    <col min="12045" max="12045" width="11.6640625" style="1" customWidth="1"/>
    <col min="12046" max="12046" width="11.88671875" style="1" customWidth="1"/>
    <col min="12047" max="12047" width="9.6640625" style="1" customWidth="1"/>
    <col min="12048" max="12048" width="10.5546875" style="1" customWidth="1"/>
    <col min="12049" max="12049" width="1" style="1" customWidth="1"/>
    <col min="12050" max="12050" width="8.44140625" style="1" customWidth="1"/>
    <col min="12051" max="12051" width="9.109375" style="1"/>
    <col min="12052" max="12052" width="8.6640625" style="1" customWidth="1"/>
    <col min="12053" max="12287" width="9.109375" style="1"/>
    <col min="12288" max="12288" width="3.33203125" style="1" customWidth="1"/>
    <col min="12289" max="12289" width="6.44140625" style="1" customWidth="1"/>
    <col min="12290" max="12290" width="10.5546875" style="1" customWidth="1"/>
    <col min="12291" max="12291" width="10.88671875" style="1" customWidth="1"/>
    <col min="12292" max="12292" width="8.5546875" style="1" customWidth="1"/>
    <col min="12293" max="12293" width="9.109375" style="1"/>
    <col min="12294" max="12294" width="7.6640625" style="1" customWidth="1"/>
    <col min="12295" max="12295" width="0.88671875" style="1" customWidth="1"/>
    <col min="12296" max="12298" width="9.44140625" style="1" customWidth="1"/>
    <col min="12299" max="12299" width="9.33203125" style="1" customWidth="1"/>
    <col min="12300" max="12300" width="1" style="1" customWidth="1"/>
    <col min="12301" max="12301" width="11.6640625" style="1" customWidth="1"/>
    <col min="12302" max="12302" width="11.88671875" style="1" customWidth="1"/>
    <col min="12303" max="12303" width="9.6640625" style="1" customWidth="1"/>
    <col min="12304" max="12304" width="10.5546875" style="1" customWidth="1"/>
    <col min="12305" max="12305" width="1" style="1" customWidth="1"/>
    <col min="12306" max="12306" width="8.44140625" style="1" customWidth="1"/>
    <col min="12307" max="12307" width="9.109375" style="1"/>
    <col min="12308" max="12308" width="8.6640625" style="1" customWidth="1"/>
    <col min="12309" max="12543" width="9.109375" style="1"/>
    <col min="12544" max="12544" width="3.33203125" style="1" customWidth="1"/>
    <col min="12545" max="12545" width="6.44140625" style="1" customWidth="1"/>
    <col min="12546" max="12546" width="10.5546875" style="1" customWidth="1"/>
    <col min="12547" max="12547" width="10.88671875" style="1" customWidth="1"/>
    <col min="12548" max="12548" width="8.5546875" style="1" customWidth="1"/>
    <col min="12549" max="12549" width="9.109375" style="1"/>
    <col min="12550" max="12550" width="7.6640625" style="1" customWidth="1"/>
    <col min="12551" max="12551" width="0.88671875" style="1" customWidth="1"/>
    <col min="12552" max="12554" width="9.44140625" style="1" customWidth="1"/>
    <col min="12555" max="12555" width="9.33203125" style="1" customWidth="1"/>
    <col min="12556" max="12556" width="1" style="1" customWidth="1"/>
    <col min="12557" max="12557" width="11.6640625" style="1" customWidth="1"/>
    <col min="12558" max="12558" width="11.88671875" style="1" customWidth="1"/>
    <col min="12559" max="12559" width="9.6640625" style="1" customWidth="1"/>
    <col min="12560" max="12560" width="10.5546875" style="1" customWidth="1"/>
    <col min="12561" max="12561" width="1" style="1" customWidth="1"/>
    <col min="12562" max="12562" width="8.44140625" style="1" customWidth="1"/>
    <col min="12563" max="12563" width="9.109375" style="1"/>
    <col min="12564" max="12564" width="8.6640625" style="1" customWidth="1"/>
    <col min="12565" max="12799" width="9.109375" style="1"/>
    <col min="12800" max="12800" width="3.33203125" style="1" customWidth="1"/>
    <col min="12801" max="12801" width="6.44140625" style="1" customWidth="1"/>
    <col min="12802" max="12802" width="10.5546875" style="1" customWidth="1"/>
    <col min="12803" max="12803" width="10.88671875" style="1" customWidth="1"/>
    <col min="12804" max="12804" width="8.5546875" style="1" customWidth="1"/>
    <col min="12805" max="12805" width="9.109375" style="1"/>
    <col min="12806" max="12806" width="7.6640625" style="1" customWidth="1"/>
    <col min="12807" max="12807" width="0.88671875" style="1" customWidth="1"/>
    <col min="12808" max="12810" width="9.44140625" style="1" customWidth="1"/>
    <col min="12811" max="12811" width="9.33203125" style="1" customWidth="1"/>
    <col min="12812" max="12812" width="1" style="1" customWidth="1"/>
    <col min="12813" max="12813" width="11.6640625" style="1" customWidth="1"/>
    <col min="12814" max="12814" width="11.88671875" style="1" customWidth="1"/>
    <col min="12815" max="12815" width="9.6640625" style="1" customWidth="1"/>
    <col min="12816" max="12816" width="10.5546875" style="1" customWidth="1"/>
    <col min="12817" max="12817" width="1" style="1" customWidth="1"/>
    <col min="12818" max="12818" width="8.44140625" style="1" customWidth="1"/>
    <col min="12819" max="12819" width="9.109375" style="1"/>
    <col min="12820" max="12820" width="8.6640625" style="1" customWidth="1"/>
    <col min="12821" max="13055" width="9.109375" style="1"/>
    <col min="13056" max="13056" width="3.33203125" style="1" customWidth="1"/>
    <col min="13057" max="13057" width="6.44140625" style="1" customWidth="1"/>
    <col min="13058" max="13058" width="10.5546875" style="1" customWidth="1"/>
    <col min="13059" max="13059" width="10.88671875" style="1" customWidth="1"/>
    <col min="13060" max="13060" width="8.5546875" style="1" customWidth="1"/>
    <col min="13061" max="13061" width="9.109375" style="1"/>
    <col min="13062" max="13062" width="7.6640625" style="1" customWidth="1"/>
    <col min="13063" max="13063" width="0.88671875" style="1" customWidth="1"/>
    <col min="13064" max="13066" width="9.44140625" style="1" customWidth="1"/>
    <col min="13067" max="13067" width="9.33203125" style="1" customWidth="1"/>
    <col min="13068" max="13068" width="1" style="1" customWidth="1"/>
    <col min="13069" max="13069" width="11.6640625" style="1" customWidth="1"/>
    <col min="13070" max="13070" width="11.88671875" style="1" customWidth="1"/>
    <col min="13071" max="13071" width="9.6640625" style="1" customWidth="1"/>
    <col min="13072" max="13072" width="10.5546875" style="1" customWidth="1"/>
    <col min="13073" max="13073" width="1" style="1" customWidth="1"/>
    <col min="13074" max="13074" width="8.44140625" style="1" customWidth="1"/>
    <col min="13075" max="13075" width="9.109375" style="1"/>
    <col min="13076" max="13076" width="8.6640625" style="1" customWidth="1"/>
    <col min="13077" max="13311" width="9.109375" style="1"/>
    <col min="13312" max="13312" width="3.33203125" style="1" customWidth="1"/>
    <col min="13313" max="13313" width="6.44140625" style="1" customWidth="1"/>
    <col min="13314" max="13314" width="10.5546875" style="1" customWidth="1"/>
    <col min="13315" max="13315" width="10.88671875" style="1" customWidth="1"/>
    <col min="13316" max="13316" width="8.5546875" style="1" customWidth="1"/>
    <col min="13317" max="13317" width="9.109375" style="1"/>
    <col min="13318" max="13318" width="7.6640625" style="1" customWidth="1"/>
    <col min="13319" max="13319" width="0.88671875" style="1" customWidth="1"/>
    <col min="13320" max="13322" width="9.44140625" style="1" customWidth="1"/>
    <col min="13323" max="13323" width="9.33203125" style="1" customWidth="1"/>
    <col min="13324" max="13324" width="1" style="1" customWidth="1"/>
    <col min="13325" max="13325" width="11.6640625" style="1" customWidth="1"/>
    <col min="13326" max="13326" width="11.88671875" style="1" customWidth="1"/>
    <col min="13327" max="13327" width="9.6640625" style="1" customWidth="1"/>
    <col min="13328" max="13328" width="10.5546875" style="1" customWidth="1"/>
    <col min="13329" max="13329" width="1" style="1" customWidth="1"/>
    <col min="13330" max="13330" width="8.44140625" style="1" customWidth="1"/>
    <col min="13331" max="13331" width="9.109375" style="1"/>
    <col min="13332" max="13332" width="8.6640625" style="1" customWidth="1"/>
    <col min="13333" max="13567" width="9.109375" style="1"/>
    <col min="13568" max="13568" width="3.33203125" style="1" customWidth="1"/>
    <col min="13569" max="13569" width="6.44140625" style="1" customWidth="1"/>
    <col min="13570" max="13570" width="10.5546875" style="1" customWidth="1"/>
    <col min="13571" max="13571" width="10.88671875" style="1" customWidth="1"/>
    <col min="13572" max="13572" width="8.5546875" style="1" customWidth="1"/>
    <col min="13573" max="13573" width="9.109375" style="1"/>
    <col min="13574" max="13574" width="7.6640625" style="1" customWidth="1"/>
    <col min="13575" max="13575" width="0.88671875" style="1" customWidth="1"/>
    <col min="13576" max="13578" width="9.44140625" style="1" customWidth="1"/>
    <col min="13579" max="13579" width="9.33203125" style="1" customWidth="1"/>
    <col min="13580" max="13580" width="1" style="1" customWidth="1"/>
    <col min="13581" max="13581" width="11.6640625" style="1" customWidth="1"/>
    <col min="13582" max="13582" width="11.88671875" style="1" customWidth="1"/>
    <col min="13583" max="13583" width="9.6640625" style="1" customWidth="1"/>
    <col min="13584" max="13584" width="10.5546875" style="1" customWidth="1"/>
    <col min="13585" max="13585" width="1" style="1" customWidth="1"/>
    <col min="13586" max="13586" width="8.44140625" style="1" customWidth="1"/>
    <col min="13587" max="13587" width="9.109375" style="1"/>
    <col min="13588" max="13588" width="8.6640625" style="1" customWidth="1"/>
    <col min="13589" max="13823" width="9.109375" style="1"/>
    <col min="13824" max="13824" width="3.33203125" style="1" customWidth="1"/>
    <col min="13825" max="13825" width="6.44140625" style="1" customWidth="1"/>
    <col min="13826" max="13826" width="10.5546875" style="1" customWidth="1"/>
    <col min="13827" max="13827" width="10.88671875" style="1" customWidth="1"/>
    <col min="13828" max="13828" width="8.5546875" style="1" customWidth="1"/>
    <col min="13829" max="13829" width="9.109375" style="1"/>
    <col min="13830" max="13830" width="7.6640625" style="1" customWidth="1"/>
    <col min="13831" max="13831" width="0.88671875" style="1" customWidth="1"/>
    <col min="13832" max="13834" width="9.44140625" style="1" customWidth="1"/>
    <col min="13835" max="13835" width="9.33203125" style="1" customWidth="1"/>
    <col min="13836" max="13836" width="1" style="1" customWidth="1"/>
    <col min="13837" max="13837" width="11.6640625" style="1" customWidth="1"/>
    <col min="13838" max="13838" width="11.88671875" style="1" customWidth="1"/>
    <col min="13839" max="13839" width="9.6640625" style="1" customWidth="1"/>
    <col min="13840" max="13840" width="10.5546875" style="1" customWidth="1"/>
    <col min="13841" max="13841" width="1" style="1" customWidth="1"/>
    <col min="13842" max="13842" width="8.44140625" style="1" customWidth="1"/>
    <col min="13843" max="13843" width="9.109375" style="1"/>
    <col min="13844" max="13844" width="8.6640625" style="1" customWidth="1"/>
    <col min="13845" max="14079" width="9.109375" style="1"/>
    <col min="14080" max="14080" width="3.33203125" style="1" customWidth="1"/>
    <col min="14081" max="14081" width="6.44140625" style="1" customWidth="1"/>
    <col min="14082" max="14082" width="10.5546875" style="1" customWidth="1"/>
    <col min="14083" max="14083" width="10.88671875" style="1" customWidth="1"/>
    <col min="14084" max="14084" width="8.5546875" style="1" customWidth="1"/>
    <col min="14085" max="14085" width="9.109375" style="1"/>
    <col min="14086" max="14086" width="7.6640625" style="1" customWidth="1"/>
    <col min="14087" max="14087" width="0.88671875" style="1" customWidth="1"/>
    <col min="14088" max="14090" width="9.44140625" style="1" customWidth="1"/>
    <col min="14091" max="14091" width="9.33203125" style="1" customWidth="1"/>
    <col min="14092" max="14092" width="1" style="1" customWidth="1"/>
    <col min="14093" max="14093" width="11.6640625" style="1" customWidth="1"/>
    <col min="14094" max="14094" width="11.88671875" style="1" customWidth="1"/>
    <col min="14095" max="14095" width="9.6640625" style="1" customWidth="1"/>
    <col min="14096" max="14096" width="10.5546875" style="1" customWidth="1"/>
    <col min="14097" max="14097" width="1" style="1" customWidth="1"/>
    <col min="14098" max="14098" width="8.44140625" style="1" customWidth="1"/>
    <col min="14099" max="14099" width="9.109375" style="1"/>
    <col min="14100" max="14100" width="8.6640625" style="1" customWidth="1"/>
    <col min="14101" max="14335" width="9.109375" style="1"/>
    <col min="14336" max="14336" width="3.33203125" style="1" customWidth="1"/>
    <col min="14337" max="14337" width="6.44140625" style="1" customWidth="1"/>
    <col min="14338" max="14338" width="10.5546875" style="1" customWidth="1"/>
    <col min="14339" max="14339" width="10.88671875" style="1" customWidth="1"/>
    <col min="14340" max="14340" width="8.5546875" style="1" customWidth="1"/>
    <col min="14341" max="14341" width="9.109375" style="1"/>
    <col min="14342" max="14342" width="7.6640625" style="1" customWidth="1"/>
    <col min="14343" max="14343" width="0.88671875" style="1" customWidth="1"/>
    <col min="14344" max="14346" width="9.44140625" style="1" customWidth="1"/>
    <col min="14347" max="14347" width="9.33203125" style="1" customWidth="1"/>
    <col min="14348" max="14348" width="1" style="1" customWidth="1"/>
    <col min="14349" max="14349" width="11.6640625" style="1" customWidth="1"/>
    <col min="14350" max="14350" width="11.88671875" style="1" customWidth="1"/>
    <col min="14351" max="14351" width="9.6640625" style="1" customWidth="1"/>
    <col min="14352" max="14352" width="10.5546875" style="1" customWidth="1"/>
    <col min="14353" max="14353" width="1" style="1" customWidth="1"/>
    <col min="14354" max="14354" width="8.44140625" style="1" customWidth="1"/>
    <col min="14355" max="14355" width="9.109375" style="1"/>
    <col min="14356" max="14356" width="8.6640625" style="1" customWidth="1"/>
    <col min="14357" max="14591" width="9.109375" style="1"/>
    <col min="14592" max="14592" width="3.33203125" style="1" customWidth="1"/>
    <col min="14593" max="14593" width="6.44140625" style="1" customWidth="1"/>
    <col min="14594" max="14594" width="10.5546875" style="1" customWidth="1"/>
    <col min="14595" max="14595" width="10.88671875" style="1" customWidth="1"/>
    <col min="14596" max="14596" width="8.5546875" style="1" customWidth="1"/>
    <col min="14597" max="14597" width="9.109375" style="1"/>
    <col min="14598" max="14598" width="7.6640625" style="1" customWidth="1"/>
    <col min="14599" max="14599" width="0.88671875" style="1" customWidth="1"/>
    <col min="14600" max="14602" width="9.44140625" style="1" customWidth="1"/>
    <col min="14603" max="14603" width="9.33203125" style="1" customWidth="1"/>
    <col min="14604" max="14604" width="1" style="1" customWidth="1"/>
    <col min="14605" max="14605" width="11.6640625" style="1" customWidth="1"/>
    <col min="14606" max="14606" width="11.88671875" style="1" customWidth="1"/>
    <col min="14607" max="14607" width="9.6640625" style="1" customWidth="1"/>
    <col min="14608" max="14608" width="10.5546875" style="1" customWidth="1"/>
    <col min="14609" max="14609" width="1" style="1" customWidth="1"/>
    <col min="14610" max="14610" width="8.44140625" style="1" customWidth="1"/>
    <col min="14611" max="14611" width="9.109375" style="1"/>
    <col min="14612" max="14612" width="8.6640625" style="1" customWidth="1"/>
    <col min="14613" max="14847" width="9.109375" style="1"/>
    <col min="14848" max="14848" width="3.33203125" style="1" customWidth="1"/>
    <col min="14849" max="14849" width="6.44140625" style="1" customWidth="1"/>
    <col min="14850" max="14850" width="10.5546875" style="1" customWidth="1"/>
    <col min="14851" max="14851" width="10.88671875" style="1" customWidth="1"/>
    <col min="14852" max="14852" width="8.5546875" style="1" customWidth="1"/>
    <col min="14853" max="14853" width="9.109375" style="1"/>
    <col min="14854" max="14854" width="7.6640625" style="1" customWidth="1"/>
    <col min="14855" max="14855" width="0.88671875" style="1" customWidth="1"/>
    <col min="14856" max="14858" width="9.44140625" style="1" customWidth="1"/>
    <col min="14859" max="14859" width="9.33203125" style="1" customWidth="1"/>
    <col min="14860" max="14860" width="1" style="1" customWidth="1"/>
    <col min="14861" max="14861" width="11.6640625" style="1" customWidth="1"/>
    <col min="14862" max="14862" width="11.88671875" style="1" customWidth="1"/>
    <col min="14863" max="14863" width="9.6640625" style="1" customWidth="1"/>
    <col min="14864" max="14864" width="10.5546875" style="1" customWidth="1"/>
    <col min="14865" max="14865" width="1" style="1" customWidth="1"/>
    <col min="14866" max="14866" width="8.44140625" style="1" customWidth="1"/>
    <col min="14867" max="14867" width="9.109375" style="1"/>
    <col min="14868" max="14868" width="8.6640625" style="1" customWidth="1"/>
    <col min="14869" max="15103" width="9.109375" style="1"/>
    <col min="15104" max="15104" width="3.33203125" style="1" customWidth="1"/>
    <col min="15105" max="15105" width="6.44140625" style="1" customWidth="1"/>
    <col min="15106" max="15106" width="10.5546875" style="1" customWidth="1"/>
    <col min="15107" max="15107" width="10.88671875" style="1" customWidth="1"/>
    <col min="15108" max="15108" width="8.5546875" style="1" customWidth="1"/>
    <col min="15109" max="15109" width="9.109375" style="1"/>
    <col min="15110" max="15110" width="7.6640625" style="1" customWidth="1"/>
    <col min="15111" max="15111" width="0.88671875" style="1" customWidth="1"/>
    <col min="15112" max="15114" width="9.44140625" style="1" customWidth="1"/>
    <col min="15115" max="15115" width="9.33203125" style="1" customWidth="1"/>
    <col min="15116" max="15116" width="1" style="1" customWidth="1"/>
    <col min="15117" max="15117" width="11.6640625" style="1" customWidth="1"/>
    <col min="15118" max="15118" width="11.88671875" style="1" customWidth="1"/>
    <col min="15119" max="15119" width="9.6640625" style="1" customWidth="1"/>
    <col min="15120" max="15120" width="10.5546875" style="1" customWidth="1"/>
    <col min="15121" max="15121" width="1" style="1" customWidth="1"/>
    <col min="15122" max="15122" width="8.44140625" style="1" customWidth="1"/>
    <col min="15123" max="15123" width="9.109375" style="1"/>
    <col min="15124" max="15124" width="8.6640625" style="1" customWidth="1"/>
    <col min="15125" max="15359" width="9.109375" style="1"/>
    <col min="15360" max="15360" width="3.33203125" style="1" customWidth="1"/>
    <col min="15361" max="15361" width="6.44140625" style="1" customWidth="1"/>
    <col min="15362" max="15362" width="10.5546875" style="1" customWidth="1"/>
    <col min="15363" max="15363" width="10.88671875" style="1" customWidth="1"/>
    <col min="15364" max="15364" width="8.5546875" style="1" customWidth="1"/>
    <col min="15365" max="15365" width="9.109375" style="1"/>
    <col min="15366" max="15366" width="7.6640625" style="1" customWidth="1"/>
    <col min="15367" max="15367" width="0.88671875" style="1" customWidth="1"/>
    <col min="15368" max="15370" width="9.44140625" style="1" customWidth="1"/>
    <col min="15371" max="15371" width="9.33203125" style="1" customWidth="1"/>
    <col min="15372" max="15372" width="1" style="1" customWidth="1"/>
    <col min="15373" max="15373" width="11.6640625" style="1" customWidth="1"/>
    <col min="15374" max="15374" width="11.88671875" style="1" customWidth="1"/>
    <col min="15375" max="15375" width="9.6640625" style="1" customWidth="1"/>
    <col min="15376" max="15376" width="10.5546875" style="1" customWidth="1"/>
    <col min="15377" max="15377" width="1" style="1" customWidth="1"/>
    <col min="15378" max="15378" width="8.44140625" style="1" customWidth="1"/>
    <col min="15379" max="15379" width="9.109375" style="1"/>
    <col min="15380" max="15380" width="8.6640625" style="1" customWidth="1"/>
    <col min="15381" max="15615" width="9.109375" style="1"/>
    <col min="15616" max="15616" width="3.33203125" style="1" customWidth="1"/>
    <col min="15617" max="15617" width="6.44140625" style="1" customWidth="1"/>
    <col min="15618" max="15618" width="10.5546875" style="1" customWidth="1"/>
    <col min="15619" max="15619" width="10.88671875" style="1" customWidth="1"/>
    <col min="15620" max="15620" width="8.5546875" style="1" customWidth="1"/>
    <col min="15621" max="15621" width="9.109375" style="1"/>
    <col min="15622" max="15622" width="7.6640625" style="1" customWidth="1"/>
    <col min="15623" max="15623" width="0.88671875" style="1" customWidth="1"/>
    <col min="15624" max="15626" width="9.44140625" style="1" customWidth="1"/>
    <col min="15627" max="15627" width="9.33203125" style="1" customWidth="1"/>
    <col min="15628" max="15628" width="1" style="1" customWidth="1"/>
    <col min="15629" max="15629" width="11.6640625" style="1" customWidth="1"/>
    <col min="15630" max="15630" width="11.88671875" style="1" customWidth="1"/>
    <col min="15631" max="15631" width="9.6640625" style="1" customWidth="1"/>
    <col min="15632" max="15632" width="10.5546875" style="1" customWidth="1"/>
    <col min="15633" max="15633" width="1" style="1" customWidth="1"/>
    <col min="15634" max="15634" width="8.44140625" style="1" customWidth="1"/>
    <col min="15635" max="15635" width="9.109375" style="1"/>
    <col min="15636" max="15636" width="8.6640625" style="1" customWidth="1"/>
    <col min="15637" max="15871" width="9.109375" style="1"/>
    <col min="15872" max="15872" width="3.33203125" style="1" customWidth="1"/>
    <col min="15873" max="15873" width="6.44140625" style="1" customWidth="1"/>
    <col min="15874" max="15874" width="10.5546875" style="1" customWidth="1"/>
    <col min="15875" max="15875" width="10.88671875" style="1" customWidth="1"/>
    <col min="15876" max="15876" width="8.5546875" style="1" customWidth="1"/>
    <col min="15877" max="15877" width="9.109375" style="1"/>
    <col min="15878" max="15878" width="7.6640625" style="1" customWidth="1"/>
    <col min="15879" max="15879" width="0.88671875" style="1" customWidth="1"/>
    <col min="15880" max="15882" width="9.44140625" style="1" customWidth="1"/>
    <col min="15883" max="15883" width="9.33203125" style="1" customWidth="1"/>
    <col min="15884" max="15884" width="1" style="1" customWidth="1"/>
    <col min="15885" max="15885" width="11.6640625" style="1" customWidth="1"/>
    <col min="15886" max="15886" width="11.88671875" style="1" customWidth="1"/>
    <col min="15887" max="15887" width="9.6640625" style="1" customWidth="1"/>
    <col min="15888" max="15888" width="10.5546875" style="1" customWidth="1"/>
    <col min="15889" max="15889" width="1" style="1" customWidth="1"/>
    <col min="15890" max="15890" width="8.44140625" style="1" customWidth="1"/>
    <col min="15891" max="15891" width="9.109375" style="1"/>
    <col min="15892" max="15892" width="8.6640625" style="1" customWidth="1"/>
    <col min="15893" max="16127" width="9.109375" style="1"/>
    <col min="16128" max="16128" width="3.33203125" style="1" customWidth="1"/>
    <col min="16129" max="16129" width="6.44140625" style="1" customWidth="1"/>
    <col min="16130" max="16130" width="10.5546875" style="1" customWidth="1"/>
    <col min="16131" max="16131" width="10.88671875" style="1" customWidth="1"/>
    <col min="16132" max="16132" width="8.5546875" style="1" customWidth="1"/>
    <col min="16133" max="16133" width="9.109375" style="1"/>
    <col min="16134" max="16134" width="7.6640625" style="1" customWidth="1"/>
    <col min="16135" max="16135" width="0.88671875" style="1" customWidth="1"/>
    <col min="16136" max="16138" width="9.44140625" style="1" customWidth="1"/>
    <col min="16139" max="16139" width="9.33203125" style="1" customWidth="1"/>
    <col min="16140" max="16140" width="1" style="1" customWidth="1"/>
    <col min="16141" max="16141" width="11.6640625" style="1" customWidth="1"/>
    <col min="16142" max="16142" width="11.88671875" style="1" customWidth="1"/>
    <col min="16143" max="16143" width="9.6640625" style="1" customWidth="1"/>
    <col min="16144" max="16144" width="10.5546875" style="1" customWidth="1"/>
    <col min="16145" max="16145" width="1" style="1" customWidth="1"/>
    <col min="16146" max="16146" width="8.44140625" style="1" customWidth="1"/>
    <col min="16147" max="16147" width="9.109375" style="1"/>
    <col min="16148" max="16148" width="8.6640625" style="1" customWidth="1"/>
    <col min="16149" max="16383" width="9.109375" style="1"/>
    <col min="16384" max="16384" width="9.109375" style="1" customWidth="1"/>
  </cols>
  <sheetData>
    <row r="1" spans="1:20" ht="21.75" customHeight="1">
      <c r="H1" s="2" t="s">
        <v>936</v>
      </c>
      <c r="T1" s="3"/>
    </row>
    <row r="2" spans="1:20" ht="15" customHeight="1">
      <c r="A2" s="4" t="s">
        <v>1045</v>
      </c>
      <c r="F2" s="5"/>
      <c r="G2" s="6"/>
      <c r="I2" s="7"/>
      <c r="Q2" s="6"/>
      <c r="R2" s="8"/>
      <c r="S2" s="8"/>
      <c r="T2" s="8"/>
    </row>
    <row r="3" spans="1:20" ht="24.75" customHeight="1">
      <c r="B3" s="7"/>
      <c r="D3" s="4" t="s">
        <v>814</v>
      </c>
      <c r="E3" s="4"/>
      <c r="F3" s="4"/>
      <c r="H3" s="9" t="s">
        <v>815</v>
      </c>
      <c r="I3" s="4"/>
      <c r="K3" s="4"/>
      <c r="L3" s="10"/>
      <c r="M3" s="4" t="s">
        <v>816</v>
      </c>
      <c r="N3" s="4"/>
      <c r="O3" s="11" t="s">
        <v>817</v>
      </c>
      <c r="P3" s="4" t="s">
        <v>818</v>
      </c>
      <c r="Q3" s="12"/>
    </row>
    <row r="4" spans="1:20" s="4" customFormat="1" ht="23.25" customHeight="1">
      <c r="C4" s="13" t="s">
        <v>937</v>
      </c>
      <c r="D4" s="13" t="s">
        <v>813</v>
      </c>
      <c r="E4" s="13" t="s">
        <v>813</v>
      </c>
      <c r="F4" s="13" t="s">
        <v>813</v>
      </c>
      <c r="G4" s="14"/>
      <c r="H4" s="13" t="s">
        <v>819</v>
      </c>
      <c r="I4" s="13" t="s">
        <v>819</v>
      </c>
      <c r="J4" s="13" t="s">
        <v>819</v>
      </c>
      <c r="K4" s="13" t="s">
        <v>819</v>
      </c>
      <c r="L4" s="14"/>
      <c r="M4" s="13" t="s">
        <v>820</v>
      </c>
      <c r="N4" s="13" t="s">
        <v>820</v>
      </c>
      <c r="O4" s="11" t="s">
        <v>821</v>
      </c>
      <c r="P4" s="13" t="s">
        <v>820</v>
      </c>
      <c r="Q4" s="15"/>
      <c r="R4" s="8" t="s">
        <v>822</v>
      </c>
      <c r="S4" s="8" t="s">
        <v>822</v>
      </c>
      <c r="T4" s="8" t="s">
        <v>822</v>
      </c>
    </row>
    <row r="5" spans="1:20" s="4" customFormat="1" ht="15.75" customHeight="1">
      <c r="C5" s="13" t="s">
        <v>938</v>
      </c>
      <c r="D5" s="13" t="s">
        <v>823</v>
      </c>
      <c r="E5" s="13" t="s">
        <v>824</v>
      </c>
      <c r="F5" s="13" t="s">
        <v>935</v>
      </c>
      <c r="G5" s="14"/>
      <c r="H5" s="13"/>
      <c r="I5" s="16" t="s">
        <v>825</v>
      </c>
      <c r="J5" s="13" t="s">
        <v>823</v>
      </c>
      <c r="K5" s="13" t="s">
        <v>824</v>
      </c>
      <c r="L5" s="14"/>
      <c r="M5" s="13" t="s">
        <v>978</v>
      </c>
      <c r="N5" s="13" t="s">
        <v>980</v>
      </c>
      <c r="O5" s="13" t="s">
        <v>820</v>
      </c>
      <c r="P5" s="13" t="s">
        <v>824</v>
      </c>
      <c r="Q5" s="15"/>
      <c r="R5" s="16" t="s">
        <v>658</v>
      </c>
      <c r="S5" s="16" t="s">
        <v>658</v>
      </c>
      <c r="T5" s="16" t="s">
        <v>658</v>
      </c>
    </row>
    <row r="6" spans="1:20" s="4" customFormat="1" ht="15.75" customHeight="1">
      <c r="B6" s="17" t="s">
        <v>660</v>
      </c>
      <c r="C6" s="13" t="s">
        <v>826</v>
      </c>
      <c r="D6" s="16" t="s">
        <v>828</v>
      </c>
      <c r="E6" s="16" t="s">
        <v>829</v>
      </c>
      <c r="F6" s="16" t="s">
        <v>830</v>
      </c>
      <c r="G6" s="18"/>
      <c r="H6" s="16" t="s">
        <v>826</v>
      </c>
      <c r="I6" s="16" t="s">
        <v>827</v>
      </c>
      <c r="J6" s="16" t="s">
        <v>828</v>
      </c>
      <c r="K6" s="16" t="s">
        <v>1046</v>
      </c>
      <c r="L6" s="18"/>
      <c r="M6" s="16" t="s">
        <v>979</v>
      </c>
      <c r="N6" s="16" t="s">
        <v>979</v>
      </c>
      <c r="O6" s="16" t="s">
        <v>828</v>
      </c>
      <c r="P6" s="16" t="s">
        <v>829</v>
      </c>
      <c r="Q6" s="14"/>
      <c r="R6" s="16" t="s">
        <v>828</v>
      </c>
      <c r="S6" s="16" t="s">
        <v>829</v>
      </c>
      <c r="T6" s="16" t="s">
        <v>830</v>
      </c>
    </row>
    <row r="7" spans="1:20" ht="9" customHeight="1">
      <c r="G7" s="12"/>
      <c r="L7" s="12"/>
      <c r="Q7" s="12"/>
    </row>
    <row r="8" spans="1:20" ht="16.5" customHeight="1">
      <c r="A8" s="1">
        <v>1</v>
      </c>
      <c r="B8" s="1" t="s">
        <v>771</v>
      </c>
      <c r="C8" s="19">
        <v>9867.1615340413882</v>
      </c>
      <c r="D8" s="19">
        <f>SUM(C8*0.85)/2000</f>
        <v>4.1935436519675893</v>
      </c>
      <c r="E8" s="20">
        <f>SUM(D8/365)</f>
        <v>1.1489160690322162E-2</v>
      </c>
      <c r="F8" s="19">
        <f>SUM(C8*0.169)/2000</f>
        <v>0.83377514962649746</v>
      </c>
      <c r="G8" s="21"/>
      <c r="H8" s="22">
        <v>329.2</v>
      </c>
      <c r="I8" s="19">
        <f>SUM(H8/365)</f>
        <v>0.901917808219178</v>
      </c>
      <c r="J8" s="20">
        <f>SUM(H8*0.85)/2000</f>
        <v>0.13991000000000001</v>
      </c>
      <c r="K8" s="20">
        <f>SUM(J8/365)*1.2</f>
        <v>4.5997808219178083E-4</v>
      </c>
      <c r="L8" s="23"/>
      <c r="M8" s="24">
        <v>8861.39</v>
      </c>
      <c r="N8" s="24">
        <f>SUM(M8/365)</f>
        <v>24.277780821917808</v>
      </c>
      <c r="O8" s="19">
        <v>52.36</v>
      </c>
      <c r="P8" s="20">
        <f>SUM(O8/365)</f>
        <v>0.14345205479452056</v>
      </c>
      <c r="Q8" s="23"/>
      <c r="R8" s="25">
        <f t="shared" ref="R8:S21" si="0">SUM(D8,J8,O8)</f>
        <v>56.693453651967587</v>
      </c>
      <c r="S8" s="26">
        <f t="shared" si="0"/>
        <v>0.1554011935670345</v>
      </c>
      <c r="T8" s="25">
        <v>0.83377514962649746</v>
      </c>
    </row>
    <row r="9" spans="1:20" ht="19.95" customHeight="1">
      <c r="A9" s="1">
        <f>A8+1</f>
        <v>2</v>
      </c>
      <c r="B9" s="1" t="s">
        <v>684</v>
      </c>
      <c r="C9" s="19">
        <v>5775.920120413507</v>
      </c>
      <c r="D9" s="19">
        <f t="shared" ref="D9:D23" si="1">SUM(C9*0.85)/2000</f>
        <v>2.4547660511757403</v>
      </c>
      <c r="E9" s="20">
        <f t="shared" ref="E9:E21" si="2">SUM(D9/365)</f>
        <v>6.7253864415773709E-3</v>
      </c>
      <c r="F9" s="19">
        <f t="shared" ref="F9:F23" si="3">SUM(C9*0.169)/2000</f>
        <v>0.48806525017494135</v>
      </c>
      <c r="G9" s="21"/>
      <c r="H9" s="22">
        <v>4839.8999999999996</v>
      </c>
      <c r="I9" s="19">
        <f t="shared" ref="I9:I26" si="4">SUM(H9/365)</f>
        <v>13.26</v>
      </c>
      <c r="J9" s="20">
        <f t="shared" ref="J9:J23" si="5">SUM(H9*0.85)/2000</f>
        <v>2.0569574999999998</v>
      </c>
      <c r="K9" s="20">
        <f t="shared" ref="K9:K21" si="6">SUM(J9/365)*1.2</f>
        <v>6.7625999999999988E-3</v>
      </c>
      <c r="L9" s="23"/>
      <c r="M9" s="24">
        <v>7648.5540000000001</v>
      </c>
      <c r="N9" s="24">
        <f t="shared" ref="N9:N26" si="7">SUM(M9/365)</f>
        <v>20.954942465753426</v>
      </c>
      <c r="O9" s="19">
        <v>68.400000000000006</v>
      </c>
      <c r="P9" s="20">
        <f t="shared" ref="P9:P21" si="8">SUM(O9/365)</f>
        <v>0.1873972602739726</v>
      </c>
      <c r="Q9" s="23"/>
      <c r="R9" s="25">
        <f t="shared" si="0"/>
        <v>72.91172355117574</v>
      </c>
      <c r="S9" s="26">
        <f t="shared" si="0"/>
        <v>0.20088524671554997</v>
      </c>
      <c r="T9" s="25">
        <v>0.48806525017494135</v>
      </c>
    </row>
    <row r="10" spans="1:20" ht="19.95" customHeight="1">
      <c r="A10" s="1">
        <f t="shared" ref="A10:A21" si="9">A9+1</f>
        <v>3</v>
      </c>
      <c r="B10" s="1" t="s">
        <v>758</v>
      </c>
      <c r="C10" s="19">
        <v>24364.38848397899</v>
      </c>
      <c r="D10" s="19">
        <f t="shared" si="1"/>
        <v>10.354865105691072</v>
      </c>
      <c r="E10" s="20">
        <f t="shared" si="2"/>
        <v>2.8369493440249513E-2</v>
      </c>
      <c r="F10" s="19">
        <f t="shared" si="3"/>
        <v>2.0587908268962245</v>
      </c>
      <c r="G10" s="21"/>
      <c r="H10" s="22">
        <v>1843.3</v>
      </c>
      <c r="I10" s="19">
        <f t="shared" si="4"/>
        <v>5.0501369863013696</v>
      </c>
      <c r="J10" s="20">
        <f t="shared" si="5"/>
        <v>0.78340249999999989</v>
      </c>
      <c r="K10" s="20">
        <f t="shared" si="6"/>
        <v>2.575569863013698E-3</v>
      </c>
      <c r="L10" s="23"/>
      <c r="M10" s="24">
        <v>30708.87</v>
      </c>
      <c r="N10" s="24">
        <f t="shared" si="7"/>
        <v>84.133890410958898</v>
      </c>
      <c r="O10" s="19">
        <v>97.03</v>
      </c>
      <c r="P10" s="20">
        <f t="shared" si="8"/>
        <v>0.26583561643835618</v>
      </c>
      <c r="Q10" s="23"/>
      <c r="R10" s="25">
        <f t="shared" si="0"/>
        <v>108.16826760569107</v>
      </c>
      <c r="S10" s="26">
        <f t="shared" si="0"/>
        <v>0.29678067974161937</v>
      </c>
      <c r="T10" s="25">
        <v>2.0587908268962245</v>
      </c>
    </row>
    <row r="11" spans="1:20" ht="19.95" customHeight="1">
      <c r="A11" s="1">
        <f t="shared" si="9"/>
        <v>4</v>
      </c>
      <c r="B11" s="1" t="s">
        <v>783</v>
      </c>
      <c r="C11" s="19">
        <v>693.09255929255789</v>
      </c>
      <c r="D11" s="19">
        <f t="shared" si="1"/>
        <v>0.2945643376993371</v>
      </c>
      <c r="E11" s="20">
        <f t="shared" si="2"/>
        <v>8.0702558273790985E-4</v>
      </c>
      <c r="F11" s="19">
        <f t="shared" si="3"/>
        <v>5.8566321260221148E-2</v>
      </c>
      <c r="G11" s="21"/>
      <c r="H11" s="22">
        <v>0</v>
      </c>
      <c r="I11" s="19">
        <f t="shared" si="4"/>
        <v>0</v>
      </c>
      <c r="J11" s="20">
        <f t="shared" si="5"/>
        <v>0</v>
      </c>
      <c r="K11" s="20">
        <f t="shared" si="6"/>
        <v>0</v>
      </c>
      <c r="L11" s="23"/>
      <c r="M11" s="24">
        <v>503.392</v>
      </c>
      <c r="N11" s="24">
        <f t="shared" si="7"/>
        <v>1.3791561643835617</v>
      </c>
      <c r="O11" s="19">
        <v>6.22</v>
      </c>
      <c r="P11" s="20">
        <f t="shared" si="8"/>
        <v>1.7041095890410959E-2</v>
      </c>
      <c r="Q11" s="23"/>
      <c r="R11" s="25">
        <f t="shared" si="0"/>
        <v>6.514564337699337</v>
      </c>
      <c r="S11" s="26">
        <f t="shared" si="0"/>
        <v>1.7848121473148869E-2</v>
      </c>
      <c r="T11" s="25">
        <v>5.8566321260221148E-2</v>
      </c>
    </row>
    <row r="12" spans="1:20" ht="19.95" customHeight="1">
      <c r="A12" s="1">
        <f t="shared" si="9"/>
        <v>5</v>
      </c>
      <c r="B12" s="1" t="s">
        <v>719</v>
      </c>
      <c r="C12" s="19">
        <v>32873.888512843383</v>
      </c>
      <c r="D12" s="19">
        <f t="shared" si="1"/>
        <v>13.971402617958438</v>
      </c>
      <c r="E12" s="20">
        <f t="shared" si="2"/>
        <v>3.8277815391666956E-2</v>
      </c>
      <c r="F12" s="19">
        <f t="shared" si="3"/>
        <v>2.7778435793352658</v>
      </c>
      <c r="G12" s="21"/>
      <c r="H12" s="22">
        <v>8530.1</v>
      </c>
      <c r="I12" s="19">
        <f t="shared" si="4"/>
        <v>23.370136986301372</v>
      </c>
      <c r="J12" s="20">
        <f t="shared" si="5"/>
        <v>3.6252925</v>
      </c>
      <c r="K12" s="20">
        <f t="shared" si="6"/>
        <v>1.19187698630137E-2</v>
      </c>
      <c r="L12" s="23"/>
      <c r="M12" s="24">
        <v>13005.019</v>
      </c>
      <c r="N12" s="24">
        <f t="shared" si="7"/>
        <v>35.630189041095889</v>
      </c>
      <c r="O12" s="19">
        <v>88.51</v>
      </c>
      <c r="P12" s="20">
        <f t="shared" si="8"/>
        <v>0.24249315068493152</v>
      </c>
      <c r="Q12" s="23"/>
      <c r="R12" s="25">
        <f t="shared" si="0"/>
        <v>106.10669511795844</v>
      </c>
      <c r="S12" s="26">
        <f t="shared" si="0"/>
        <v>0.29268973593961217</v>
      </c>
      <c r="T12" s="25">
        <v>2.7778435793352658</v>
      </c>
    </row>
    <row r="13" spans="1:20" ht="19.95" customHeight="1">
      <c r="A13" s="1">
        <f t="shared" si="9"/>
        <v>6</v>
      </c>
      <c r="B13" s="1" t="s">
        <v>676</v>
      </c>
      <c r="C13" s="19">
        <v>3202.0992297837083</v>
      </c>
      <c r="D13" s="19">
        <f t="shared" si="1"/>
        <v>1.360892172658076</v>
      </c>
      <c r="E13" s="20">
        <f t="shared" si="2"/>
        <v>3.7284717059125373E-3</v>
      </c>
      <c r="F13" s="19">
        <f t="shared" si="3"/>
        <v>0.27057738491672334</v>
      </c>
      <c r="G13" s="21"/>
      <c r="H13" s="22">
        <v>551.20000000000005</v>
      </c>
      <c r="I13" s="19">
        <f t="shared" si="4"/>
        <v>1.5101369863013701</v>
      </c>
      <c r="J13" s="20">
        <f t="shared" si="5"/>
        <v>0.23426000000000002</v>
      </c>
      <c r="K13" s="20">
        <f t="shared" si="6"/>
        <v>7.7016986301369872E-4</v>
      </c>
      <c r="L13" s="23"/>
      <c r="M13" s="24">
        <v>5244.3</v>
      </c>
      <c r="N13" s="24">
        <f t="shared" si="7"/>
        <v>14.367945205479453</v>
      </c>
      <c r="O13" s="19">
        <v>53.63</v>
      </c>
      <c r="P13" s="20">
        <f t="shared" si="8"/>
        <v>0.14693150684931508</v>
      </c>
      <c r="Q13" s="23"/>
      <c r="R13" s="25">
        <f t="shared" si="0"/>
        <v>55.225152172658078</v>
      </c>
      <c r="S13" s="26">
        <f t="shared" si="0"/>
        <v>0.15143014841824132</v>
      </c>
      <c r="T13" s="25">
        <v>0.27057738491672334</v>
      </c>
    </row>
    <row r="14" spans="1:20" ht="19.95" customHeight="1">
      <c r="A14" s="1">
        <f t="shared" si="9"/>
        <v>7</v>
      </c>
      <c r="B14" s="1" t="s">
        <v>663</v>
      </c>
      <c r="C14" s="19">
        <v>20570.926452269101</v>
      </c>
      <c r="D14" s="19">
        <f t="shared" si="1"/>
        <v>8.7426437422143675</v>
      </c>
      <c r="E14" s="20">
        <f t="shared" si="2"/>
        <v>2.3952448608806486E-2</v>
      </c>
      <c r="F14" s="19">
        <f t="shared" si="3"/>
        <v>1.7382432852167391</v>
      </c>
      <c r="G14" s="21"/>
      <c r="H14" s="22">
        <v>927.5</v>
      </c>
      <c r="I14" s="19">
        <f t="shared" si="4"/>
        <v>2.5410958904109591</v>
      </c>
      <c r="J14" s="20">
        <f t="shared" si="5"/>
        <v>0.39418750000000002</v>
      </c>
      <c r="K14" s="20">
        <f t="shared" si="6"/>
        <v>1.2959589041095889E-3</v>
      </c>
      <c r="L14" s="23"/>
      <c r="M14" s="24">
        <v>18945.669999999998</v>
      </c>
      <c r="N14" s="24">
        <f t="shared" si="7"/>
        <v>51.905945205479448</v>
      </c>
      <c r="O14" s="19">
        <v>50.88</v>
      </c>
      <c r="P14" s="20">
        <f t="shared" si="8"/>
        <v>0.13939726027397262</v>
      </c>
      <c r="Q14" s="23"/>
      <c r="R14" s="25">
        <f t="shared" si="0"/>
        <v>60.016831242214366</v>
      </c>
      <c r="S14" s="26">
        <f t="shared" si="0"/>
        <v>0.16464566778688869</v>
      </c>
      <c r="T14" s="25">
        <v>1.7382432852167391</v>
      </c>
    </row>
    <row r="15" spans="1:20" ht="19.95" customHeight="1">
      <c r="A15" s="1">
        <f t="shared" si="9"/>
        <v>8</v>
      </c>
      <c r="B15" s="1" t="s">
        <v>665</v>
      </c>
      <c r="C15" s="19">
        <v>6918.1145177328845</v>
      </c>
      <c r="D15" s="19">
        <f t="shared" si="1"/>
        <v>2.9401986700364762</v>
      </c>
      <c r="E15" s="20">
        <f t="shared" si="2"/>
        <v>8.0553388220177425E-3</v>
      </c>
      <c r="F15" s="19">
        <f t="shared" si="3"/>
        <v>0.58458067674842884</v>
      </c>
      <c r="G15" s="21"/>
      <c r="H15" s="22">
        <v>653.4</v>
      </c>
      <c r="I15" s="19">
        <f t="shared" si="4"/>
        <v>1.7901369863013699</v>
      </c>
      <c r="J15" s="20">
        <f t="shared" si="5"/>
        <v>0.27769499999999997</v>
      </c>
      <c r="K15" s="20">
        <f t="shared" si="6"/>
        <v>9.129698630136985E-4</v>
      </c>
      <c r="L15" s="23"/>
      <c r="M15" s="24">
        <v>12935.59</v>
      </c>
      <c r="N15" s="24">
        <f t="shared" si="7"/>
        <v>35.439972602739729</v>
      </c>
      <c r="O15" s="19">
        <v>55.45</v>
      </c>
      <c r="P15" s="20">
        <f t="shared" si="8"/>
        <v>0.15191780821917808</v>
      </c>
      <c r="Q15" s="23"/>
      <c r="R15" s="25">
        <f t="shared" si="0"/>
        <v>58.667893670036477</v>
      </c>
      <c r="S15" s="26">
        <f t="shared" si="0"/>
        <v>0.16088611690420951</v>
      </c>
      <c r="T15" s="25">
        <v>0.58458067674842884</v>
      </c>
    </row>
    <row r="16" spans="1:20" ht="19.95" customHeight="1">
      <c r="A16" s="1">
        <f t="shared" si="9"/>
        <v>9</v>
      </c>
      <c r="B16" s="1" t="s">
        <v>723</v>
      </c>
      <c r="C16" s="19">
        <v>66174.693831062832</v>
      </c>
      <c r="D16" s="19">
        <f t="shared" si="1"/>
        <v>28.124244878201701</v>
      </c>
      <c r="E16" s="20">
        <f t="shared" si="2"/>
        <v>7.7052725693703292E-2</v>
      </c>
      <c r="F16" s="19">
        <f t="shared" si="3"/>
        <v>5.5917616287248091</v>
      </c>
      <c r="G16" s="21"/>
      <c r="H16" s="22">
        <v>2562.6999999999998</v>
      </c>
      <c r="I16" s="19">
        <f t="shared" si="4"/>
        <v>7.0210958904109582</v>
      </c>
      <c r="J16" s="20">
        <f t="shared" si="5"/>
        <v>1.0891474999999997</v>
      </c>
      <c r="K16" s="20">
        <f t="shared" si="6"/>
        <v>3.5807589041095878E-3</v>
      </c>
      <c r="L16" s="23"/>
      <c r="M16" s="24">
        <v>21011.01</v>
      </c>
      <c r="N16" s="24">
        <f t="shared" si="7"/>
        <v>57.564410958904105</v>
      </c>
      <c r="O16" s="19">
        <v>182.71</v>
      </c>
      <c r="P16" s="20">
        <f t="shared" si="8"/>
        <v>0.50057534246575341</v>
      </c>
      <c r="Q16" s="23"/>
      <c r="R16" s="25">
        <f t="shared" si="0"/>
        <v>211.9233923782017</v>
      </c>
      <c r="S16" s="26">
        <f t="shared" si="0"/>
        <v>0.58120882706356625</v>
      </c>
      <c r="T16" s="25">
        <v>5.5917616287248091</v>
      </c>
    </row>
    <row r="17" spans="1:20" ht="19.95" customHeight="1">
      <c r="A17" s="1">
        <f t="shared" si="9"/>
        <v>10</v>
      </c>
      <c r="B17" s="1" t="s">
        <v>19</v>
      </c>
      <c r="C17" s="19">
        <v>500.61396615354136</v>
      </c>
      <c r="D17" s="19">
        <f t="shared" si="1"/>
        <v>0.21276093561525508</v>
      </c>
      <c r="E17" s="20">
        <f t="shared" si="2"/>
        <v>5.8290667291850705E-4</v>
      </c>
      <c r="F17" s="19">
        <f t="shared" si="3"/>
        <v>4.2301880139974248E-2</v>
      </c>
      <c r="G17" s="21"/>
      <c r="H17" s="22">
        <v>0</v>
      </c>
      <c r="I17" s="19">
        <f t="shared" si="4"/>
        <v>0</v>
      </c>
      <c r="J17" s="20">
        <f t="shared" si="5"/>
        <v>0</v>
      </c>
      <c r="K17" s="20">
        <f t="shared" si="6"/>
        <v>0</v>
      </c>
      <c r="L17" s="23"/>
      <c r="M17" s="24">
        <v>515.65</v>
      </c>
      <c r="N17" s="24">
        <f t="shared" si="7"/>
        <v>1.4127397260273973</v>
      </c>
      <c r="O17" s="19">
        <v>9.1</v>
      </c>
      <c r="P17" s="20">
        <f t="shared" si="8"/>
        <v>2.4931506849315069E-2</v>
      </c>
      <c r="Q17" s="23"/>
      <c r="R17" s="25">
        <f t="shared" si="0"/>
        <v>9.3127609356152554</v>
      </c>
      <c r="S17" s="26">
        <f t="shared" si="0"/>
        <v>2.5514413522233576E-2</v>
      </c>
      <c r="T17" s="25">
        <v>4.2301880139974248E-2</v>
      </c>
    </row>
    <row r="18" spans="1:20" ht="19.95" customHeight="1">
      <c r="A18" s="1">
        <f t="shared" si="9"/>
        <v>11</v>
      </c>
      <c r="B18" s="1" t="s">
        <v>721</v>
      </c>
      <c r="C18" s="19">
        <v>29456.947105699273</v>
      </c>
      <c r="D18" s="19">
        <f t="shared" si="1"/>
        <v>12.519202519922192</v>
      </c>
      <c r="E18" s="20">
        <f t="shared" si="2"/>
        <v>3.4299184986088201E-2</v>
      </c>
      <c r="F18" s="19">
        <f t="shared" si="3"/>
        <v>2.4891120304315888</v>
      </c>
      <c r="G18" s="21"/>
      <c r="H18" s="22">
        <v>4089.8</v>
      </c>
      <c r="I18" s="19">
        <f t="shared" si="4"/>
        <v>11.204931506849315</v>
      </c>
      <c r="J18" s="20">
        <f t="shared" si="5"/>
        <v>1.738165</v>
      </c>
      <c r="K18" s="20">
        <f t="shared" si="6"/>
        <v>5.7145150684931503E-3</v>
      </c>
      <c r="L18" s="23"/>
      <c r="M18" s="24">
        <v>24259.23</v>
      </c>
      <c r="N18" s="24">
        <f t="shared" si="7"/>
        <v>66.463643835616438</v>
      </c>
      <c r="O18" s="19">
        <v>141.84</v>
      </c>
      <c r="P18" s="20">
        <f t="shared" si="8"/>
        <v>0.38860273972602738</v>
      </c>
      <c r="Q18" s="23"/>
      <c r="R18" s="25">
        <f t="shared" si="0"/>
        <v>156.09736751992219</v>
      </c>
      <c r="S18" s="26">
        <f t="shared" si="0"/>
        <v>0.4286164397806087</v>
      </c>
      <c r="T18" s="25">
        <v>2.4891120304315888</v>
      </c>
    </row>
    <row r="19" spans="1:20" ht="19.95" customHeight="1">
      <c r="A19" s="1">
        <f t="shared" si="9"/>
        <v>12</v>
      </c>
      <c r="B19" s="1" t="s">
        <v>753</v>
      </c>
      <c r="C19" s="19">
        <v>21964.789288391305</v>
      </c>
      <c r="D19" s="19">
        <f t="shared" si="1"/>
        <v>9.3350354475663035</v>
      </c>
      <c r="E19" s="20">
        <f t="shared" si="2"/>
        <v>2.5575439582373436E-2</v>
      </c>
      <c r="F19" s="19">
        <f t="shared" si="3"/>
        <v>1.8560246948690653</v>
      </c>
      <c r="G19" s="21"/>
      <c r="H19" s="22">
        <v>82.5</v>
      </c>
      <c r="I19" s="19">
        <f t="shared" si="4"/>
        <v>0.22602739726027396</v>
      </c>
      <c r="J19" s="20">
        <f t="shared" si="5"/>
        <v>3.5062500000000003E-2</v>
      </c>
      <c r="K19" s="20">
        <f t="shared" si="6"/>
        <v>1.1527397260273974E-4</v>
      </c>
      <c r="L19" s="23"/>
      <c r="M19" s="24">
        <v>16598.34</v>
      </c>
      <c r="N19" s="24">
        <f t="shared" si="7"/>
        <v>45.474904109589041</v>
      </c>
      <c r="O19" s="19">
        <v>64.33</v>
      </c>
      <c r="P19" s="20">
        <f t="shared" si="8"/>
        <v>0.17624657534246574</v>
      </c>
      <c r="Q19" s="23"/>
      <c r="R19" s="25">
        <f t="shared" si="0"/>
        <v>73.700097947566306</v>
      </c>
      <c r="S19" s="26">
        <f t="shared" si="0"/>
        <v>0.20193728889744192</v>
      </c>
      <c r="T19" s="25">
        <v>1.8560246948690653</v>
      </c>
    </row>
    <row r="20" spans="1:20" ht="19.95" customHeight="1">
      <c r="A20" s="1">
        <f t="shared" si="9"/>
        <v>13</v>
      </c>
      <c r="B20" s="1" t="s">
        <v>717</v>
      </c>
      <c r="C20" s="19">
        <v>32705.469743846748</v>
      </c>
      <c r="D20" s="19">
        <f t="shared" si="1"/>
        <v>13.899824641134868</v>
      </c>
      <c r="E20" s="20">
        <f t="shared" si="2"/>
        <v>3.8081711345574983E-2</v>
      </c>
      <c r="F20" s="19">
        <f t="shared" si="3"/>
        <v>2.7636121933550504</v>
      </c>
      <c r="G20" s="21"/>
      <c r="H20" s="22">
        <v>14776.3</v>
      </c>
      <c r="I20" s="19">
        <f t="shared" si="4"/>
        <v>40.483013698630138</v>
      </c>
      <c r="J20" s="20">
        <f t="shared" si="5"/>
        <v>6.2799274999999994</v>
      </c>
      <c r="K20" s="20">
        <f t="shared" si="6"/>
        <v>2.0646336986301368E-2</v>
      </c>
      <c r="L20" s="23"/>
      <c r="M20" s="24">
        <v>697.02499999999998</v>
      </c>
      <c r="N20" s="24">
        <f t="shared" si="7"/>
        <v>1.9096575342465754</v>
      </c>
      <c r="O20" s="19">
        <v>3.01</v>
      </c>
      <c r="P20" s="20">
        <f t="shared" si="8"/>
        <v>8.2465753424657527E-3</v>
      </c>
      <c r="Q20" s="23"/>
      <c r="R20" s="25">
        <f t="shared" si="0"/>
        <v>23.189752141134868</v>
      </c>
      <c r="S20" s="26">
        <f t="shared" si="0"/>
        <v>6.6974623674342107E-2</v>
      </c>
      <c r="T20" s="25">
        <v>2.7636121933550504</v>
      </c>
    </row>
    <row r="21" spans="1:20" ht="19.95" customHeight="1">
      <c r="A21" s="1">
        <f t="shared" si="9"/>
        <v>14</v>
      </c>
      <c r="B21" s="1" t="s">
        <v>691</v>
      </c>
      <c r="C21" s="27">
        <v>34987.448092282</v>
      </c>
      <c r="D21" s="19">
        <f t="shared" si="1"/>
        <v>14.869665439219849</v>
      </c>
      <c r="E21" s="20">
        <f t="shared" si="2"/>
        <v>4.0738809422520138E-2</v>
      </c>
      <c r="F21" s="19">
        <f t="shared" si="3"/>
        <v>2.9564393637978292</v>
      </c>
      <c r="G21" s="21"/>
      <c r="H21" s="22">
        <v>627.79999999999995</v>
      </c>
      <c r="I21" s="19">
        <f t="shared" si="4"/>
        <v>1.72</v>
      </c>
      <c r="J21" s="20">
        <f t="shared" si="5"/>
        <v>0.26681500000000002</v>
      </c>
      <c r="K21" s="20">
        <f t="shared" si="6"/>
        <v>8.7720000000000007E-4</v>
      </c>
      <c r="L21" s="23"/>
      <c r="M21" s="24">
        <v>27963.67</v>
      </c>
      <c r="N21" s="24">
        <f t="shared" si="7"/>
        <v>76.612794520547936</v>
      </c>
      <c r="O21" s="19">
        <v>206.04</v>
      </c>
      <c r="P21" s="20">
        <f t="shared" si="8"/>
        <v>0.56449315068493144</v>
      </c>
      <c r="Q21" s="23"/>
      <c r="R21" s="25">
        <f t="shared" si="0"/>
        <v>221.17648043921983</v>
      </c>
      <c r="S21" s="26">
        <f t="shared" si="0"/>
        <v>0.60610916010745153</v>
      </c>
      <c r="T21" s="25">
        <v>2.9564393637978292</v>
      </c>
    </row>
    <row r="22" spans="1:20" ht="12" customHeight="1">
      <c r="C22" s="27"/>
      <c r="D22" s="19"/>
      <c r="E22" s="20"/>
      <c r="F22" s="19"/>
      <c r="G22" s="21"/>
      <c r="H22" s="19"/>
      <c r="I22" s="19"/>
      <c r="J22" s="20"/>
      <c r="K22" s="20"/>
      <c r="L22" s="23"/>
      <c r="M22" s="24"/>
      <c r="N22" s="24"/>
      <c r="O22" s="19"/>
      <c r="P22" s="20"/>
      <c r="Q22" s="23"/>
      <c r="R22" s="25"/>
      <c r="S22" s="28"/>
      <c r="T22" s="25"/>
    </row>
    <row r="23" spans="1:20" ht="19.95" customHeight="1">
      <c r="B23" s="29" t="s">
        <v>659</v>
      </c>
      <c r="C23" s="30">
        <f>SUM(C8:C21)</f>
        <v>290055.55343779118</v>
      </c>
      <c r="D23" s="19">
        <f t="shared" si="1"/>
        <v>123.27361021106125</v>
      </c>
      <c r="E23" s="20">
        <f t="shared" ref="E23" si="10">SUM(D23/365)</f>
        <v>0.33773591838646921</v>
      </c>
      <c r="F23" s="19">
        <f t="shared" si="3"/>
        <v>24.509694265493355</v>
      </c>
      <c r="G23" s="31"/>
      <c r="H23" s="30">
        <f>SUM(H8:H21)</f>
        <v>39813.700000000004</v>
      </c>
      <c r="I23" s="19">
        <f t="shared" si="4"/>
        <v>109.07863013698632</v>
      </c>
      <c r="J23" s="26">
        <f t="shared" si="5"/>
        <v>16.920822500000003</v>
      </c>
      <c r="K23" s="26">
        <f>SUM(K8:K21)</f>
        <v>5.5630101369863016E-2</v>
      </c>
      <c r="L23" s="32"/>
      <c r="M23" s="33">
        <f>SUM(M8:M21)</f>
        <v>188897.70999999996</v>
      </c>
      <c r="N23" s="24">
        <f t="shared" si="7"/>
        <v>517.52797260273962</v>
      </c>
      <c r="O23" s="25">
        <f>SUM(O8:O21)</f>
        <v>1079.5100000000002</v>
      </c>
      <c r="P23" s="26">
        <f>SUM(P8:P21)</f>
        <v>2.957561643835616</v>
      </c>
      <c r="Q23" s="34"/>
      <c r="R23" s="25">
        <f>SUM(R8:R21)</f>
        <v>1219.7044327110611</v>
      </c>
      <c r="S23" s="26">
        <f>SUM(S8:S21)</f>
        <v>3.350927663591948</v>
      </c>
      <c r="T23" s="30">
        <f>SUM(T8:T21)</f>
        <v>24.509694265493362</v>
      </c>
    </row>
    <row r="24" spans="1:20" ht="19.95" customHeight="1">
      <c r="D24" s="19"/>
      <c r="E24" s="20"/>
      <c r="F24" s="19"/>
      <c r="G24" s="12"/>
      <c r="J24" s="20"/>
      <c r="K24" s="20"/>
      <c r="L24" s="12"/>
      <c r="M24" s="19"/>
      <c r="N24" s="19"/>
      <c r="O24" s="19"/>
      <c r="P24" s="20"/>
      <c r="Q24" s="12"/>
      <c r="R24" s="25"/>
      <c r="S24" s="29"/>
      <c r="T24" s="25"/>
    </row>
    <row r="25" spans="1:20" ht="19.95" customHeight="1">
      <c r="B25" s="29" t="s">
        <v>832</v>
      </c>
      <c r="C25" s="29"/>
      <c r="D25" s="25">
        <f t="shared" ref="D25:S25" si="11">SUM(D8,D10,D11,D12,D16,D17,D18,D19,D20,D21)</f>
        <v>107.7751095749766</v>
      </c>
      <c r="E25" s="26">
        <f>SUM(E8,E10,E11,E12,E15,E17,E18,E19,E20,E21)</f>
        <v>0.22627688593646952</v>
      </c>
      <c r="F25" s="25">
        <f t="shared" si="11"/>
        <v>21.428227668436527</v>
      </c>
      <c r="G25" s="34"/>
      <c r="H25" s="25">
        <f t="shared" si="11"/>
        <v>32841.699999999997</v>
      </c>
      <c r="I25" s="19">
        <f t="shared" si="4"/>
        <v>89.97726027397259</v>
      </c>
      <c r="J25" s="26">
        <f t="shared" si="11"/>
        <v>13.957722499999999</v>
      </c>
      <c r="K25" s="26">
        <f t="shared" si="11"/>
        <v>4.5888402739726025E-2</v>
      </c>
      <c r="L25" s="32"/>
      <c r="M25" s="26">
        <f t="shared" si="11"/>
        <v>144123.59599999996</v>
      </c>
      <c r="N25" s="24">
        <f t="shared" si="7"/>
        <v>394.85916712328759</v>
      </c>
      <c r="O25" s="25">
        <f t="shared" si="11"/>
        <v>851.15000000000009</v>
      </c>
      <c r="P25" s="26">
        <f t="shared" si="11"/>
        <v>2.331917808219178</v>
      </c>
      <c r="Q25" s="23"/>
      <c r="R25" s="25">
        <f t="shared" si="11"/>
        <v>972.88283207497648</v>
      </c>
      <c r="S25" s="26">
        <f t="shared" si="11"/>
        <v>2.673080483767059</v>
      </c>
      <c r="T25" s="25">
        <f>SUM(T8,T10,T11,T12,T16,T17,T18,T19,T20,T21)</f>
        <v>21.428227668436527</v>
      </c>
    </row>
    <row r="26" spans="1:20" ht="19.95" customHeight="1">
      <c r="A26" s="4"/>
      <c r="B26" s="29" t="s">
        <v>833</v>
      </c>
      <c r="C26" s="29"/>
      <c r="D26" s="25">
        <f>SUM(D9,D13,D14,D15)</f>
        <v>15.49850063608466</v>
      </c>
      <c r="E26" s="26">
        <f t="shared" ref="E26:S26" si="12">SUM(E9,E13,E14,E15)</f>
        <v>4.2461645578314139E-2</v>
      </c>
      <c r="F26" s="25">
        <f t="shared" si="12"/>
        <v>3.0814665970568322</v>
      </c>
      <c r="G26" s="34"/>
      <c r="H26" s="25">
        <f t="shared" si="12"/>
        <v>6971.9999999999991</v>
      </c>
      <c r="I26" s="19">
        <f t="shared" si="4"/>
        <v>19.101369863013698</v>
      </c>
      <c r="J26" s="26">
        <f t="shared" si="12"/>
        <v>2.9630999999999998</v>
      </c>
      <c r="K26" s="26">
        <f t="shared" si="12"/>
        <v>9.7416986301369843E-3</v>
      </c>
      <c r="L26" s="32"/>
      <c r="M26" s="26">
        <f t="shared" si="12"/>
        <v>44774.114000000001</v>
      </c>
      <c r="N26" s="24">
        <f t="shared" si="7"/>
        <v>122.66880547945206</v>
      </c>
      <c r="O26" s="25">
        <f t="shared" si="12"/>
        <v>228.36</v>
      </c>
      <c r="P26" s="26">
        <f t="shared" si="12"/>
        <v>0.62564383561643844</v>
      </c>
      <c r="Q26" s="23"/>
      <c r="R26" s="25">
        <f t="shared" si="12"/>
        <v>246.82160063608464</v>
      </c>
      <c r="S26" s="26">
        <f t="shared" si="12"/>
        <v>0.67784717982488951</v>
      </c>
      <c r="T26" s="25">
        <f>SUM(T9,T13,T14,T15)</f>
        <v>3.0814665970568322</v>
      </c>
    </row>
    <row r="27" spans="1:20" ht="19.95" customHeight="1">
      <c r="D27" s="22"/>
      <c r="E27" s="22"/>
      <c r="F27" s="22"/>
      <c r="G27" s="22"/>
      <c r="H27" s="22"/>
      <c r="I27" s="22"/>
      <c r="J27" s="22"/>
      <c r="K27" s="22"/>
      <c r="L27" s="22"/>
      <c r="M27" s="19"/>
      <c r="N27" s="19"/>
      <c r="O27" s="22"/>
      <c r="P27" s="22"/>
      <c r="Q27" s="22"/>
      <c r="R27" s="22"/>
      <c r="S27" s="22"/>
      <c r="T27" s="22"/>
    </row>
    <row r="28" spans="1:20" ht="19.95" customHeight="1">
      <c r="K28" s="35"/>
    </row>
    <row r="35" spans="10:10" ht="19.95" customHeight="1">
      <c r="J35" s="36" t="s">
        <v>934</v>
      </c>
    </row>
  </sheetData>
  <printOptions gridLines="1"/>
  <pageMargins left="0.7" right="0.7" top="0.75" bottom="0.7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2"/>
  <sheetViews>
    <sheetView tabSelected="1" workbookViewId="0">
      <selection activeCell="B6" sqref="B6"/>
    </sheetView>
  </sheetViews>
  <sheetFormatPr defaultColWidth="11.109375" defaultRowHeight="10.199999999999999"/>
  <cols>
    <col min="1" max="1" width="6" style="37" customWidth="1"/>
    <col min="2" max="2" width="25.33203125" style="38" customWidth="1"/>
    <col min="3" max="3" width="12.5546875" style="38" customWidth="1"/>
    <col min="4" max="4" width="10.5546875" style="38" bestFit="1" customWidth="1"/>
    <col min="5" max="5" width="5.33203125" style="38" customWidth="1"/>
    <col min="6" max="6" width="17.6640625" style="38" bestFit="1" customWidth="1"/>
    <col min="7" max="7" width="7" style="38" customWidth="1"/>
    <col min="8" max="8" width="9" style="38" customWidth="1"/>
    <col min="9" max="9" width="8.5546875" style="38" customWidth="1"/>
    <col min="10" max="10" width="7.109375" style="38" customWidth="1"/>
    <col min="11" max="11" width="1.5546875" style="38" customWidth="1"/>
    <col min="12" max="256" width="11.109375" style="38"/>
    <col min="257" max="257" width="7.88671875" style="38" customWidth="1"/>
    <col min="258" max="258" width="17.5546875" style="38" customWidth="1"/>
    <col min="259" max="259" width="12.5546875" style="38" customWidth="1"/>
    <col min="260" max="260" width="6.109375" style="38" customWidth="1"/>
    <col min="261" max="261" width="6" style="38" customWidth="1"/>
    <col min="262" max="262" width="11.6640625" style="38" customWidth="1"/>
    <col min="263" max="263" width="7.88671875" style="38" customWidth="1"/>
    <col min="264" max="264" width="8.6640625" style="38" customWidth="1"/>
    <col min="265" max="265" width="9.6640625" style="38" customWidth="1"/>
    <col min="266" max="266" width="9" style="38" customWidth="1"/>
    <col min="267" max="267" width="1.5546875" style="38" customWidth="1"/>
    <col min="268" max="512" width="11.109375" style="38"/>
    <col min="513" max="513" width="7.88671875" style="38" customWidth="1"/>
    <col min="514" max="514" width="17.5546875" style="38" customWidth="1"/>
    <col min="515" max="515" width="12.5546875" style="38" customWidth="1"/>
    <col min="516" max="516" width="6.109375" style="38" customWidth="1"/>
    <col min="517" max="517" width="6" style="38" customWidth="1"/>
    <col min="518" max="518" width="11.6640625" style="38" customWidth="1"/>
    <col min="519" max="519" width="7.88671875" style="38" customWidth="1"/>
    <col min="520" max="520" width="8.6640625" style="38" customWidth="1"/>
    <col min="521" max="521" width="9.6640625" style="38" customWidth="1"/>
    <col min="522" max="522" width="9" style="38" customWidth="1"/>
    <col min="523" max="523" width="1.5546875" style="38" customWidth="1"/>
    <col min="524" max="768" width="11.109375" style="38"/>
    <col min="769" max="769" width="7.88671875" style="38" customWidth="1"/>
    <col min="770" max="770" width="17.5546875" style="38" customWidth="1"/>
    <col min="771" max="771" width="12.5546875" style="38" customWidth="1"/>
    <col min="772" max="772" width="6.109375" style="38" customWidth="1"/>
    <col min="773" max="773" width="6" style="38" customWidth="1"/>
    <col min="774" max="774" width="11.6640625" style="38" customWidth="1"/>
    <col min="775" max="775" width="7.88671875" style="38" customWidth="1"/>
    <col min="776" max="776" width="8.6640625" style="38" customWidth="1"/>
    <col min="777" max="777" width="9.6640625" style="38" customWidth="1"/>
    <col min="778" max="778" width="9" style="38" customWidth="1"/>
    <col min="779" max="779" width="1.5546875" style="38" customWidth="1"/>
    <col min="780" max="1024" width="11.109375" style="38"/>
    <col min="1025" max="1025" width="7.88671875" style="38" customWidth="1"/>
    <col min="1026" max="1026" width="17.5546875" style="38" customWidth="1"/>
    <col min="1027" max="1027" width="12.5546875" style="38" customWidth="1"/>
    <col min="1028" max="1028" width="6.109375" style="38" customWidth="1"/>
    <col min="1029" max="1029" width="6" style="38" customWidth="1"/>
    <col min="1030" max="1030" width="11.6640625" style="38" customWidth="1"/>
    <col min="1031" max="1031" width="7.88671875" style="38" customWidth="1"/>
    <col min="1032" max="1032" width="8.6640625" style="38" customWidth="1"/>
    <col min="1033" max="1033" width="9.6640625" style="38" customWidth="1"/>
    <col min="1034" max="1034" width="9" style="38" customWidth="1"/>
    <col min="1035" max="1035" width="1.5546875" style="38" customWidth="1"/>
    <col min="1036" max="1280" width="11.109375" style="38"/>
    <col min="1281" max="1281" width="7.88671875" style="38" customWidth="1"/>
    <col min="1282" max="1282" width="17.5546875" style="38" customWidth="1"/>
    <col min="1283" max="1283" width="12.5546875" style="38" customWidth="1"/>
    <col min="1284" max="1284" width="6.109375" style="38" customWidth="1"/>
    <col min="1285" max="1285" width="6" style="38" customWidth="1"/>
    <col min="1286" max="1286" width="11.6640625" style="38" customWidth="1"/>
    <col min="1287" max="1287" width="7.88671875" style="38" customWidth="1"/>
    <col min="1288" max="1288" width="8.6640625" style="38" customWidth="1"/>
    <col min="1289" max="1289" width="9.6640625" style="38" customWidth="1"/>
    <col min="1290" max="1290" width="9" style="38" customWidth="1"/>
    <col min="1291" max="1291" width="1.5546875" style="38" customWidth="1"/>
    <col min="1292" max="1536" width="11.109375" style="38"/>
    <col min="1537" max="1537" width="7.88671875" style="38" customWidth="1"/>
    <col min="1538" max="1538" width="17.5546875" style="38" customWidth="1"/>
    <col min="1539" max="1539" width="12.5546875" style="38" customWidth="1"/>
    <col min="1540" max="1540" width="6.109375" style="38" customWidth="1"/>
    <col min="1541" max="1541" width="6" style="38" customWidth="1"/>
    <col min="1542" max="1542" width="11.6640625" style="38" customWidth="1"/>
    <col min="1543" max="1543" width="7.88671875" style="38" customWidth="1"/>
    <col min="1544" max="1544" width="8.6640625" style="38" customWidth="1"/>
    <col min="1545" max="1545" width="9.6640625" style="38" customWidth="1"/>
    <col min="1546" max="1546" width="9" style="38" customWidth="1"/>
    <col min="1547" max="1547" width="1.5546875" style="38" customWidth="1"/>
    <col min="1548" max="1792" width="11.109375" style="38"/>
    <col min="1793" max="1793" width="7.88671875" style="38" customWidth="1"/>
    <col min="1794" max="1794" width="17.5546875" style="38" customWidth="1"/>
    <col min="1795" max="1795" width="12.5546875" style="38" customWidth="1"/>
    <col min="1796" max="1796" width="6.109375" style="38" customWidth="1"/>
    <col min="1797" max="1797" width="6" style="38" customWidth="1"/>
    <col min="1798" max="1798" width="11.6640625" style="38" customWidth="1"/>
    <col min="1799" max="1799" width="7.88671875" style="38" customWidth="1"/>
    <col min="1800" max="1800" width="8.6640625" style="38" customWidth="1"/>
    <col min="1801" max="1801" width="9.6640625" style="38" customWidth="1"/>
    <col min="1802" max="1802" width="9" style="38" customWidth="1"/>
    <col min="1803" max="1803" width="1.5546875" style="38" customWidth="1"/>
    <col min="1804" max="2048" width="11.109375" style="38"/>
    <col min="2049" max="2049" width="7.88671875" style="38" customWidth="1"/>
    <col min="2050" max="2050" width="17.5546875" style="38" customWidth="1"/>
    <col min="2051" max="2051" width="12.5546875" style="38" customWidth="1"/>
    <col min="2052" max="2052" width="6.109375" style="38" customWidth="1"/>
    <col min="2053" max="2053" width="6" style="38" customWidth="1"/>
    <col min="2054" max="2054" width="11.6640625" style="38" customWidth="1"/>
    <col min="2055" max="2055" width="7.88671875" style="38" customWidth="1"/>
    <col min="2056" max="2056" width="8.6640625" style="38" customWidth="1"/>
    <col min="2057" max="2057" width="9.6640625" style="38" customWidth="1"/>
    <col min="2058" max="2058" width="9" style="38" customWidth="1"/>
    <col min="2059" max="2059" width="1.5546875" style="38" customWidth="1"/>
    <col min="2060" max="2304" width="11.109375" style="38"/>
    <col min="2305" max="2305" width="7.88671875" style="38" customWidth="1"/>
    <col min="2306" max="2306" width="17.5546875" style="38" customWidth="1"/>
    <col min="2307" max="2307" width="12.5546875" style="38" customWidth="1"/>
    <col min="2308" max="2308" width="6.109375" style="38" customWidth="1"/>
    <col min="2309" max="2309" width="6" style="38" customWidth="1"/>
    <col min="2310" max="2310" width="11.6640625" style="38" customWidth="1"/>
    <col min="2311" max="2311" width="7.88671875" style="38" customWidth="1"/>
    <col min="2312" max="2312" width="8.6640625" style="38" customWidth="1"/>
    <col min="2313" max="2313" width="9.6640625" style="38" customWidth="1"/>
    <col min="2314" max="2314" width="9" style="38" customWidth="1"/>
    <col min="2315" max="2315" width="1.5546875" style="38" customWidth="1"/>
    <col min="2316" max="2560" width="11.109375" style="38"/>
    <col min="2561" max="2561" width="7.88671875" style="38" customWidth="1"/>
    <col min="2562" max="2562" width="17.5546875" style="38" customWidth="1"/>
    <col min="2563" max="2563" width="12.5546875" style="38" customWidth="1"/>
    <col min="2564" max="2564" width="6.109375" style="38" customWidth="1"/>
    <col min="2565" max="2565" width="6" style="38" customWidth="1"/>
    <col min="2566" max="2566" width="11.6640625" style="38" customWidth="1"/>
    <col min="2567" max="2567" width="7.88671875" style="38" customWidth="1"/>
    <col min="2568" max="2568" width="8.6640625" style="38" customWidth="1"/>
    <col min="2569" max="2569" width="9.6640625" style="38" customWidth="1"/>
    <col min="2570" max="2570" width="9" style="38" customWidth="1"/>
    <col min="2571" max="2571" width="1.5546875" style="38" customWidth="1"/>
    <col min="2572" max="2816" width="11.109375" style="38"/>
    <col min="2817" max="2817" width="7.88671875" style="38" customWidth="1"/>
    <col min="2818" max="2818" width="17.5546875" style="38" customWidth="1"/>
    <col min="2819" max="2819" width="12.5546875" style="38" customWidth="1"/>
    <col min="2820" max="2820" width="6.109375" style="38" customWidth="1"/>
    <col min="2821" max="2821" width="6" style="38" customWidth="1"/>
    <col min="2822" max="2822" width="11.6640625" style="38" customWidth="1"/>
    <col min="2823" max="2823" width="7.88671875" style="38" customWidth="1"/>
    <col min="2824" max="2824" width="8.6640625" style="38" customWidth="1"/>
    <col min="2825" max="2825" width="9.6640625" style="38" customWidth="1"/>
    <col min="2826" max="2826" width="9" style="38" customWidth="1"/>
    <col min="2827" max="2827" width="1.5546875" style="38" customWidth="1"/>
    <col min="2828" max="3072" width="11.109375" style="38"/>
    <col min="3073" max="3073" width="7.88671875" style="38" customWidth="1"/>
    <col min="3074" max="3074" width="17.5546875" style="38" customWidth="1"/>
    <col min="3075" max="3075" width="12.5546875" style="38" customWidth="1"/>
    <col min="3076" max="3076" width="6.109375" style="38" customWidth="1"/>
    <col min="3077" max="3077" width="6" style="38" customWidth="1"/>
    <col min="3078" max="3078" width="11.6640625" style="38" customWidth="1"/>
    <col min="3079" max="3079" width="7.88671875" style="38" customWidth="1"/>
    <col min="3080" max="3080" width="8.6640625" style="38" customWidth="1"/>
    <col min="3081" max="3081" width="9.6640625" style="38" customWidth="1"/>
    <col min="3082" max="3082" width="9" style="38" customWidth="1"/>
    <col min="3083" max="3083" width="1.5546875" style="38" customWidth="1"/>
    <col min="3084" max="3328" width="11.109375" style="38"/>
    <col min="3329" max="3329" width="7.88671875" style="38" customWidth="1"/>
    <col min="3330" max="3330" width="17.5546875" style="38" customWidth="1"/>
    <col min="3331" max="3331" width="12.5546875" style="38" customWidth="1"/>
    <col min="3332" max="3332" width="6.109375" style="38" customWidth="1"/>
    <col min="3333" max="3333" width="6" style="38" customWidth="1"/>
    <col min="3334" max="3334" width="11.6640625" style="38" customWidth="1"/>
    <col min="3335" max="3335" width="7.88671875" style="38" customWidth="1"/>
    <col min="3336" max="3336" width="8.6640625" style="38" customWidth="1"/>
    <col min="3337" max="3337" width="9.6640625" style="38" customWidth="1"/>
    <col min="3338" max="3338" width="9" style="38" customWidth="1"/>
    <col min="3339" max="3339" width="1.5546875" style="38" customWidth="1"/>
    <col min="3340" max="3584" width="11.109375" style="38"/>
    <col min="3585" max="3585" width="7.88671875" style="38" customWidth="1"/>
    <col min="3586" max="3586" width="17.5546875" style="38" customWidth="1"/>
    <col min="3587" max="3587" width="12.5546875" style="38" customWidth="1"/>
    <col min="3588" max="3588" width="6.109375" style="38" customWidth="1"/>
    <col min="3589" max="3589" width="6" style="38" customWidth="1"/>
    <col min="3590" max="3590" width="11.6640625" style="38" customWidth="1"/>
    <col min="3591" max="3591" width="7.88671875" style="38" customWidth="1"/>
    <col min="3592" max="3592" width="8.6640625" style="38" customWidth="1"/>
    <col min="3593" max="3593" width="9.6640625" style="38" customWidth="1"/>
    <col min="3594" max="3594" width="9" style="38" customWidth="1"/>
    <col min="3595" max="3595" width="1.5546875" style="38" customWidth="1"/>
    <col min="3596" max="3840" width="11.109375" style="38"/>
    <col min="3841" max="3841" width="7.88671875" style="38" customWidth="1"/>
    <col min="3842" max="3842" width="17.5546875" style="38" customWidth="1"/>
    <col min="3843" max="3843" width="12.5546875" style="38" customWidth="1"/>
    <col min="3844" max="3844" width="6.109375" style="38" customWidth="1"/>
    <col min="3845" max="3845" width="6" style="38" customWidth="1"/>
    <col min="3846" max="3846" width="11.6640625" style="38" customWidth="1"/>
    <col min="3847" max="3847" width="7.88671875" style="38" customWidth="1"/>
    <col min="3848" max="3848" width="8.6640625" style="38" customWidth="1"/>
    <col min="3849" max="3849" width="9.6640625" style="38" customWidth="1"/>
    <col min="3850" max="3850" width="9" style="38" customWidth="1"/>
    <col min="3851" max="3851" width="1.5546875" style="38" customWidth="1"/>
    <col min="3852" max="4096" width="11.109375" style="38"/>
    <col min="4097" max="4097" width="7.88671875" style="38" customWidth="1"/>
    <col min="4098" max="4098" width="17.5546875" style="38" customWidth="1"/>
    <col min="4099" max="4099" width="12.5546875" style="38" customWidth="1"/>
    <col min="4100" max="4100" width="6.109375" style="38" customWidth="1"/>
    <col min="4101" max="4101" width="6" style="38" customWidth="1"/>
    <col min="4102" max="4102" width="11.6640625" style="38" customWidth="1"/>
    <col min="4103" max="4103" width="7.88671875" style="38" customWidth="1"/>
    <col min="4104" max="4104" width="8.6640625" style="38" customWidth="1"/>
    <col min="4105" max="4105" width="9.6640625" style="38" customWidth="1"/>
    <col min="4106" max="4106" width="9" style="38" customWidth="1"/>
    <col min="4107" max="4107" width="1.5546875" style="38" customWidth="1"/>
    <col min="4108" max="4352" width="11.109375" style="38"/>
    <col min="4353" max="4353" width="7.88671875" style="38" customWidth="1"/>
    <col min="4354" max="4354" width="17.5546875" style="38" customWidth="1"/>
    <col min="4355" max="4355" width="12.5546875" style="38" customWidth="1"/>
    <col min="4356" max="4356" width="6.109375" style="38" customWidth="1"/>
    <col min="4357" max="4357" width="6" style="38" customWidth="1"/>
    <col min="4358" max="4358" width="11.6640625" style="38" customWidth="1"/>
    <col min="4359" max="4359" width="7.88671875" style="38" customWidth="1"/>
    <col min="4360" max="4360" width="8.6640625" style="38" customWidth="1"/>
    <col min="4361" max="4361" width="9.6640625" style="38" customWidth="1"/>
    <col min="4362" max="4362" width="9" style="38" customWidth="1"/>
    <col min="4363" max="4363" width="1.5546875" style="38" customWidth="1"/>
    <col min="4364" max="4608" width="11.109375" style="38"/>
    <col min="4609" max="4609" width="7.88671875" style="38" customWidth="1"/>
    <col min="4610" max="4610" width="17.5546875" style="38" customWidth="1"/>
    <col min="4611" max="4611" width="12.5546875" style="38" customWidth="1"/>
    <col min="4612" max="4612" width="6.109375" style="38" customWidth="1"/>
    <col min="4613" max="4613" width="6" style="38" customWidth="1"/>
    <col min="4614" max="4614" width="11.6640625" style="38" customWidth="1"/>
    <col min="4615" max="4615" width="7.88671875" style="38" customWidth="1"/>
    <col min="4616" max="4616" width="8.6640625" style="38" customWidth="1"/>
    <col min="4617" max="4617" width="9.6640625" style="38" customWidth="1"/>
    <col min="4618" max="4618" width="9" style="38" customWidth="1"/>
    <col min="4619" max="4619" width="1.5546875" style="38" customWidth="1"/>
    <col min="4620" max="4864" width="11.109375" style="38"/>
    <col min="4865" max="4865" width="7.88671875" style="38" customWidth="1"/>
    <col min="4866" max="4866" width="17.5546875" style="38" customWidth="1"/>
    <col min="4867" max="4867" width="12.5546875" style="38" customWidth="1"/>
    <col min="4868" max="4868" width="6.109375" style="38" customWidth="1"/>
    <col min="4869" max="4869" width="6" style="38" customWidth="1"/>
    <col min="4870" max="4870" width="11.6640625" style="38" customWidth="1"/>
    <col min="4871" max="4871" width="7.88671875" style="38" customWidth="1"/>
    <col min="4872" max="4872" width="8.6640625" style="38" customWidth="1"/>
    <col min="4873" max="4873" width="9.6640625" style="38" customWidth="1"/>
    <col min="4874" max="4874" width="9" style="38" customWidth="1"/>
    <col min="4875" max="4875" width="1.5546875" style="38" customWidth="1"/>
    <col min="4876" max="5120" width="11.109375" style="38"/>
    <col min="5121" max="5121" width="7.88671875" style="38" customWidth="1"/>
    <col min="5122" max="5122" width="17.5546875" style="38" customWidth="1"/>
    <col min="5123" max="5123" width="12.5546875" style="38" customWidth="1"/>
    <col min="5124" max="5124" width="6.109375" style="38" customWidth="1"/>
    <col min="5125" max="5125" width="6" style="38" customWidth="1"/>
    <col min="5126" max="5126" width="11.6640625" style="38" customWidth="1"/>
    <col min="5127" max="5127" width="7.88671875" style="38" customWidth="1"/>
    <col min="5128" max="5128" width="8.6640625" style="38" customWidth="1"/>
    <col min="5129" max="5129" width="9.6640625" style="38" customWidth="1"/>
    <col min="5130" max="5130" width="9" style="38" customWidth="1"/>
    <col min="5131" max="5131" width="1.5546875" style="38" customWidth="1"/>
    <col min="5132" max="5376" width="11.109375" style="38"/>
    <col min="5377" max="5377" width="7.88671875" style="38" customWidth="1"/>
    <col min="5378" max="5378" width="17.5546875" style="38" customWidth="1"/>
    <col min="5379" max="5379" width="12.5546875" style="38" customWidth="1"/>
    <col min="5380" max="5380" width="6.109375" style="38" customWidth="1"/>
    <col min="5381" max="5381" width="6" style="38" customWidth="1"/>
    <col min="5382" max="5382" width="11.6640625" style="38" customWidth="1"/>
    <col min="5383" max="5383" width="7.88671875" style="38" customWidth="1"/>
    <col min="5384" max="5384" width="8.6640625" style="38" customWidth="1"/>
    <col min="5385" max="5385" width="9.6640625" style="38" customWidth="1"/>
    <col min="5386" max="5386" width="9" style="38" customWidth="1"/>
    <col min="5387" max="5387" width="1.5546875" style="38" customWidth="1"/>
    <col min="5388" max="5632" width="11.109375" style="38"/>
    <col min="5633" max="5633" width="7.88671875" style="38" customWidth="1"/>
    <col min="5634" max="5634" width="17.5546875" style="38" customWidth="1"/>
    <col min="5635" max="5635" width="12.5546875" style="38" customWidth="1"/>
    <col min="5636" max="5636" width="6.109375" style="38" customWidth="1"/>
    <col min="5637" max="5637" width="6" style="38" customWidth="1"/>
    <col min="5638" max="5638" width="11.6640625" style="38" customWidth="1"/>
    <col min="5639" max="5639" width="7.88671875" style="38" customWidth="1"/>
    <col min="5640" max="5640" width="8.6640625" style="38" customWidth="1"/>
    <col min="5641" max="5641" width="9.6640625" style="38" customWidth="1"/>
    <col min="5642" max="5642" width="9" style="38" customWidth="1"/>
    <col min="5643" max="5643" width="1.5546875" style="38" customWidth="1"/>
    <col min="5644" max="5888" width="11.109375" style="38"/>
    <col min="5889" max="5889" width="7.88671875" style="38" customWidth="1"/>
    <col min="5890" max="5890" width="17.5546875" style="38" customWidth="1"/>
    <col min="5891" max="5891" width="12.5546875" style="38" customWidth="1"/>
    <col min="5892" max="5892" width="6.109375" style="38" customWidth="1"/>
    <col min="5893" max="5893" width="6" style="38" customWidth="1"/>
    <col min="5894" max="5894" width="11.6640625" style="38" customWidth="1"/>
    <col min="5895" max="5895" width="7.88671875" style="38" customWidth="1"/>
    <col min="5896" max="5896" width="8.6640625" style="38" customWidth="1"/>
    <col min="5897" max="5897" width="9.6640625" style="38" customWidth="1"/>
    <col min="5898" max="5898" width="9" style="38" customWidth="1"/>
    <col min="5899" max="5899" width="1.5546875" style="38" customWidth="1"/>
    <col min="5900" max="6144" width="11.109375" style="38"/>
    <col min="6145" max="6145" width="7.88671875" style="38" customWidth="1"/>
    <col min="6146" max="6146" width="17.5546875" style="38" customWidth="1"/>
    <col min="6147" max="6147" width="12.5546875" style="38" customWidth="1"/>
    <col min="6148" max="6148" width="6.109375" style="38" customWidth="1"/>
    <col min="6149" max="6149" width="6" style="38" customWidth="1"/>
    <col min="6150" max="6150" width="11.6640625" style="38" customWidth="1"/>
    <col min="6151" max="6151" width="7.88671875" style="38" customWidth="1"/>
    <col min="6152" max="6152" width="8.6640625" style="38" customWidth="1"/>
    <col min="6153" max="6153" width="9.6640625" style="38" customWidth="1"/>
    <col min="6154" max="6154" width="9" style="38" customWidth="1"/>
    <col min="6155" max="6155" width="1.5546875" style="38" customWidth="1"/>
    <col min="6156" max="6400" width="11.109375" style="38"/>
    <col min="6401" max="6401" width="7.88671875" style="38" customWidth="1"/>
    <col min="6402" max="6402" width="17.5546875" style="38" customWidth="1"/>
    <col min="6403" max="6403" width="12.5546875" style="38" customWidth="1"/>
    <col min="6404" max="6404" width="6.109375" style="38" customWidth="1"/>
    <col min="6405" max="6405" width="6" style="38" customWidth="1"/>
    <col min="6406" max="6406" width="11.6640625" style="38" customWidth="1"/>
    <col min="6407" max="6407" width="7.88671875" style="38" customWidth="1"/>
    <col min="6408" max="6408" width="8.6640625" style="38" customWidth="1"/>
    <col min="6409" max="6409" width="9.6640625" style="38" customWidth="1"/>
    <col min="6410" max="6410" width="9" style="38" customWidth="1"/>
    <col min="6411" max="6411" width="1.5546875" style="38" customWidth="1"/>
    <col min="6412" max="6656" width="11.109375" style="38"/>
    <col min="6657" max="6657" width="7.88671875" style="38" customWidth="1"/>
    <col min="6658" max="6658" width="17.5546875" style="38" customWidth="1"/>
    <col min="6659" max="6659" width="12.5546875" style="38" customWidth="1"/>
    <col min="6660" max="6660" width="6.109375" style="38" customWidth="1"/>
    <col min="6661" max="6661" width="6" style="38" customWidth="1"/>
    <col min="6662" max="6662" width="11.6640625" style="38" customWidth="1"/>
    <col min="6663" max="6663" width="7.88671875" style="38" customWidth="1"/>
    <col min="6664" max="6664" width="8.6640625" style="38" customWidth="1"/>
    <col min="6665" max="6665" width="9.6640625" style="38" customWidth="1"/>
    <col min="6666" max="6666" width="9" style="38" customWidth="1"/>
    <col min="6667" max="6667" width="1.5546875" style="38" customWidth="1"/>
    <col min="6668" max="6912" width="11.109375" style="38"/>
    <col min="6913" max="6913" width="7.88671875" style="38" customWidth="1"/>
    <col min="6914" max="6914" width="17.5546875" style="38" customWidth="1"/>
    <col min="6915" max="6915" width="12.5546875" style="38" customWidth="1"/>
    <col min="6916" max="6916" width="6.109375" style="38" customWidth="1"/>
    <col min="6917" max="6917" width="6" style="38" customWidth="1"/>
    <col min="6918" max="6918" width="11.6640625" style="38" customWidth="1"/>
    <col min="6919" max="6919" width="7.88671875" style="38" customWidth="1"/>
    <col min="6920" max="6920" width="8.6640625" style="38" customWidth="1"/>
    <col min="6921" max="6921" width="9.6640625" style="38" customWidth="1"/>
    <col min="6922" max="6922" width="9" style="38" customWidth="1"/>
    <col min="6923" max="6923" width="1.5546875" style="38" customWidth="1"/>
    <col min="6924" max="7168" width="11.109375" style="38"/>
    <col min="7169" max="7169" width="7.88671875" style="38" customWidth="1"/>
    <col min="7170" max="7170" width="17.5546875" style="38" customWidth="1"/>
    <col min="7171" max="7171" width="12.5546875" style="38" customWidth="1"/>
    <col min="7172" max="7172" width="6.109375" style="38" customWidth="1"/>
    <col min="7173" max="7173" width="6" style="38" customWidth="1"/>
    <col min="7174" max="7174" width="11.6640625" style="38" customWidth="1"/>
    <col min="7175" max="7175" width="7.88671875" style="38" customWidth="1"/>
    <col min="7176" max="7176" width="8.6640625" style="38" customWidth="1"/>
    <col min="7177" max="7177" width="9.6640625" style="38" customWidth="1"/>
    <col min="7178" max="7178" width="9" style="38" customWidth="1"/>
    <col min="7179" max="7179" width="1.5546875" style="38" customWidth="1"/>
    <col min="7180" max="7424" width="11.109375" style="38"/>
    <col min="7425" max="7425" width="7.88671875" style="38" customWidth="1"/>
    <col min="7426" max="7426" width="17.5546875" style="38" customWidth="1"/>
    <col min="7427" max="7427" width="12.5546875" style="38" customWidth="1"/>
    <col min="7428" max="7428" width="6.109375" style="38" customWidth="1"/>
    <col min="7429" max="7429" width="6" style="38" customWidth="1"/>
    <col min="7430" max="7430" width="11.6640625" style="38" customWidth="1"/>
    <col min="7431" max="7431" width="7.88671875" style="38" customWidth="1"/>
    <col min="7432" max="7432" width="8.6640625" style="38" customWidth="1"/>
    <col min="7433" max="7433" width="9.6640625" style="38" customWidth="1"/>
    <col min="7434" max="7434" width="9" style="38" customWidth="1"/>
    <col min="7435" max="7435" width="1.5546875" style="38" customWidth="1"/>
    <col min="7436" max="7680" width="11.109375" style="38"/>
    <col min="7681" max="7681" width="7.88671875" style="38" customWidth="1"/>
    <col min="7682" max="7682" width="17.5546875" style="38" customWidth="1"/>
    <col min="7683" max="7683" width="12.5546875" style="38" customWidth="1"/>
    <col min="7684" max="7684" width="6.109375" style="38" customWidth="1"/>
    <col min="7685" max="7685" width="6" style="38" customWidth="1"/>
    <col min="7686" max="7686" width="11.6640625" style="38" customWidth="1"/>
    <col min="7687" max="7687" width="7.88671875" style="38" customWidth="1"/>
    <col min="7688" max="7688" width="8.6640625" style="38" customWidth="1"/>
    <col min="7689" max="7689" width="9.6640625" style="38" customWidth="1"/>
    <col min="7690" max="7690" width="9" style="38" customWidth="1"/>
    <col min="7691" max="7691" width="1.5546875" style="38" customWidth="1"/>
    <col min="7692" max="7936" width="11.109375" style="38"/>
    <col min="7937" max="7937" width="7.88671875" style="38" customWidth="1"/>
    <col min="7938" max="7938" width="17.5546875" style="38" customWidth="1"/>
    <col min="7939" max="7939" width="12.5546875" style="38" customWidth="1"/>
    <col min="7940" max="7940" width="6.109375" style="38" customWidth="1"/>
    <col min="7941" max="7941" width="6" style="38" customWidth="1"/>
    <col min="7942" max="7942" width="11.6640625" style="38" customWidth="1"/>
    <col min="7943" max="7943" width="7.88671875" style="38" customWidth="1"/>
    <col min="7944" max="7944" width="8.6640625" style="38" customWidth="1"/>
    <col min="7945" max="7945" width="9.6640625" style="38" customWidth="1"/>
    <col min="7946" max="7946" width="9" style="38" customWidth="1"/>
    <col min="7947" max="7947" width="1.5546875" style="38" customWidth="1"/>
    <col min="7948" max="8192" width="11.109375" style="38"/>
    <col min="8193" max="8193" width="7.88671875" style="38" customWidth="1"/>
    <col min="8194" max="8194" width="17.5546875" style="38" customWidth="1"/>
    <col min="8195" max="8195" width="12.5546875" style="38" customWidth="1"/>
    <col min="8196" max="8196" width="6.109375" style="38" customWidth="1"/>
    <col min="8197" max="8197" width="6" style="38" customWidth="1"/>
    <col min="8198" max="8198" width="11.6640625" style="38" customWidth="1"/>
    <col min="8199" max="8199" width="7.88671875" style="38" customWidth="1"/>
    <col min="8200" max="8200" width="8.6640625" style="38" customWidth="1"/>
    <col min="8201" max="8201" width="9.6640625" style="38" customWidth="1"/>
    <col min="8202" max="8202" width="9" style="38" customWidth="1"/>
    <col min="8203" max="8203" width="1.5546875" style="38" customWidth="1"/>
    <col min="8204" max="8448" width="11.109375" style="38"/>
    <col min="8449" max="8449" width="7.88671875" style="38" customWidth="1"/>
    <col min="8450" max="8450" width="17.5546875" style="38" customWidth="1"/>
    <col min="8451" max="8451" width="12.5546875" style="38" customWidth="1"/>
    <col min="8452" max="8452" width="6.109375" style="38" customWidth="1"/>
    <col min="8453" max="8453" width="6" style="38" customWidth="1"/>
    <col min="8454" max="8454" width="11.6640625" style="38" customWidth="1"/>
    <col min="8455" max="8455" width="7.88671875" style="38" customWidth="1"/>
    <col min="8456" max="8456" width="8.6640625" style="38" customWidth="1"/>
    <col min="8457" max="8457" width="9.6640625" style="38" customWidth="1"/>
    <col min="8458" max="8458" width="9" style="38" customWidth="1"/>
    <col min="8459" max="8459" width="1.5546875" style="38" customWidth="1"/>
    <col min="8460" max="8704" width="11.109375" style="38"/>
    <col min="8705" max="8705" width="7.88671875" style="38" customWidth="1"/>
    <col min="8706" max="8706" width="17.5546875" style="38" customWidth="1"/>
    <col min="8707" max="8707" width="12.5546875" style="38" customWidth="1"/>
    <col min="8708" max="8708" width="6.109375" style="38" customWidth="1"/>
    <col min="8709" max="8709" width="6" style="38" customWidth="1"/>
    <col min="8710" max="8710" width="11.6640625" style="38" customWidth="1"/>
    <col min="8711" max="8711" width="7.88671875" style="38" customWidth="1"/>
    <col min="8712" max="8712" width="8.6640625" style="38" customWidth="1"/>
    <col min="8713" max="8713" width="9.6640625" style="38" customWidth="1"/>
    <col min="8714" max="8714" width="9" style="38" customWidth="1"/>
    <col min="8715" max="8715" width="1.5546875" style="38" customWidth="1"/>
    <col min="8716" max="8960" width="11.109375" style="38"/>
    <col min="8961" max="8961" width="7.88671875" style="38" customWidth="1"/>
    <col min="8962" max="8962" width="17.5546875" style="38" customWidth="1"/>
    <col min="8963" max="8963" width="12.5546875" style="38" customWidth="1"/>
    <col min="8964" max="8964" width="6.109375" style="38" customWidth="1"/>
    <col min="8965" max="8965" width="6" style="38" customWidth="1"/>
    <col min="8966" max="8966" width="11.6640625" style="38" customWidth="1"/>
    <col min="8967" max="8967" width="7.88671875" style="38" customWidth="1"/>
    <col min="8968" max="8968" width="8.6640625" style="38" customWidth="1"/>
    <col min="8969" max="8969" width="9.6640625" style="38" customWidth="1"/>
    <col min="8970" max="8970" width="9" style="38" customWidth="1"/>
    <col min="8971" max="8971" width="1.5546875" style="38" customWidth="1"/>
    <col min="8972" max="9216" width="11.109375" style="38"/>
    <col min="9217" max="9217" width="7.88671875" style="38" customWidth="1"/>
    <col min="9218" max="9218" width="17.5546875" style="38" customWidth="1"/>
    <col min="9219" max="9219" width="12.5546875" style="38" customWidth="1"/>
    <col min="9220" max="9220" width="6.109375" style="38" customWidth="1"/>
    <col min="9221" max="9221" width="6" style="38" customWidth="1"/>
    <col min="9222" max="9222" width="11.6640625" style="38" customWidth="1"/>
    <col min="9223" max="9223" width="7.88671875" style="38" customWidth="1"/>
    <col min="9224" max="9224" width="8.6640625" style="38" customWidth="1"/>
    <col min="9225" max="9225" width="9.6640625" style="38" customWidth="1"/>
    <col min="9226" max="9226" width="9" style="38" customWidth="1"/>
    <col min="9227" max="9227" width="1.5546875" style="38" customWidth="1"/>
    <col min="9228" max="9472" width="11.109375" style="38"/>
    <col min="9473" max="9473" width="7.88671875" style="38" customWidth="1"/>
    <col min="9474" max="9474" width="17.5546875" style="38" customWidth="1"/>
    <col min="9475" max="9475" width="12.5546875" style="38" customWidth="1"/>
    <col min="9476" max="9476" width="6.109375" style="38" customWidth="1"/>
    <col min="9477" max="9477" width="6" style="38" customWidth="1"/>
    <col min="9478" max="9478" width="11.6640625" style="38" customWidth="1"/>
    <col min="9479" max="9479" width="7.88671875" style="38" customWidth="1"/>
    <col min="9480" max="9480" width="8.6640625" style="38" customWidth="1"/>
    <col min="9481" max="9481" width="9.6640625" style="38" customWidth="1"/>
    <col min="9482" max="9482" width="9" style="38" customWidth="1"/>
    <col min="9483" max="9483" width="1.5546875" style="38" customWidth="1"/>
    <col min="9484" max="9728" width="11.109375" style="38"/>
    <col min="9729" max="9729" width="7.88671875" style="38" customWidth="1"/>
    <col min="9730" max="9730" width="17.5546875" style="38" customWidth="1"/>
    <col min="9731" max="9731" width="12.5546875" style="38" customWidth="1"/>
    <col min="9732" max="9732" width="6.109375" style="38" customWidth="1"/>
    <col min="9733" max="9733" width="6" style="38" customWidth="1"/>
    <col min="9734" max="9734" width="11.6640625" style="38" customWidth="1"/>
    <col min="9735" max="9735" width="7.88671875" style="38" customWidth="1"/>
    <col min="9736" max="9736" width="8.6640625" style="38" customWidth="1"/>
    <col min="9737" max="9737" width="9.6640625" style="38" customWidth="1"/>
    <col min="9738" max="9738" width="9" style="38" customWidth="1"/>
    <col min="9739" max="9739" width="1.5546875" style="38" customWidth="1"/>
    <col min="9740" max="9984" width="11.109375" style="38"/>
    <col min="9985" max="9985" width="7.88671875" style="38" customWidth="1"/>
    <col min="9986" max="9986" width="17.5546875" style="38" customWidth="1"/>
    <col min="9987" max="9987" width="12.5546875" style="38" customWidth="1"/>
    <col min="9988" max="9988" width="6.109375" style="38" customWidth="1"/>
    <col min="9989" max="9989" width="6" style="38" customWidth="1"/>
    <col min="9990" max="9990" width="11.6640625" style="38" customWidth="1"/>
    <col min="9991" max="9991" width="7.88671875" style="38" customWidth="1"/>
    <col min="9992" max="9992" width="8.6640625" style="38" customWidth="1"/>
    <col min="9993" max="9993" width="9.6640625" style="38" customWidth="1"/>
    <col min="9994" max="9994" width="9" style="38" customWidth="1"/>
    <col min="9995" max="9995" width="1.5546875" style="38" customWidth="1"/>
    <col min="9996" max="10240" width="11.109375" style="38"/>
    <col min="10241" max="10241" width="7.88671875" style="38" customWidth="1"/>
    <col min="10242" max="10242" width="17.5546875" style="38" customWidth="1"/>
    <col min="10243" max="10243" width="12.5546875" style="38" customWidth="1"/>
    <col min="10244" max="10244" width="6.109375" style="38" customWidth="1"/>
    <col min="10245" max="10245" width="6" style="38" customWidth="1"/>
    <col min="10246" max="10246" width="11.6640625" style="38" customWidth="1"/>
    <col min="10247" max="10247" width="7.88671875" style="38" customWidth="1"/>
    <col min="10248" max="10248" width="8.6640625" style="38" customWidth="1"/>
    <col min="10249" max="10249" width="9.6640625" style="38" customWidth="1"/>
    <col min="10250" max="10250" width="9" style="38" customWidth="1"/>
    <col min="10251" max="10251" width="1.5546875" style="38" customWidth="1"/>
    <col min="10252" max="10496" width="11.109375" style="38"/>
    <col min="10497" max="10497" width="7.88671875" style="38" customWidth="1"/>
    <col min="10498" max="10498" width="17.5546875" style="38" customWidth="1"/>
    <col min="10499" max="10499" width="12.5546875" style="38" customWidth="1"/>
    <col min="10500" max="10500" width="6.109375" style="38" customWidth="1"/>
    <col min="10501" max="10501" width="6" style="38" customWidth="1"/>
    <col min="10502" max="10502" width="11.6640625" style="38" customWidth="1"/>
    <col min="10503" max="10503" width="7.88671875" style="38" customWidth="1"/>
    <col min="10504" max="10504" width="8.6640625" style="38" customWidth="1"/>
    <col min="10505" max="10505" width="9.6640625" style="38" customWidth="1"/>
    <col min="10506" max="10506" width="9" style="38" customWidth="1"/>
    <col min="10507" max="10507" width="1.5546875" style="38" customWidth="1"/>
    <col min="10508" max="10752" width="11.109375" style="38"/>
    <col min="10753" max="10753" width="7.88671875" style="38" customWidth="1"/>
    <col min="10754" max="10754" width="17.5546875" style="38" customWidth="1"/>
    <col min="10755" max="10755" width="12.5546875" style="38" customWidth="1"/>
    <col min="10756" max="10756" width="6.109375" style="38" customWidth="1"/>
    <col min="10757" max="10757" width="6" style="38" customWidth="1"/>
    <col min="10758" max="10758" width="11.6640625" style="38" customWidth="1"/>
    <col min="10759" max="10759" width="7.88671875" style="38" customWidth="1"/>
    <col min="10760" max="10760" width="8.6640625" style="38" customWidth="1"/>
    <col min="10761" max="10761" width="9.6640625" style="38" customWidth="1"/>
    <col min="10762" max="10762" width="9" style="38" customWidth="1"/>
    <col min="10763" max="10763" width="1.5546875" style="38" customWidth="1"/>
    <col min="10764" max="11008" width="11.109375" style="38"/>
    <col min="11009" max="11009" width="7.88671875" style="38" customWidth="1"/>
    <col min="11010" max="11010" width="17.5546875" style="38" customWidth="1"/>
    <col min="11011" max="11011" width="12.5546875" style="38" customWidth="1"/>
    <col min="11012" max="11012" width="6.109375" style="38" customWidth="1"/>
    <col min="11013" max="11013" width="6" style="38" customWidth="1"/>
    <col min="11014" max="11014" width="11.6640625" style="38" customWidth="1"/>
    <col min="11015" max="11015" width="7.88671875" style="38" customWidth="1"/>
    <col min="11016" max="11016" width="8.6640625" style="38" customWidth="1"/>
    <col min="11017" max="11017" width="9.6640625" style="38" customWidth="1"/>
    <col min="11018" max="11018" width="9" style="38" customWidth="1"/>
    <col min="11019" max="11019" width="1.5546875" style="38" customWidth="1"/>
    <col min="11020" max="11264" width="11.109375" style="38"/>
    <col min="11265" max="11265" width="7.88671875" style="38" customWidth="1"/>
    <col min="11266" max="11266" width="17.5546875" style="38" customWidth="1"/>
    <col min="11267" max="11267" width="12.5546875" style="38" customWidth="1"/>
    <col min="11268" max="11268" width="6.109375" style="38" customWidth="1"/>
    <col min="11269" max="11269" width="6" style="38" customWidth="1"/>
    <col min="11270" max="11270" width="11.6640625" style="38" customWidth="1"/>
    <col min="11271" max="11271" width="7.88671875" style="38" customWidth="1"/>
    <col min="11272" max="11272" width="8.6640625" style="38" customWidth="1"/>
    <col min="11273" max="11273" width="9.6640625" style="38" customWidth="1"/>
    <col min="11274" max="11274" width="9" style="38" customWidth="1"/>
    <col min="11275" max="11275" width="1.5546875" style="38" customWidth="1"/>
    <col min="11276" max="11520" width="11.109375" style="38"/>
    <col min="11521" max="11521" width="7.88671875" style="38" customWidth="1"/>
    <col min="11522" max="11522" width="17.5546875" style="38" customWidth="1"/>
    <col min="11523" max="11523" width="12.5546875" style="38" customWidth="1"/>
    <col min="11524" max="11524" width="6.109375" style="38" customWidth="1"/>
    <col min="11525" max="11525" width="6" style="38" customWidth="1"/>
    <col min="11526" max="11526" width="11.6640625" style="38" customWidth="1"/>
    <col min="11527" max="11527" width="7.88671875" style="38" customWidth="1"/>
    <col min="11528" max="11528" width="8.6640625" style="38" customWidth="1"/>
    <col min="11529" max="11529" width="9.6640625" style="38" customWidth="1"/>
    <col min="11530" max="11530" width="9" style="38" customWidth="1"/>
    <col min="11531" max="11531" width="1.5546875" style="38" customWidth="1"/>
    <col min="11532" max="11776" width="11.109375" style="38"/>
    <col min="11777" max="11777" width="7.88671875" style="38" customWidth="1"/>
    <col min="11778" max="11778" width="17.5546875" style="38" customWidth="1"/>
    <col min="11779" max="11779" width="12.5546875" style="38" customWidth="1"/>
    <col min="11780" max="11780" width="6.109375" style="38" customWidth="1"/>
    <col min="11781" max="11781" width="6" style="38" customWidth="1"/>
    <col min="11782" max="11782" width="11.6640625" style="38" customWidth="1"/>
    <col min="11783" max="11783" width="7.88671875" style="38" customWidth="1"/>
    <col min="11784" max="11784" width="8.6640625" style="38" customWidth="1"/>
    <col min="11785" max="11785" width="9.6640625" style="38" customWidth="1"/>
    <col min="11786" max="11786" width="9" style="38" customWidth="1"/>
    <col min="11787" max="11787" width="1.5546875" style="38" customWidth="1"/>
    <col min="11788" max="12032" width="11.109375" style="38"/>
    <col min="12033" max="12033" width="7.88671875" style="38" customWidth="1"/>
    <col min="12034" max="12034" width="17.5546875" style="38" customWidth="1"/>
    <col min="12035" max="12035" width="12.5546875" style="38" customWidth="1"/>
    <col min="12036" max="12036" width="6.109375" style="38" customWidth="1"/>
    <col min="12037" max="12037" width="6" style="38" customWidth="1"/>
    <col min="12038" max="12038" width="11.6640625" style="38" customWidth="1"/>
    <col min="12039" max="12039" width="7.88671875" style="38" customWidth="1"/>
    <col min="12040" max="12040" width="8.6640625" style="38" customWidth="1"/>
    <col min="12041" max="12041" width="9.6640625" style="38" customWidth="1"/>
    <col min="12042" max="12042" width="9" style="38" customWidth="1"/>
    <col min="12043" max="12043" width="1.5546875" style="38" customWidth="1"/>
    <col min="12044" max="12288" width="11.109375" style="38"/>
    <col min="12289" max="12289" width="7.88671875" style="38" customWidth="1"/>
    <col min="12290" max="12290" width="17.5546875" style="38" customWidth="1"/>
    <col min="12291" max="12291" width="12.5546875" style="38" customWidth="1"/>
    <col min="12292" max="12292" width="6.109375" style="38" customWidth="1"/>
    <col min="12293" max="12293" width="6" style="38" customWidth="1"/>
    <col min="12294" max="12294" width="11.6640625" style="38" customWidth="1"/>
    <col min="12295" max="12295" width="7.88671875" style="38" customWidth="1"/>
    <col min="12296" max="12296" width="8.6640625" style="38" customWidth="1"/>
    <col min="12297" max="12297" width="9.6640625" style="38" customWidth="1"/>
    <col min="12298" max="12298" width="9" style="38" customWidth="1"/>
    <col min="12299" max="12299" width="1.5546875" style="38" customWidth="1"/>
    <col min="12300" max="12544" width="11.109375" style="38"/>
    <col min="12545" max="12545" width="7.88671875" style="38" customWidth="1"/>
    <col min="12546" max="12546" width="17.5546875" style="38" customWidth="1"/>
    <col min="12547" max="12547" width="12.5546875" style="38" customWidth="1"/>
    <col min="12548" max="12548" width="6.109375" style="38" customWidth="1"/>
    <col min="12549" max="12549" width="6" style="38" customWidth="1"/>
    <col min="12550" max="12550" width="11.6640625" style="38" customWidth="1"/>
    <col min="12551" max="12551" width="7.88671875" style="38" customWidth="1"/>
    <col min="12552" max="12552" width="8.6640625" style="38" customWidth="1"/>
    <col min="12553" max="12553" width="9.6640625" style="38" customWidth="1"/>
    <col min="12554" max="12554" width="9" style="38" customWidth="1"/>
    <col min="12555" max="12555" width="1.5546875" style="38" customWidth="1"/>
    <col min="12556" max="12800" width="11.109375" style="38"/>
    <col min="12801" max="12801" width="7.88671875" style="38" customWidth="1"/>
    <col min="12802" max="12802" width="17.5546875" style="38" customWidth="1"/>
    <col min="12803" max="12803" width="12.5546875" style="38" customWidth="1"/>
    <col min="12804" max="12804" width="6.109375" style="38" customWidth="1"/>
    <col min="12805" max="12805" width="6" style="38" customWidth="1"/>
    <col min="12806" max="12806" width="11.6640625" style="38" customWidth="1"/>
    <col min="12807" max="12807" width="7.88671875" style="38" customWidth="1"/>
    <col min="12808" max="12808" width="8.6640625" style="38" customWidth="1"/>
    <col min="12809" max="12809" width="9.6640625" style="38" customWidth="1"/>
    <col min="12810" max="12810" width="9" style="38" customWidth="1"/>
    <col min="12811" max="12811" width="1.5546875" style="38" customWidth="1"/>
    <col min="12812" max="13056" width="11.109375" style="38"/>
    <col min="13057" max="13057" width="7.88671875" style="38" customWidth="1"/>
    <col min="13058" max="13058" width="17.5546875" style="38" customWidth="1"/>
    <col min="13059" max="13059" width="12.5546875" style="38" customWidth="1"/>
    <col min="13060" max="13060" width="6.109375" style="38" customWidth="1"/>
    <col min="13061" max="13061" width="6" style="38" customWidth="1"/>
    <col min="13062" max="13062" width="11.6640625" style="38" customWidth="1"/>
    <col min="13063" max="13063" width="7.88671875" style="38" customWidth="1"/>
    <col min="13064" max="13064" width="8.6640625" style="38" customWidth="1"/>
    <col min="13065" max="13065" width="9.6640625" style="38" customWidth="1"/>
    <col min="13066" max="13066" width="9" style="38" customWidth="1"/>
    <col min="13067" max="13067" width="1.5546875" style="38" customWidth="1"/>
    <col min="13068" max="13312" width="11.109375" style="38"/>
    <col min="13313" max="13313" width="7.88671875" style="38" customWidth="1"/>
    <col min="13314" max="13314" width="17.5546875" style="38" customWidth="1"/>
    <col min="13315" max="13315" width="12.5546875" style="38" customWidth="1"/>
    <col min="13316" max="13316" width="6.109375" style="38" customWidth="1"/>
    <col min="13317" max="13317" width="6" style="38" customWidth="1"/>
    <col min="13318" max="13318" width="11.6640625" style="38" customWidth="1"/>
    <col min="13319" max="13319" width="7.88671875" style="38" customWidth="1"/>
    <col min="13320" max="13320" width="8.6640625" style="38" customWidth="1"/>
    <col min="13321" max="13321" width="9.6640625" style="38" customWidth="1"/>
    <col min="13322" max="13322" width="9" style="38" customWidth="1"/>
    <col min="13323" max="13323" width="1.5546875" style="38" customWidth="1"/>
    <col min="13324" max="13568" width="11.109375" style="38"/>
    <col min="13569" max="13569" width="7.88671875" style="38" customWidth="1"/>
    <col min="13570" max="13570" width="17.5546875" style="38" customWidth="1"/>
    <col min="13571" max="13571" width="12.5546875" style="38" customWidth="1"/>
    <col min="13572" max="13572" width="6.109375" style="38" customWidth="1"/>
    <col min="13573" max="13573" width="6" style="38" customWidth="1"/>
    <col min="13574" max="13574" width="11.6640625" style="38" customWidth="1"/>
    <col min="13575" max="13575" width="7.88671875" style="38" customWidth="1"/>
    <col min="13576" max="13576" width="8.6640625" style="38" customWidth="1"/>
    <col min="13577" max="13577" width="9.6640625" style="38" customWidth="1"/>
    <col min="13578" max="13578" width="9" style="38" customWidth="1"/>
    <col min="13579" max="13579" width="1.5546875" style="38" customWidth="1"/>
    <col min="13580" max="13824" width="11.109375" style="38"/>
    <col min="13825" max="13825" width="7.88671875" style="38" customWidth="1"/>
    <col min="13826" max="13826" width="17.5546875" style="38" customWidth="1"/>
    <col min="13827" max="13827" width="12.5546875" style="38" customWidth="1"/>
    <col min="13828" max="13828" width="6.109375" style="38" customWidth="1"/>
    <col min="13829" max="13829" width="6" style="38" customWidth="1"/>
    <col min="13830" max="13830" width="11.6640625" style="38" customWidth="1"/>
    <col min="13831" max="13831" width="7.88671875" style="38" customWidth="1"/>
    <col min="13832" max="13832" width="8.6640625" style="38" customWidth="1"/>
    <col min="13833" max="13833" width="9.6640625" style="38" customWidth="1"/>
    <col min="13834" max="13834" width="9" style="38" customWidth="1"/>
    <col min="13835" max="13835" width="1.5546875" style="38" customWidth="1"/>
    <col min="13836" max="14080" width="11.109375" style="38"/>
    <col min="14081" max="14081" width="7.88671875" style="38" customWidth="1"/>
    <col min="14082" max="14082" width="17.5546875" style="38" customWidth="1"/>
    <col min="14083" max="14083" width="12.5546875" style="38" customWidth="1"/>
    <col min="14084" max="14084" width="6.109375" style="38" customWidth="1"/>
    <col min="14085" max="14085" width="6" style="38" customWidth="1"/>
    <col min="14086" max="14086" width="11.6640625" style="38" customWidth="1"/>
    <col min="14087" max="14087" width="7.88671875" style="38" customWidth="1"/>
    <col min="14088" max="14088" width="8.6640625" style="38" customWidth="1"/>
    <col min="14089" max="14089" width="9.6640625" style="38" customWidth="1"/>
    <col min="14090" max="14090" width="9" style="38" customWidth="1"/>
    <col min="14091" max="14091" width="1.5546875" style="38" customWidth="1"/>
    <col min="14092" max="14336" width="11.109375" style="38"/>
    <col min="14337" max="14337" width="7.88671875" style="38" customWidth="1"/>
    <col min="14338" max="14338" width="17.5546875" style="38" customWidth="1"/>
    <col min="14339" max="14339" width="12.5546875" style="38" customWidth="1"/>
    <col min="14340" max="14340" width="6.109375" style="38" customWidth="1"/>
    <col min="14341" max="14341" width="6" style="38" customWidth="1"/>
    <col min="14342" max="14342" width="11.6640625" style="38" customWidth="1"/>
    <col min="14343" max="14343" width="7.88671875" style="38" customWidth="1"/>
    <col min="14344" max="14344" width="8.6640625" style="38" customWidth="1"/>
    <col min="14345" max="14345" width="9.6640625" style="38" customWidth="1"/>
    <col min="14346" max="14346" width="9" style="38" customWidth="1"/>
    <col min="14347" max="14347" width="1.5546875" style="38" customWidth="1"/>
    <col min="14348" max="14592" width="11.109375" style="38"/>
    <col min="14593" max="14593" width="7.88671875" style="38" customWidth="1"/>
    <col min="14594" max="14594" width="17.5546875" style="38" customWidth="1"/>
    <col min="14595" max="14595" width="12.5546875" style="38" customWidth="1"/>
    <col min="14596" max="14596" width="6.109375" style="38" customWidth="1"/>
    <col min="14597" max="14597" width="6" style="38" customWidth="1"/>
    <col min="14598" max="14598" width="11.6640625" style="38" customWidth="1"/>
    <col min="14599" max="14599" width="7.88671875" style="38" customWidth="1"/>
    <col min="14600" max="14600" width="8.6640625" style="38" customWidth="1"/>
    <col min="14601" max="14601" width="9.6640625" style="38" customWidth="1"/>
    <col min="14602" max="14602" width="9" style="38" customWidth="1"/>
    <col min="14603" max="14603" width="1.5546875" style="38" customWidth="1"/>
    <col min="14604" max="14848" width="11.109375" style="38"/>
    <col min="14849" max="14849" width="7.88671875" style="38" customWidth="1"/>
    <col min="14850" max="14850" width="17.5546875" style="38" customWidth="1"/>
    <col min="14851" max="14851" width="12.5546875" style="38" customWidth="1"/>
    <col min="14852" max="14852" width="6.109375" style="38" customWidth="1"/>
    <col min="14853" max="14853" width="6" style="38" customWidth="1"/>
    <col min="14854" max="14854" width="11.6640625" style="38" customWidth="1"/>
    <col min="14855" max="14855" width="7.88671875" style="38" customWidth="1"/>
    <col min="14856" max="14856" width="8.6640625" style="38" customWidth="1"/>
    <col min="14857" max="14857" width="9.6640625" style="38" customWidth="1"/>
    <col min="14858" max="14858" width="9" style="38" customWidth="1"/>
    <col min="14859" max="14859" width="1.5546875" style="38" customWidth="1"/>
    <col min="14860" max="15104" width="11.109375" style="38"/>
    <col min="15105" max="15105" width="7.88671875" style="38" customWidth="1"/>
    <col min="15106" max="15106" width="17.5546875" style="38" customWidth="1"/>
    <col min="15107" max="15107" width="12.5546875" style="38" customWidth="1"/>
    <col min="15108" max="15108" width="6.109375" style="38" customWidth="1"/>
    <col min="15109" max="15109" width="6" style="38" customWidth="1"/>
    <col min="15110" max="15110" width="11.6640625" style="38" customWidth="1"/>
    <col min="15111" max="15111" width="7.88671875" style="38" customWidth="1"/>
    <col min="15112" max="15112" width="8.6640625" style="38" customWidth="1"/>
    <col min="15113" max="15113" width="9.6640625" style="38" customWidth="1"/>
    <col min="15114" max="15114" width="9" style="38" customWidth="1"/>
    <col min="15115" max="15115" width="1.5546875" style="38" customWidth="1"/>
    <col min="15116" max="15360" width="11.109375" style="38"/>
    <col min="15361" max="15361" width="7.88671875" style="38" customWidth="1"/>
    <col min="15362" max="15362" width="17.5546875" style="38" customWidth="1"/>
    <col min="15363" max="15363" width="12.5546875" style="38" customWidth="1"/>
    <col min="15364" max="15364" width="6.109375" style="38" customWidth="1"/>
    <col min="15365" max="15365" width="6" style="38" customWidth="1"/>
    <col min="15366" max="15366" width="11.6640625" style="38" customWidth="1"/>
    <col min="15367" max="15367" width="7.88671875" style="38" customWidth="1"/>
    <col min="15368" max="15368" width="8.6640625" style="38" customWidth="1"/>
    <col min="15369" max="15369" width="9.6640625" style="38" customWidth="1"/>
    <col min="15370" max="15370" width="9" style="38" customWidth="1"/>
    <col min="15371" max="15371" width="1.5546875" style="38" customWidth="1"/>
    <col min="15372" max="15616" width="11.109375" style="38"/>
    <col min="15617" max="15617" width="7.88671875" style="38" customWidth="1"/>
    <col min="15618" max="15618" width="17.5546875" style="38" customWidth="1"/>
    <col min="15619" max="15619" width="12.5546875" style="38" customWidth="1"/>
    <col min="15620" max="15620" width="6.109375" style="38" customWidth="1"/>
    <col min="15621" max="15621" width="6" style="38" customWidth="1"/>
    <col min="15622" max="15622" width="11.6640625" style="38" customWidth="1"/>
    <col min="15623" max="15623" width="7.88671875" style="38" customWidth="1"/>
    <col min="15624" max="15624" width="8.6640625" style="38" customWidth="1"/>
    <col min="15625" max="15625" width="9.6640625" style="38" customWidth="1"/>
    <col min="15626" max="15626" width="9" style="38" customWidth="1"/>
    <col min="15627" max="15627" width="1.5546875" style="38" customWidth="1"/>
    <col min="15628" max="15872" width="11.109375" style="38"/>
    <col min="15873" max="15873" width="7.88671875" style="38" customWidth="1"/>
    <col min="15874" max="15874" width="17.5546875" style="38" customWidth="1"/>
    <col min="15875" max="15875" width="12.5546875" style="38" customWidth="1"/>
    <col min="15876" max="15876" width="6.109375" style="38" customWidth="1"/>
    <col min="15877" max="15877" width="6" style="38" customWidth="1"/>
    <col min="15878" max="15878" width="11.6640625" style="38" customWidth="1"/>
    <col min="15879" max="15879" width="7.88671875" style="38" customWidth="1"/>
    <col min="15880" max="15880" width="8.6640625" style="38" customWidth="1"/>
    <col min="15881" max="15881" width="9.6640625" style="38" customWidth="1"/>
    <col min="15882" max="15882" width="9" style="38" customWidth="1"/>
    <col min="15883" max="15883" width="1.5546875" style="38" customWidth="1"/>
    <col min="15884" max="16128" width="11.109375" style="38"/>
    <col min="16129" max="16129" width="7.88671875" style="38" customWidth="1"/>
    <col min="16130" max="16130" width="17.5546875" style="38" customWidth="1"/>
    <col min="16131" max="16131" width="12.5546875" style="38" customWidth="1"/>
    <col min="16132" max="16132" width="6.109375" style="38" customWidth="1"/>
    <col min="16133" max="16133" width="6" style="38" customWidth="1"/>
    <col min="16134" max="16134" width="11.6640625" style="38" customWidth="1"/>
    <col min="16135" max="16135" width="7.88671875" style="38" customWidth="1"/>
    <col min="16136" max="16136" width="8.6640625" style="38" customWidth="1"/>
    <col min="16137" max="16137" width="9.6640625" style="38" customWidth="1"/>
    <col min="16138" max="16138" width="9" style="38" customWidth="1"/>
    <col min="16139" max="16139" width="1.5546875" style="38" customWidth="1"/>
    <col min="16140" max="16384" width="11.109375" style="38"/>
  </cols>
  <sheetData>
    <row r="1" spans="1:10">
      <c r="C1" s="39" t="s">
        <v>1038</v>
      </c>
    </row>
    <row r="2" spans="1:10">
      <c r="A2" s="40"/>
      <c r="B2" s="41" t="s">
        <v>984</v>
      </c>
    </row>
    <row r="3" spans="1:10">
      <c r="C3" s="41" t="s">
        <v>838</v>
      </c>
      <c r="J3" s="43" t="s">
        <v>31</v>
      </c>
    </row>
    <row r="4" spans="1:10">
      <c r="A4" s="38" t="s">
        <v>835</v>
      </c>
      <c r="I4" s="42" t="s">
        <v>666</v>
      </c>
      <c r="J4" s="43" t="s">
        <v>831</v>
      </c>
    </row>
    <row r="5" spans="1:10">
      <c r="A5" s="4" t="s">
        <v>1044</v>
      </c>
      <c r="I5" s="43" t="s">
        <v>839</v>
      </c>
      <c r="J5" s="42" t="s">
        <v>660</v>
      </c>
    </row>
    <row r="6" spans="1:10">
      <c r="A6" s="44"/>
      <c r="G6" s="43" t="s">
        <v>840</v>
      </c>
      <c r="H6" s="43" t="s">
        <v>840</v>
      </c>
      <c r="I6" s="43" t="s">
        <v>841</v>
      </c>
      <c r="J6" s="37" t="s">
        <v>1041</v>
      </c>
    </row>
    <row r="7" spans="1:10">
      <c r="A7" s="43" t="s">
        <v>836</v>
      </c>
      <c r="B7" s="41" t="s">
        <v>842</v>
      </c>
      <c r="C7" s="41" t="s">
        <v>837</v>
      </c>
      <c r="D7" s="41" t="s">
        <v>843</v>
      </c>
      <c r="E7" s="41" t="s">
        <v>844</v>
      </c>
      <c r="F7" s="41" t="s">
        <v>845</v>
      </c>
      <c r="G7" s="43" t="s">
        <v>846</v>
      </c>
      <c r="H7" s="43" t="s">
        <v>847</v>
      </c>
      <c r="I7" s="42" t="s">
        <v>848</v>
      </c>
      <c r="J7" s="37" t="s">
        <v>1042</v>
      </c>
    </row>
    <row r="8" spans="1:10">
      <c r="A8" s="45" t="s">
        <v>849</v>
      </c>
      <c r="B8" s="44" t="s">
        <v>850</v>
      </c>
      <c r="C8" s="44" t="s">
        <v>851</v>
      </c>
      <c r="D8" s="44" t="s">
        <v>852</v>
      </c>
      <c r="E8" s="44" t="s">
        <v>853</v>
      </c>
      <c r="F8" s="44" t="s">
        <v>854</v>
      </c>
      <c r="G8" s="45" t="s">
        <v>855</v>
      </c>
      <c r="H8" s="45" t="s">
        <v>856</v>
      </c>
      <c r="I8" s="45" t="s">
        <v>857</v>
      </c>
      <c r="J8" s="45" t="s">
        <v>857</v>
      </c>
    </row>
    <row r="9" spans="1:10">
      <c r="A9" s="45">
        <v>2436</v>
      </c>
      <c r="B9" s="44" t="s">
        <v>858</v>
      </c>
      <c r="C9" s="44" t="s">
        <v>772</v>
      </c>
      <c r="D9" s="44" t="s">
        <v>859</v>
      </c>
      <c r="E9" s="46">
        <v>8221</v>
      </c>
      <c r="F9" s="44" t="s">
        <v>860</v>
      </c>
      <c r="G9" s="47">
        <v>2.7E-2</v>
      </c>
      <c r="H9" s="48">
        <f>SUM(G9*365)</f>
        <v>9.8550000000000004</v>
      </c>
      <c r="I9" s="47">
        <f>SUM(H9*0.85)/2000</f>
        <v>4.1883749999999994E-3</v>
      </c>
      <c r="J9" s="47"/>
    </row>
    <row r="10" spans="1:10">
      <c r="A10" s="45">
        <v>591</v>
      </c>
      <c r="B10" s="44" t="s">
        <v>861</v>
      </c>
      <c r="C10" s="44" t="s">
        <v>862</v>
      </c>
      <c r="D10" s="44" t="s">
        <v>859</v>
      </c>
      <c r="E10" s="46">
        <v>8733</v>
      </c>
      <c r="F10" s="44" t="s">
        <v>863</v>
      </c>
      <c r="G10" s="47">
        <v>0.79</v>
      </c>
      <c r="H10" s="48">
        <f>SUM(G10*365)</f>
        <v>288.35000000000002</v>
      </c>
      <c r="I10" s="47">
        <f>SUM(H10*0.85)/2000</f>
        <v>0.12254875000000001</v>
      </c>
      <c r="J10" s="47"/>
    </row>
    <row r="11" spans="1:10">
      <c r="A11" s="45">
        <v>29092</v>
      </c>
      <c r="B11" s="44" t="s">
        <v>939</v>
      </c>
      <c r="C11" s="44" t="s">
        <v>772</v>
      </c>
      <c r="D11" s="44" t="s">
        <v>859</v>
      </c>
      <c r="E11" s="46">
        <v>2092</v>
      </c>
      <c r="F11" s="44"/>
      <c r="G11" s="47">
        <v>8.5000000000000006E-2</v>
      </c>
      <c r="H11" s="48">
        <f>SUM(G11*365)</f>
        <v>31.025000000000002</v>
      </c>
      <c r="I11" s="47">
        <f>SUM(H11*0.85)/2000</f>
        <v>1.3185624999999999E-2</v>
      </c>
      <c r="J11" s="47"/>
    </row>
    <row r="12" spans="1:10" s="39" customFormat="1">
      <c r="A12" s="43"/>
      <c r="B12" s="41"/>
      <c r="C12" s="41"/>
      <c r="D12" s="41"/>
      <c r="E12" s="49"/>
      <c r="F12" s="41" t="s">
        <v>864</v>
      </c>
      <c r="G12" s="50">
        <f>SUM(G9:G11)</f>
        <v>0.90200000000000002</v>
      </c>
      <c r="H12" s="51">
        <f t="shared" ref="H12:I12" si="0">SUM(H9:H11)</f>
        <v>329.23</v>
      </c>
      <c r="I12" s="50">
        <f t="shared" si="0"/>
        <v>0.13992275000000001</v>
      </c>
      <c r="J12" s="50">
        <f>SUM(I12/365)*1.2</f>
        <v>4.6002E-4</v>
      </c>
    </row>
    <row r="13" spans="1:10" ht="6.75" customHeight="1">
      <c r="H13" s="48"/>
      <c r="I13" s="52"/>
      <c r="J13" s="53"/>
    </row>
    <row r="14" spans="1:10">
      <c r="A14" s="45">
        <v>671</v>
      </c>
      <c r="B14" s="44" t="s">
        <v>865</v>
      </c>
      <c r="C14" s="44" t="s">
        <v>689</v>
      </c>
      <c r="D14" s="44" t="s">
        <v>684</v>
      </c>
      <c r="E14" s="46">
        <v>2621</v>
      </c>
      <c r="F14" s="44" t="s">
        <v>866</v>
      </c>
      <c r="G14" s="54">
        <v>3.16</v>
      </c>
      <c r="H14" s="48">
        <f t="shared" ref="H14:H19" si="1">SUM(G14*365)</f>
        <v>1153.4000000000001</v>
      </c>
      <c r="I14" s="47">
        <f t="shared" ref="I14:I19" si="2">SUM(H14*0.85)/2000</f>
        <v>0.49019500000000005</v>
      </c>
      <c r="J14" s="47"/>
    </row>
    <row r="15" spans="1:10">
      <c r="A15" s="45">
        <v>3891</v>
      </c>
      <c r="B15" s="44" t="s">
        <v>867</v>
      </c>
      <c r="C15" s="44" t="s">
        <v>683</v>
      </c>
      <c r="D15" s="44" t="s">
        <v>868</v>
      </c>
      <c r="E15" s="46">
        <v>3612</v>
      </c>
      <c r="F15" s="44" t="s">
        <v>869</v>
      </c>
      <c r="G15" s="46">
        <v>0.3</v>
      </c>
      <c r="H15" s="48">
        <f t="shared" si="1"/>
        <v>109.5</v>
      </c>
      <c r="I15" s="47">
        <f t="shared" si="2"/>
        <v>4.6537500000000002E-2</v>
      </c>
      <c r="J15" s="53"/>
    </row>
    <row r="16" spans="1:10">
      <c r="A16" s="45">
        <v>5371</v>
      </c>
      <c r="B16" s="44" t="s">
        <v>870</v>
      </c>
      <c r="C16" s="44" t="s">
        <v>687</v>
      </c>
      <c r="D16" s="44" t="s">
        <v>684</v>
      </c>
      <c r="E16" s="46">
        <v>2621</v>
      </c>
      <c r="F16" s="44" t="s">
        <v>866</v>
      </c>
      <c r="G16" s="54">
        <v>0.15</v>
      </c>
      <c r="H16" s="48">
        <f t="shared" si="1"/>
        <v>54.75</v>
      </c>
      <c r="I16" s="47">
        <f t="shared" si="2"/>
        <v>2.3268750000000001E-2</v>
      </c>
      <c r="J16" s="47"/>
    </row>
    <row r="17" spans="1:10">
      <c r="A17" s="45">
        <v>1716</v>
      </c>
      <c r="B17" s="44" t="s">
        <v>940</v>
      </c>
      <c r="C17" s="44" t="s">
        <v>687</v>
      </c>
      <c r="D17" s="44" t="s">
        <v>684</v>
      </c>
      <c r="E17" s="46">
        <v>2621</v>
      </c>
      <c r="F17" s="44" t="s">
        <v>866</v>
      </c>
      <c r="G17" s="54">
        <v>0.37</v>
      </c>
      <c r="H17" s="48">
        <f t="shared" si="1"/>
        <v>135.05000000000001</v>
      </c>
      <c r="I17" s="47">
        <f t="shared" si="2"/>
        <v>5.7396250000000003E-2</v>
      </c>
      <c r="J17" s="47"/>
    </row>
    <row r="18" spans="1:10">
      <c r="A18" s="45">
        <v>5991</v>
      </c>
      <c r="B18" s="44" t="s">
        <v>871</v>
      </c>
      <c r="C18" s="44" t="s">
        <v>685</v>
      </c>
      <c r="D18" s="44" t="s">
        <v>684</v>
      </c>
      <c r="E18" s="46">
        <v>3274</v>
      </c>
      <c r="F18" s="44" t="s">
        <v>872</v>
      </c>
      <c r="G18" s="54">
        <v>8.3000000000000007</v>
      </c>
      <c r="H18" s="48">
        <f t="shared" si="1"/>
        <v>3029.5000000000005</v>
      </c>
      <c r="I18" s="47">
        <f t="shared" si="2"/>
        <v>1.2875375000000002</v>
      </c>
      <c r="J18" s="47"/>
    </row>
    <row r="19" spans="1:10">
      <c r="A19" s="45">
        <v>1848</v>
      </c>
      <c r="B19" s="44" t="s">
        <v>941</v>
      </c>
      <c r="C19" s="44" t="s">
        <v>942</v>
      </c>
      <c r="D19" s="44" t="s">
        <v>684</v>
      </c>
      <c r="E19" s="46">
        <v>2621</v>
      </c>
      <c r="F19" s="44"/>
      <c r="G19" s="54">
        <v>0.98</v>
      </c>
      <c r="H19" s="48">
        <f t="shared" si="1"/>
        <v>357.7</v>
      </c>
      <c r="I19" s="47">
        <f t="shared" si="2"/>
        <v>0.15202249999999998</v>
      </c>
      <c r="J19" s="47"/>
    </row>
    <row r="20" spans="1:10" s="39" customFormat="1">
      <c r="A20" s="42"/>
      <c r="F20" s="41" t="s">
        <v>864</v>
      </c>
      <c r="G20" s="50">
        <f>SUM(G14:G19)</f>
        <v>13.260000000000002</v>
      </c>
      <c r="H20" s="50">
        <f t="shared" ref="H20:I20" si="3">SUM(H14:H19)</f>
        <v>4839.9000000000005</v>
      </c>
      <c r="I20" s="50">
        <f t="shared" si="3"/>
        <v>2.0569575000000002</v>
      </c>
      <c r="J20" s="50">
        <f>SUM(I20/365)*1.2</f>
        <v>6.7626000000000006E-3</v>
      </c>
    </row>
    <row r="21" spans="1:10" ht="6.75" customHeight="1">
      <c r="H21" s="48"/>
      <c r="I21" s="52"/>
      <c r="J21" s="53"/>
    </row>
    <row r="22" spans="1:10">
      <c r="A22" s="45">
        <v>3930</v>
      </c>
      <c r="B22" s="44" t="s">
        <v>873</v>
      </c>
      <c r="C22" s="44" t="s">
        <v>874</v>
      </c>
      <c r="D22" s="44" t="s">
        <v>758</v>
      </c>
      <c r="E22" s="46">
        <v>3675</v>
      </c>
      <c r="F22" s="44" t="s">
        <v>875</v>
      </c>
      <c r="G22" s="54">
        <v>0.11</v>
      </c>
      <c r="H22" s="48">
        <f t="shared" ref="H22:H27" si="4">SUM(G22*365)</f>
        <v>40.15</v>
      </c>
      <c r="I22" s="47">
        <f t="shared" ref="I22:I27" si="5">SUM(H22*0.85)/2000</f>
        <v>1.7063749999999999E-2</v>
      </c>
      <c r="J22" s="47"/>
    </row>
    <row r="23" spans="1:10">
      <c r="A23" s="45">
        <v>1791</v>
      </c>
      <c r="B23" s="44" t="s">
        <v>876</v>
      </c>
      <c r="C23" s="44" t="s">
        <v>764</v>
      </c>
      <c r="D23" s="44" t="s">
        <v>758</v>
      </c>
      <c r="E23" s="46">
        <v>3356</v>
      </c>
      <c r="F23" s="44" t="s">
        <v>877</v>
      </c>
      <c r="G23" s="54">
        <v>2.7</v>
      </c>
      <c r="H23" s="48">
        <f t="shared" si="4"/>
        <v>985.50000000000011</v>
      </c>
      <c r="I23" s="47">
        <f t="shared" si="5"/>
        <v>0.41883750000000003</v>
      </c>
      <c r="J23" s="47"/>
    </row>
    <row r="24" spans="1:10">
      <c r="A24" s="45">
        <v>487</v>
      </c>
      <c r="B24" s="44" t="s">
        <v>878</v>
      </c>
      <c r="C24" s="44" t="s">
        <v>765</v>
      </c>
      <c r="D24" s="44" t="s">
        <v>758</v>
      </c>
      <c r="E24" s="46">
        <v>5171</v>
      </c>
      <c r="F24" s="44"/>
      <c r="G24" s="54">
        <v>0.09</v>
      </c>
      <c r="H24" s="48">
        <f t="shared" si="4"/>
        <v>32.85</v>
      </c>
      <c r="I24" s="47">
        <f t="shared" si="5"/>
        <v>1.396125E-2</v>
      </c>
      <c r="J24" s="47"/>
    </row>
    <row r="25" spans="1:10">
      <c r="A25" s="45">
        <v>535</v>
      </c>
      <c r="B25" s="44" t="s">
        <v>943</v>
      </c>
      <c r="C25" s="44" t="s">
        <v>769</v>
      </c>
      <c r="D25" s="44" t="s">
        <v>758</v>
      </c>
      <c r="E25" s="46">
        <v>2262</v>
      </c>
      <c r="F25" s="44"/>
      <c r="G25" s="54">
        <v>0.01</v>
      </c>
      <c r="H25" s="48">
        <f t="shared" si="4"/>
        <v>3.65</v>
      </c>
      <c r="I25" s="47">
        <f t="shared" si="5"/>
        <v>1.5512500000000001E-3</v>
      </c>
      <c r="J25" s="47"/>
    </row>
    <row r="26" spans="1:10">
      <c r="A26" s="45">
        <v>2929</v>
      </c>
      <c r="B26" s="44" t="s">
        <v>879</v>
      </c>
      <c r="C26" s="44" t="s">
        <v>768</v>
      </c>
      <c r="D26" s="44" t="s">
        <v>758</v>
      </c>
      <c r="E26" s="46">
        <v>1429</v>
      </c>
      <c r="F26" s="44" t="s">
        <v>880</v>
      </c>
      <c r="G26" s="54">
        <v>2.1</v>
      </c>
      <c r="H26" s="48">
        <f t="shared" si="4"/>
        <v>766.5</v>
      </c>
      <c r="I26" s="47">
        <f t="shared" si="5"/>
        <v>0.32576250000000001</v>
      </c>
      <c r="J26" s="47"/>
    </row>
    <row r="27" spans="1:10">
      <c r="A27" s="45">
        <v>26182</v>
      </c>
      <c r="B27" s="44" t="s">
        <v>954</v>
      </c>
      <c r="C27" s="44" t="s">
        <v>769</v>
      </c>
      <c r="D27" s="44" t="s">
        <v>758</v>
      </c>
      <c r="E27" s="46">
        <v>8221</v>
      </c>
      <c r="F27" s="44"/>
      <c r="G27" s="54">
        <v>0.04</v>
      </c>
      <c r="H27" s="48">
        <f t="shared" si="4"/>
        <v>14.6</v>
      </c>
      <c r="I27" s="47">
        <f t="shared" si="5"/>
        <v>6.2050000000000004E-3</v>
      </c>
      <c r="J27" s="47"/>
    </row>
    <row r="28" spans="1:10" s="39" customFormat="1">
      <c r="A28" s="42"/>
      <c r="F28" s="41" t="s">
        <v>864</v>
      </c>
      <c r="G28" s="50">
        <f>SUM(G22:G27)</f>
        <v>5.05</v>
      </c>
      <c r="H28" s="55">
        <f>SUM(H22:H27)</f>
        <v>1843.25</v>
      </c>
      <c r="I28" s="56">
        <f>SUM(I22:I27)</f>
        <v>0.78338125000000003</v>
      </c>
      <c r="J28" s="50">
        <f>SUM(I28/365)*1.2</f>
        <v>2.5755000000000001E-3</v>
      </c>
    </row>
    <row r="29" spans="1:10" s="39" customFormat="1" ht="6" customHeight="1">
      <c r="A29" s="42"/>
      <c r="H29" s="55"/>
      <c r="I29" s="57"/>
      <c r="J29" s="58"/>
    </row>
    <row r="30" spans="1:10" s="39" customFormat="1">
      <c r="A30" s="42"/>
      <c r="D30" s="41" t="s">
        <v>783</v>
      </c>
      <c r="F30" s="41" t="s">
        <v>864</v>
      </c>
      <c r="H30" s="55"/>
      <c r="I30" s="56">
        <v>0</v>
      </c>
      <c r="J30" s="50">
        <v>0</v>
      </c>
    </row>
    <row r="31" spans="1:10" ht="8.25" customHeight="1">
      <c r="H31" s="48"/>
      <c r="I31" s="54"/>
      <c r="J31" s="53"/>
    </row>
    <row r="32" spans="1:10">
      <c r="A32" s="45">
        <v>3905</v>
      </c>
      <c r="B32" s="44" t="s">
        <v>881</v>
      </c>
      <c r="C32" s="44" t="s">
        <v>725</v>
      </c>
      <c r="D32" s="44" t="s">
        <v>719</v>
      </c>
      <c r="E32" s="46">
        <v>3724</v>
      </c>
      <c r="F32" s="44" t="s">
        <v>882</v>
      </c>
      <c r="G32" s="54">
        <v>22.9</v>
      </c>
      <c r="H32" s="48">
        <f>SUM(G32*365)</f>
        <v>8358.5</v>
      </c>
      <c r="I32" s="47">
        <f>SUM(H32*0.85)/2000</f>
        <v>3.5523624999999996</v>
      </c>
      <c r="J32" s="47"/>
    </row>
    <row r="33" spans="1:10">
      <c r="A33" s="45">
        <v>3956</v>
      </c>
      <c r="B33" s="44" t="s">
        <v>944</v>
      </c>
      <c r="C33" s="44" t="s">
        <v>718</v>
      </c>
      <c r="D33" s="44" t="s">
        <v>719</v>
      </c>
      <c r="E33" s="46">
        <v>2899</v>
      </c>
      <c r="F33" s="44" t="s">
        <v>883</v>
      </c>
      <c r="G33" s="54">
        <v>0.01</v>
      </c>
      <c r="H33" s="48">
        <f>SUM(G33*365)</f>
        <v>3.65</v>
      </c>
      <c r="I33" s="47">
        <f>SUM(H33*0.85)/2000</f>
        <v>1.5512500000000001E-3</v>
      </c>
      <c r="J33" s="47"/>
    </row>
    <row r="34" spans="1:10">
      <c r="A34" s="45">
        <v>1830</v>
      </c>
      <c r="B34" s="44" t="s">
        <v>884</v>
      </c>
      <c r="C34" s="44" t="s">
        <v>885</v>
      </c>
      <c r="D34" s="44" t="s">
        <v>719</v>
      </c>
      <c r="E34" s="46">
        <v>1429</v>
      </c>
      <c r="F34" s="44" t="s">
        <v>880</v>
      </c>
      <c r="G34" s="54">
        <v>0.46</v>
      </c>
      <c r="H34" s="48">
        <f>SUM(G34*365)</f>
        <v>167.9</v>
      </c>
      <c r="I34" s="47">
        <f>SUM(H34*0.85)/2000</f>
        <v>7.1357500000000004E-2</v>
      </c>
      <c r="J34" s="47"/>
    </row>
    <row r="35" spans="1:10" s="39" customFormat="1">
      <c r="A35" s="42"/>
      <c r="F35" s="41" t="s">
        <v>864</v>
      </c>
      <c r="G35" s="50">
        <f>SUM(G32:G34)</f>
        <v>23.37</v>
      </c>
      <c r="H35" s="55">
        <f>SUM(H32:H34)</f>
        <v>8530.0499999999993</v>
      </c>
      <c r="I35" s="56">
        <f>SUM(I32:I34)</f>
        <v>3.6252712499999995</v>
      </c>
      <c r="J35" s="50">
        <f>SUM(I35/365)*1.2</f>
        <v>1.1918699999999997E-2</v>
      </c>
    </row>
    <row r="36" spans="1:10" ht="6.75" customHeight="1">
      <c r="H36" s="48"/>
      <c r="I36" s="52"/>
      <c r="J36" s="53"/>
    </row>
    <row r="37" spans="1:10">
      <c r="A37" s="45">
        <v>5011</v>
      </c>
      <c r="B37" s="44" t="s">
        <v>945</v>
      </c>
      <c r="C37" s="44" t="s">
        <v>886</v>
      </c>
      <c r="D37" s="44" t="s">
        <v>676</v>
      </c>
      <c r="E37" s="46">
        <v>2621</v>
      </c>
      <c r="F37" s="44" t="s">
        <v>887</v>
      </c>
      <c r="G37" s="54">
        <v>1.06</v>
      </c>
      <c r="H37" s="48">
        <f>SUM(G37*365)</f>
        <v>386.90000000000003</v>
      </c>
      <c r="I37" s="47">
        <f>SUM(H37*0.85)/2000</f>
        <v>0.16443250000000001</v>
      </c>
      <c r="J37" s="47"/>
    </row>
    <row r="38" spans="1:10">
      <c r="A38" s="45">
        <v>3697</v>
      </c>
      <c r="B38" s="44" t="s">
        <v>888</v>
      </c>
      <c r="C38" s="44" t="s">
        <v>254</v>
      </c>
      <c r="D38" s="44" t="s">
        <v>676</v>
      </c>
      <c r="E38" s="46">
        <v>2269</v>
      </c>
      <c r="F38" s="44" t="s">
        <v>889</v>
      </c>
      <c r="G38" s="54">
        <v>0.42</v>
      </c>
      <c r="H38" s="48">
        <f>SUM(G38*365)</f>
        <v>153.29999999999998</v>
      </c>
      <c r="I38" s="47">
        <f>SUM(H38*0.85)/2000</f>
        <v>6.5152499999999988E-2</v>
      </c>
      <c r="J38" s="47"/>
    </row>
    <row r="39" spans="1:10">
      <c r="A39" s="45">
        <v>272</v>
      </c>
      <c r="B39" s="44" t="s">
        <v>890</v>
      </c>
      <c r="C39" s="44" t="s">
        <v>891</v>
      </c>
      <c r="D39" s="44" t="s">
        <v>676</v>
      </c>
      <c r="E39" s="46">
        <v>4011</v>
      </c>
      <c r="F39" s="44" t="s">
        <v>892</v>
      </c>
      <c r="G39" s="54">
        <v>0.03</v>
      </c>
      <c r="H39" s="48">
        <f>SUM(G39*365)</f>
        <v>10.95</v>
      </c>
      <c r="I39" s="47">
        <f>SUM(H39*0.85)/2000</f>
        <v>4.6537499999999999E-3</v>
      </c>
      <c r="J39" s="47"/>
    </row>
    <row r="40" spans="1:10">
      <c r="A40" s="45">
        <v>360011</v>
      </c>
      <c r="B40" s="44" t="s">
        <v>952</v>
      </c>
      <c r="C40" s="44" t="s">
        <v>953</v>
      </c>
      <c r="D40" s="44" t="s">
        <v>676</v>
      </c>
      <c r="E40" s="46"/>
      <c r="F40" s="44"/>
      <c r="G40" s="54">
        <v>0.71</v>
      </c>
      <c r="H40" s="48">
        <f>SUM(G40*365)</f>
        <v>259.14999999999998</v>
      </c>
      <c r="I40" s="47">
        <f>SUM(H40*0.85)/2000</f>
        <v>0.11013874999999999</v>
      </c>
      <c r="J40" s="47"/>
    </row>
    <row r="41" spans="1:10" s="39" customFormat="1">
      <c r="A41" s="42"/>
      <c r="F41" s="41" t="s">
        <v>864</v>
      </c>
      <c r="G41" s="50">
        <f>SUM(G37:G40)</f>
        <v>2.2199999999999998</v>
      </c>
      <c r="H41" s="55">
        <f>SUM(H37:H39)</f>
        <v>551.15000000000009</v>
      </c>
      <c r="I41" s="56">
        <f>SUM(I37:I39)</f>
        <v>0.23423875</v>
      </c>
      <c r="J41" s="50">
        <f>SUM(I41/365)*1.2</f>
        <v>7.7009999999999991E-4</v>
      </c>
    </row>
    <row r="42" spans="1:10" ht="7.5" customHeight="1">
      <c r="H42" s="48"/>
      <c r="I42" s="52"/>
      <c r="J42" s="53"/>
    </row>
    <row r="43" spans="1:10">
      <c r="A43" s="45">
        <v>5282</v>
      </c>
      <c r="B43" s="44" t="s">
        <v>893</v>
      </c>
      <c r="C43" s="44" t="s">
        <v>678</v>
      </c>
      <c r="D43" s="44" t="s">
        <v>663</v>
      </c>
      <c r="E43" s="46">
        <v>2621</v>
      </c>
      <c r="F43" s="44" t="s">
        <v>894</v>
      </c>
      <c r="G43" s="54">
        <v>0.56999999999999995</v>
      </c>
      <c r="H43" s="48">
        <f>SUM(G43*365)</f>
        <v>208.04999999999998</v>
      </c>
      <c r="I43" s="47">
        <f>SUM(H43*0.85)/2000</f>
        <v>8.8421249999999993E-2</v>
      </c>
      <c r="J43" s="47"/>
    </row>
    <row r="44" spans="1:10">
      <c r="A44" s="45">
        <v>1147</v>
      </c>
      <c r="B44" s="44" t="s">
        <v>895</v>
      </c>
      <c r="C44" s="44" t="s">
        <v>896</v>
      </c>
      <c r="D44" s="44" t="s">
        <v>663</v>
      </c>
      <c r="E44" s="46">
        <v>2821</v>
      </c>
      <c r="F44" s="44" t="s">
        <v>897</v>
      </c>
      <c r="G44" s="54">
        <v>1.62</v>
      </c>
      <c r="H44" s="48">
        <f>SUM(G44*365)</f>
        <v>591.30000000000007</v>
      </c>
      <c r="I44" s="47">
        <f>SUM(H44*0.85)/2000</f>
        <v>0.25130249999999998</v>
      </c>
      <c r="J44" s="47"/>
    </row>
    <row r="45" spans="1:10">
      <c r="A45" s="45">
        <v>40207</v>
      </c>
      <c r="B45" s="44" t="s">
        <v>946</v>
      </c>
      <c r="C45" s="44" t="s">
        <v>281</v>
      </c>
      <c r="D45" s="44" t="s">
        <v>663</v>
      </c>
      <c r="E45" s="46">
        <v>182</v>
      </c>
      <c r="F45" s="44"/>
      <c r="G45" s="54">
        <v>0.16</v>
      </c>
      <c r="H45" s="48">
        <f>SUM(G45*365)</f>
        <v>58.4</v>
      </c>
      <c r="I45" s="47">
        <f>SUM(H45*0.85)/2000</f>
        <v>2.4820000000000002E-2</v>
      </c>
      <c r="J45" s="47"/>
    </row>
    <row r="46" spans="1:10">
      <c r="A46" s="38">
        <v>32573</v>
      </c>
      <c r="B46" s="38" t="s">
        <v>948</v>
      </c>
      <c r="C46" s="38" t="s">
        <v>281</v>
      </c>
      <c r="D46" s="38" t="s">
        <v>663</v>
      </c>
      <c r="E46" s="46">
        <v>4952</v>
      </c>
      <c r="F46" s="44"/>
      <c r="G46" s="54">
        <v>0.18</v>
      </c>
      <c r="H46" s="48">
        <f t="shared" ref="H46:H47" si="6">SUM(G46*365)</f>
        <v>65.7</v>
      </c>
      <c r="I46" s="47">
        <f t="shared" ref="I46:I47" si="7">SUM(H46*0.85)/2000</f>
        <v>2.7922499999999999E-2</v>
      </c>
      <c r="J46" s="47"/>
    </row>
    <row r="47" spans="1:10">
      <c r="A47" s="38">
        <v>22705</v>
      </c>
      <c r="B47" s="38" t="s">
        <v>950</v>
      </c>
      <c r="C47" s="38" t="s">
        <v>951</v>
      </c>
      <c r="D47" s="38" t="s">
        <v>663</v>
      </c>
      <c r="E47" s="46">
        <v>8361</v>
      </c>
      <c r="F47" s="44"/>
      <c r="G47" s="54">
        <v>1.0999999999999999E-2</v>
      </c>
      <c r="H47" s="48">
        <f t="shared" si="6"/>
        <v>4.0149999999999997</v>
      </c>
      <c r="I47" s="47">
        <f t="shared" si="7"/>
        <v>1.7063749999999998E-3</v>
      </c>
      <c r="J47" s="47"/>
    </row>
    <row r="48" spans="1:10" s="39" customFormat="1">
      <c r="A48" s="43"/>
      <c r="B48" s="41"/>
      <c r="C48" s="41"/>
      <c r="D48" s="41"/>
      <c r="E48" s="49"/>
      <c r="F48" s="41" t="s">
        <v>864</v>
      </c>
      <c r="G48" s="50">
        <f>SUM(G43:G47)</f>
        <v>2.5410000000000004</v>
      </c>
      <c r="H48" s="55">
        <f>SUM(H43:H47)</f>
        <v>927.46500000000003</v>
      </c>
      <c r="I48" s="56">
        <f>SUM(I43:I47)</f>
        <v>0.394172625</v>
      </c>
      <c r="J48" s="50">
        <f>SUM(I48/365)*1.2</f>
        <v>1.2959099999999999E-3</v>
      </c>
    </row>
    <row r="49" spans="1:10" ht="10.5" customHeight="1">
      <c r="A49" s="45">
        <v>110264</v>
      </c>
      <c r="B49" s="44" t="s">
        <v>947</v>
      </c>
      <c r="C49" s="44" t="s">
        <v>886</v>
      </c>
      <c r="D49" s="44" t="s">
        <v>899</v>
      </c>
      <c r="E49" s="38">
        <v>921</v>
      </c>
      <c r="G49" s="38">
        <v>0.17</v>
      </c>
      <c r="H49" s="48">
        <f>SUM(G49*365)</f>
        <v>62.050000000000004</v>
      </c>
      <c r="I49" s="47">
        <f>SUM(H49*0.85)/2000</f>
        <v>2.6371249999999999E-2</v>
      </c>
      <c r="J49" s="53"/>
    </row>
    <row r="50" spans="1:10">
      <c r="A50" s="37">
        <v>30571</v>
      </c>
      <c r="B50" s="38" t="s">
        <v>898</v>
      </c>
      <c r="C50" s="38" t="s">
        <v>679</v>
      </c>
      <c r="D50" s="44" t="s">
        <v>899</v>
      </c>
      <c r="E50" s="38">
        <v>3357</v>
      </c>
      <c r="F50" s="38" t="s">
        <v>900</v>
      </c>
      <c r="G50" s="46">
        <v>1.62</v>
      </c>
      <c r="H50" s="48">
        <f>SUM(G50*365)</f>
        <v>591.30000000000007</v>
      </c>
      <c r="I50" s="47">
        <f>SUM(H50*0.85)/2000</f>
        <v>0.25130249999999998</v>
      </c>
      <c r="J50" s="47"/>
    </row>
    <row r="51" spans="1:10" s="39" customFormat="1">
      <c r="A51" s="42"/>
      <c r="D51" s="41"/>
      <c r="F51" s="41" t="s">
        <v>864</v>
      </c>
      <c r="G51" s="50">
        <f>SUM(G50:G50)</f>
        <v>1.62</v>
      </c>
      <c r="H51" s="55">
        <f>SUM(H49:H50)</f>
        <v>653.35</v>
      </c>
      <c r="I51" s="56">
        <f>SUM(I49:I50)</f>
        <v>0.27767375</v>
      </c>
      <c r="J51" s="50">
        <f>SUM(I51/365)*1.2</f>
        <v>9.1290000000000002E-4</v>
      </c>
    </row>
    <row r="52" spans="1:10" s="39" customFormat="1">
      <c r="A52" s="42"/>
      <c r="D52" s="41"/>
      <c r="F52" s="41"/>
      <c r="G52" s="50"/>
      <c r="H52" s="55"/>
      <c r="I52" s="56"/>
      <c r="J52" s="50"/>
    </row>
    <row r="53" spans="1:10">
      <c r="A53" s="38">
        <v>1236</v>
      </c>
      <c r="B53" s="38" t="s">
        <v>949</v>
      </c>
      <c r="C53" s="38" t="s">
        <v>727</v>
      </c>
      <c r="D53" s="38" t="s">
        <v>723</v>
      </c>
      <c r="E53" s="46">
        <v>5171</v>
      </c>
      <c r="F53" s="44" t="s">
        <v>903</v>
      </c>
      <c r="G53" s="54">
        <v>0.01</v>
      </c>
      <c r="H53" s="48">
        <f t="shared" ref="H53:H61" si="8">SUM(G53*365)</f>
        <v>3.65</v>
      </c>
      <c r="I53" s="47">
        <f t="shared" ref="I53:I61" si="9">SUM(H53*0.85)/2000</f>
        <v>1.5512500000000001E-3</v>
      </c>
      <c r="J53" s="53"/>
    </row>
    <row r="54" spans="1:10">
      <c r="A54" s="45">
        <v>833</v>
      </c>
      <c r="B54" s="44" t="s">
        <v>901</v>
      </c>
      <c r="C54" s="44" t="s">
        <v>902</v>
      </c>
      <c r="D54" s="44" t="s">
        <v>723</v>
      </c>
      <c r="E54" s="46">
        <v>5171</v>
      </c>
      <c r="F54" s="44" t="s">
        <v>903</v>
      </c>
      <c r="G54" s="54">
        <v>0.26</v>
      </c>
      <c r="H54" s="48">
        <f t="shared" si="8"/>
        <v>94.9</v>
      </c>
      <c r="I54" s="47">
        <f t="shared" si="9"/>
        <v>4.03325E-2</v>
      </c>
      <c r="J54" s="47"/>
    </row>
    <row r="55" spans="1:10">
      <c r="A55" s="45">
        <v>4561</v>
      </c>
      <c r="B55" s="44" t="s">
        <v>904</v>
      </c>
      <c r="C55" s="44" t="s">
        <v>800</v>
      </c>
      <c r="D55" s="44" t="s">
        <v>723</v>
      </c>
      <c r="E55" s="46">
        <v>2621</v>
      </c>
      <c r="F55" s="44" t="s">
        <v>905</v>
      </c>
      <c r="G55" s="54">
        <v>5.47</v>
      </c>
      <c r="H55" s="48">
        <f t="shared" si="8"/>
        <v>1996.55</v>
      </c>
      <c r="I55" s="47">
        <f t="shared" si="9"/>
        <v>0.84853374999999998</v>
      </c>
      <c r="J55" s="47"/>
    </row>
    <row r="56" spans="1:10">
      <c r="A56" s="37">
        <v>4936</v>
      </c>
      <c r="B56" s="38" t="s">
        <v>908</v>
      </c>
      <c r="C56" s="44" t="s">
        <v>804</v>
      </c>
      <c r="D56" s="44" t="s">
        <v>723</v>
      </c>
      <c r="E56" s="46">
        <v>2033</v>
      </c>
      <c r="F56" s="44"/>
      <c r="G56" s="47">
        <v>0.36</v>
      </c>
      <c r="H56" s="48">
        <f t="shared" si="8"/>
        <v>131.4</v>
      </c>
      <c r="I56" s="47">
        <f t="shared" si="9"/>
        <v>5.5844999999999999E-2</v>
      </c>
      <c r="J56" s="47"/>
    </row>
    <row r="57" spans="1:10">
      <c r="A57" s="37">
        <v>36366</v>
      </c>
      <c r="B57" s="38" t="s">
        <v>958</v>
      </c>
      <c r="C57" s="44" t="s">
        <v>722</v>
      </c>
      <c r="D57" s="44" t="s">
        <v>723</v>
      </c>
      <c r="E57" s="46">
        <v>2834</v>
      </c>
      <c r="F57" s="44"/>
      <c r="G57" s="47">
        <v>0.03</v>
      </c>
      <c r="H57" s="48">
        <f t="shared" si="8"/>
        <v>10.95</v>
      </c>
      <c r="I57" s="47">
        <f t="shared" si="9"/>
        <v>4.6537499999999999E-3</v>
      </c>
      <c r="J57" s="47"/>
    </row>
    <row r="58" spans="1:10">
      <c r="A58" s="37">
        <v>40177</v>
      </c>
      <c r="B58" s="38" t="s">
        <v>960</v>
      </c>
      <c r="C58" s="44" t="s">
        <v>959</v>
      </c>
      <c r="D58" s="44" t="s">
        <v>723</v>
      </c>
      <c r="E58" s="46">
        <v>1429</v>
      </c>
      <c r="F58" s="44"/>
      <c r="G58" s="47">
        <v>0.82</v>
      </c>
      <c r="H58" s="48">
        <f t="shared" si="8"/>
        <v>299.29999999999995</v>
      </c>
      <c r="I58" s="47">
        <f t="shared" si="9"/>
        <v>0.12720249999999997</v>
      </c>
      <c r="J58" s="47"/>
    </row>
    <row r="59" spans="1:10">
      <c r="A59" s="37">
        <v>40321</v>
      </c>
      <c r="B59" s="38" t="s">
        <v>961</v>
      </c>
      <c r="C59" s="44" t="s">
        <v>722</v>
      </c>
      <c r="D59" s="44" t="s">
        <v>723</v>
      </c>
      <c r="E59" s="46"/>
      <c r="F59" s="44"/>
      <c r="G59" s="47">
        <v>3.1E-2</v>
      </c>
      <c r="H59" s="48">
        <f t="shared" si="8"/>
        <v>11.315</v>
      </c>
      <c r="I59" s="47">
        <f t="shared" si="9"/>
        <v>4.8088749999999998E-3</v>
      </c>
      <c r="J59" s="47"/>
    </row>
    <row r="60" spans="1:10">
      <c r="A60" s="37">
        <v>26247</v>
      </c>
      <c r="B60" s="38" t="s">
        <v>974</v>
      </c>
      <c r="C60" s="44" t="s">
        <v>975</v>
      </c>
      <c r="D60" s="44" t="s">
        <v>723</v>
      </c>
      <c r="E60" s="46"/>
      <c r="F60" s="44"/>
      <c r="G60" s="47">
        <v>0.02</v>
      </c>
      <c r="H60" s="48">
        <f t="shared" si="8"/>
        <v>7.3</v>
      </c>
      <c r="I60" s="47">
        <f t="shared" si="9"/>
        <v>3.1025000000000002E-3</v>
      </c>
      <c r="J60" s="47"/>
    </row>
    <row r="61" spans="1:10">
      <c r="A61" s="37">
        <v>31658</v>
      </c>
      <c r="B61" s="38" t="s">
        <v>976</v>
      </c>
      <c r="C61" s="44" t="s">
        <v>401</v>
      </c>
      <c r="D61" s="44" t="s">
        <v>723</v>
      </c>
      <c r="E61" s="46"/>
      <c r="F61" s="44"/>
      <c r="G61" s="47">
        <v>0.02</v>
      </c>
      <c r="H61" s="48">
        <f t="shared" si="8"/>
        <v>7.3</v>
      </c>
      <c r="I61" s="47">
        <f t="shared" si="9"/>
        <v>3.1025000000000002E-3</v>
      </c>
      <c r="J61" s="47"/>
    </row>
    <row r="62" spans="1:10" s="39" customFormat="1">
      <c r="A62" s="43"/>
      <c r="B62" s="41"/>
      <c r="C62" s="41"/>
      <c r="D62" s="41"/>
      <c r="E62" s="49"/>
      <c r="F62" s="41" t="s">
        <v>864</v>
      </c>
      <c r="G62" s="50">
        <f>SUM(G54:G56)</f>
        <v>6.09</v>
      </c>
      <c r="H62" s="55">
        <f>SUM(H53:H61)</f>
        <v>2562.6650000000004</v>
      </c>
      <c r="I62" s="56">
        <f>SUM(I53:I61)</f>
        <v>1.089132625</v>
      </c>
      <c r="J62" s="50">
        <f>SUM(I62/365)*1.2</f>
        <v>3.58071E-3</v>
      </c>
    </row>
    <row r="63" spans="1:10">
      <c r="A63" s="38"/>
      <c r="H63" s="48"/>
      <c r="I63" s="54"/>
      <c r="J63" s="47"/>
    </row>
    <row r="64" spans="1:10">
      <c r="A64" s="38"/>
      <c r="D64" s="41" t="s">
        <v>909</v>
      </c>
      <c r="E64" s="39"/>
      <c r="F64" s="39"/>
      <c r="G64" s="49"/>
      <c r="H64" s="55"/>
      <c r="I64" s="56">
        <v>0</v>
      </c>
      <c r="J64" s="50">
        <v>0</v>
      </c>
    </row>
    <row r="65" spans="1:10">
      <c r="A65" s="45">
        <v>4821</v>
      </c>
      <c r="B65" s="44" t="s">
        <v>957</v>
      </c>
      <c r="C65" s="44" t="s">
        <v>724</v>
      </c>
      <c r="D65" s="44" t="s">
        <v>721</v>
      </c>
      <c r="E65" s="46">
        <v>3351</v>
      </c>
      <c r="F65" s="44"/>
      <c r="G65" s="54">
        <v>1.4999999999999999E-2</v>
      </c>
      <c r="H65" s="48">
        <f t="shared" ref="H65:H67" si="10">SUM(G65*365)</f>
        <v>5.4749999999999996</v>
      </c>
      <c r="I65" s="54"/>
      <c r="J65" s="47"/>
    </row>
    <row r="66" spans="1:10">
      <c r="A66" s="45">
        <v>4120</v>
      </c>
      <c r="B66" s="44" t="s">
        <v>910</v>
      </c>
      <c r="C66" s="44" t="s">
        <v>911</v>
      </c>
      <c r="D66" s="44" t="s">
        <v>721</v>
      </c>
      <c r="E66" s="46">
        <v>3471</v>
      </c>
      <c r="F66" s="44" t="s">
        <v>906</v>
      </c>
      <c r="G66" s="54">
        <v>0.96</v>
      </c>
      <c r="H66" s="48">
        <f t="shared" si="10"/>
        <v>350.4</v>
      </c>
      <c r="I66" s="47">
        <f t="shared" ref="I66:I69" si="11">SUM(H66*0.85)/2000</f>
        <v>0.14892</v>
      </c>
      <c r="J66" s="47"/>
    </row>
    <row r="67" spans="1:10">
      <c r="A67" s="45">
        <v>4073</v>
      </c>
      <c r="B67" s="44" t="s">
        <v>912</v>
      </c>
      <c r="C67" s="44" t="s">
        <v>732</v>
      </c>
      <c r="D67" s="44" t="s">
        <v>721</v>
      </c>
      <c r="E67" s="46">
        <v>2841</v>
      </c>
      <c r="F67" s="44" t="s">
        <v>913</v>
      </c>
      <c r="G67" s="54">
        <v>5.1100000000000003</v>
      </c>
      <c r="H67" s="48">
        <f t="shared" si="10"/>
        <v>1865.15</v>
      </c>
      <c r="I67" s="47">
        <f t="shared" si="11"/>
        <v>0.79268875000000005</v>
      </c>
      <c r="J67" s="47"/>
    </row>
    <row r="68" spans="1:10">
      <c r="A68" s="45">
        <v>31551</v>
      </c>
      <c r="B68" s="44" t="s">
        <v>914</v>
      </c>
      <c r="C68" s="44" t="s">
        <v>744</v>
      </c>
      <c r="D68" s="44" t="s">
        <v>721</v>
      </c>
      <c r="E68" s="46">
        <v>2879</v>
      </c>
      <c r="F68" s="44" t="s">
        <v>907</v>
      </c>
      <c r="G68" s="38">
        <v>0.01</v>
      </c>
      <c r="H68" s="48">
        <f>SUM(G67*365)</f>
        <v>1865.15</v>
      </c>
      <c r="I68" s="47">
        <f t="shared" si="11"/>
        <v>0.79268875000000005</v>
      </c>
      <c r="J68" s="47"/>
    </row>
    <row r="69" spans="1:10">
      <c r="A69" s="45">
        <v>1901</v>
      </c>
      <c r="B69" s="44" t="s">
        <v>977</v>
      </c>
      <c r="C69" s="44" t="s">
        <v>741</v>
      </c>
      <c r="D69" s="44" t="s">
        <v>721</v>
      </c>
      <c r="E69" s="46">
        <v>5171</v>
      </c>
      <c r="F69" s="44"/>
      <c r="G69" s="38">
        <v>0.45</v>
      </c>
      <c r="H69" s="48">
        <f>SUM(G68*365)</f>
        <v>3.65</v>
      </c>
      <c r="I69" s="47">
        <f t="shared" si="11"/>
        <v>1.5512500000000001E-3</v>
      </c>
      <c r="J69" s="47"/>
    </row>
    <row r="70" spans="1:10" s="39" customFormat="1">
      <c r="A70" s="42"/>
      <c r="F70" s="41" t="s">
        <v>864</v>
      </c>
      <c r="G70" s="50">
        <f>SUM(G65:G69)</f>
        <v>6.5449999999999999</v>
      </c>
      <c r="H70" s="51">
        <f>SUM(H65:H69)</f>
        <v>4089.8250000000003</v>
      </c>
      <c r="I70" s="56">
        <f>SUM(I66:I69)</f>
        <v>1.7358487500000002</v>
      </c>
      <c r="J70" s="50">
        <f>SUM(I70/365)*1.2</f>
        <v>5.7069E-3</v>
      </c>
    </row>
    <row r="71" spans="1:10" s="39" customFormat="1">
      <c r="A71" s="42"/>
      <c r="F71" s="41"/>
      <c r="G71" s="56"/>
      <c r="H71" s="55"/>
      <c r="I71" s="56"/>
      <c r="J71" s="50"/>
    </row>
    <row r="72" spans="1:10">
      <c r="A72" s="45">
        <v>28649</v>
      </c>
      <c r="B72" s="44" t="s">
        <v>955</v>
      </c>
      <c r="C72" s="44" t="s">
        <v>956</v>
      </c>
      <c r="D72" s="44" t="s">
        <v>753</v>
      </c>
      <c r="E72" s="46">
        <v>3643</v>
      </c>
      <c r="F72" s="44"/>
      <c r="G72" s="54">
        <v>1.9E-2</v>
      </c>
      <c r="H72" s="48">
        <f t="shared" ref="H72:H74" si="12">SUM(G72*365)</f>
        <v>6.9349999999999996</v>
      </c>
      <c r="I72" s="47">
        <f t="shared" ref="I72:I74" si="13">SUM(H72*0.85)/2000</f>
        <v>2.9473749999999995E-3</v>
      </c>
      <c r="J72" s="53"/>
    </row>
    <row r="73" spans="1:10">
      <c r="A73" s="45">
        <v>25852</v>
      </c>
      <c r="B73" s="44" t="s">
        <v>962</v>
      </c>
      <c r="C73" s="44" t="s">
        <v>508</v>
      </c>
      <c r="D73" s="44" t="s">
        <v>753</v>
      </c>
      <c r="E73" s="46"/>
      <c r="F73" s="44"/>
      <c r="G73" s="54">
        <v>0.126</v>
      </c>
      <c r="H73" s="48">
        <f t="shared" si="12"/>
        <v>45.99</v>
      </c>
      <c r="I73" s="47">
        <f t="shared" si="13"/>
        <v>1.9545750000000001E-2</v>
      </c>
      <c r="J73" s="53"/>
    </row>
    <row r="74" spans="1:10">
      <c r="A74" s="45">
        <v>32433</v>
      </c>
      <c r="B74" s="44" t="s">
        <v>972</v>
      </c>
      <c r="C74" s="44" t="s">
        <v>973</v>
      </c>
      <c r="D74" s="44" t="s">
        <v>753</v>
      </c>
      <c r="E74" s="46">
        <v>8811</v>
      </c>
      <c r="F74" s="44"/>
      <c r="G74" s="54">
        <v>8.1000000000000003E-2</v>
      </c>
      <c r="H74" s="48">
        <f t="shared" si="12"/>
        <v>29.565000000000001</v>
      </c>
      <c r="I74" s="47">
        <f t="shared" si="13"/>
        <v>1.2565125E-2</v>
      </c>
      <c r="J74" s="53"/>
    </row>
    <row r="75" spans="1:10" s="39" customFormat="1">
      <c r="A75" s="43"/>
      <c r="B75" s="41"/>
      <c r="C75" s="41"/>
      <c r="D75" s="41" t="s">
        <v>915</v>
      </c>
      <c r="E75" s="49"/>
      <c r="F75" s="41" t="s">
        <v>864</v>
      </c>
      <c r="G75" s="50">
        <f>SUM(G72:G74)</f>
        <v>0.22599999999999998</v>
      </c>
      <c r="H75" s="51">
        <f>SUM(H72:H74)</f>
        <v>82.490000000000009</v>
      </c>
      <c r="I75" s="50">
        <f>SUM(I72:I74)</f>
        <v>3.5058249999999999E-2</v>
      </c>
      <c r="J75" s="50">
        <f>SUM(I75/365)*1.2</f>
        <v>1.1526E-4</v>
      </c>
    </row>
    <row r="76" spans="1:10">
      <c r="F76" s="44"/>
      <c r="G76" s="54"/>
      <c r="H76" s="48"/>
      <c r="I76" s="54"/>
      <c r="J76" s="47"/>
    </row>
    <row r="77" spans="1:10">
      <c r="A77" s="45">
        <v>25704</v>
      </c>
      <c r="B77" s="44" t="s">
        <v>916</v>
      </c>
      <c r="C77" s="44" t="s">
        <v>716</v>
      </c>
      <c r="D77" s="44" t="s">
        <v>917</v>
      </c>
      <c r="E77" s="46">
        <v>4011</v>
      </c>
      <c r="F77" s="44" t="s">
        <v>918</v>
      </c>
      <c r="G77" s="46">
        <v>3.0000000000000001E-3</v>
      </c>
      <c r="H77" s="48">
        <f>SUM(G77*365)</f>
        <v>1.095</v>
      </c>
      <c r="I77" s="47">
        <f t="shared" ref="I77:I84" si="14">SUM(H77*0.85)/2000</f>
        <v>4.6537499999999997E-4</v>
      </c>
      <c r="J77" s="47"/>
    </row>
    <row r="78" spans="1:10">
      <c r="A78" s="45">
        <v>3832</v>
      </c>
      <c r="B78" s="44" t="s">
        <v>919</v>
      </c>
      <c r="C78" s="44" t="s">
        <v>716</v>
      </c>
      <c r="D78" s="44" t="s">
        <v>917</v>
      </c>
      <c r="E78" s="46">
        <v>3421</v>
      </c>
      <c r="F78" s="44" t="s">
        <v>920</v>
      </c>
      <c r="G78" s="46">
        <v>35.799999999999997</v>
      </c>
      <c r="H78" s="48">
        <f>SUM(G78*365)</f>
        <v>13066.999999999998</v>
      </c>
      <c r="I78" s="47">
        <f t="shared" si="14"/>
        <v>5.5534749999999997</v>
      </c>
      <c r="J78" s="47"/>
    </row>
    <row r="79" spans="1:10">
      <c r="A79" s="45">
        <v>4006</v>
      </c>
      <c r="B79" s="44" t="s">
        <v>963</v>
      </c>
      <c r="C79" s="44" t="s">
        <v>716</v>
      </c>
      <c r="D79" s="44" t="s">
        <v>917</v>
      </c>
      <c r="E79" s="46">
        <v>5171</v>
      </c>
      <c r="F79" s="44" t="s">
        <v>921</v>
      </c>
      <c r="G79" s="59">
        <v>0.54</v>
      </c>
      <c r="H79" s="48">
        <f>SUM(G79*365)</f>
        <v>197.10000000000002</v>
      </c>
      <c r="I79" s="47">
        <f t="shared" si="14"/>
        <v>8.3767500000000009E-2</v>
      </c>
      <c r="J79" s="47"/>
    </row>
    <row r="80" spans="1:10">
      <c r="A80" s="45">
        <v>2001</v>
      </c>
      <c r="B80" s="44" t="s">
        <v>922</v>
      </c>
      <c r="C80" s="44" t="s">
        <v>902</v>
      </c>
      <c r="D80" s="44" t="s">
        <v>917</v>
      </c>
      <c r="E80" s="46">
        <v>4922</v>
      </c>
      <c r="F80" s="44" t="s">
        <v>923</v>
      </c>
      <c r="G80" s="59">
        <v>0.23</v>
      </c>
      <c r="H80" s="48">
        <f t="shared" ref="H80:H84" si="15">SUM(G80*365)</f>
        <v>83.95</v>
      </c>
      <c r="I80" s="47">
        <f t="shared" si="14"/>
        <v>3.5678750000000002E-2</v>
      </c>
      <c r="J80" s="47"/>
    </row>
    <row r="81" spans="1:10">
      <c r="A81" s="45">
        <v>192</v>
      </c>
      <c r="B81" s="44" t="s">
        <v>924</v>
      </c>
      <c r="C81" s="44" t="s">
        <v>716</v>
      </c>
      <c r="D81" s="44" t="s">
        <v>917</v>
      </c>
      <c r="E81" s="46">
        <v>5191</v>
      </c>
      <c r="F81" s="44" t="s">
        <v>921</v>
      </c>
      <c r="G81" s="59">
        <v>0.82</v>
      </c>
      <c r="H81" s="48">
        <f t="shared" si="15"/>
        <v>299.29999999999995</v>
      </c>
      <c r="I81" s="47">
        <f t="shared" si="14"/>
        <v>0.12720249999999997</v>
      </c>
      <c r="J81" s="47"/>
    </row>
    <row r="82" spans="1:10">
      <c r="A82" s="45">
        <v>787</v>
      </c>
      <c r="B82" s="44" t="s">
        <v>964</v>
      </c>
      <c r="C82" s="44" t="s">
        <v>716</v>
      </c>
      <c r="D82" s="44" t="s">
        <v>917</v>
      </c>
      <c r="E82" s="46">
        <v>4581</v>
      </c>
      <c r="F82" s="44" t="s">
        <v>965</v>
      </c>
      <c r="G82" s="59">
        <v>1.76</v>
      </c>
      <c r="H82" s="48">
        <f t="shared" si="15"/>
        <v>642.4</v>
      </c>
      <c r="I82" s="47">
        <f t="shared" si="14"/>
        <v>0.27301999999999998</v>
      </c>
      <c r="J82" s="47"/>
    </row>
    <row r="83" spans="1:10">
      <c r="A83" s="45">
        <v>825</v>
      </c>
      <c r="B83" s="44" t="s">
        <v>966</v>
      </c>
      <c r="C83" s="44" t="s">
        <v>740</v>
      </c>
      <c r="D83" s="44" t="s">
        <v>917</v>
      </c>
      <c r="E83" s="46">
        <v>5171</v>
      </c>
      <c r="F83" s="44"/>
      <c r="G83" s="59">
        <v>0.61</v>
      </c>
      <c r="H83" s="48">
        <f t="shared" si="15"/>
        <v>222.65</v>
      </c>
      <c r="I83" s="47">
        <f t="shared" si="14"/>
        <v>9.4626249999999995E-2</v>
      </c>
      <c r="J83" s="47"/>
    </row>
    <row r="84" spans="1:10">
      <c r="A84" s="45">
        <v>3298</v>
      </c>
      <c r="B84" s="44" t="s">
        <v>967</v>
      </c>
      <c r="C84" s="44" t="s">
        <v>740</v>
      </c>
      <c r="D84" s="44" t="s">
        <v>917</v>
      </c>
      <c r="E84" s="46">
        <v>5171</v>
      </c>
      <c r="F84" s="44"/>
      <c r="G84" s="59">
        <v>0.72</v>
      </c>
      <c r="H84" s="48">
        <f t="shared" si="15"/>
        <v>262.8</v>
      </c>
      <c r="I84" s="47">
        <f t="shared" si="14"/>
        <v>0.11169</v>
      </c>
      <c r="J84" s="47"/>
    </row>
    <row r="85" spans="1:10" s="39" customFormat="1">
      <c r="A85" s="42"/>
      <c r="F85" s="41" t="s">
        <v>864</v>
      </c>
      <c r="G85" s="50">
        <f>SUM(G77:G84)</f>
        <v>40.48299999999999</v>
      </c>
      <c r="H85" s="55">
        <f>SUM(H77:H84)</f>
        <v>14776.294999999996</v>
      </c>
      <c r="I85" s="56">
        <f>SUM(I77:I84)</f>
        <v>6.2799253750000004</v>
      </c>
      <c r="J85" s="50">
        <f>SUM(I85/365)*1.2</f>
        <v>2.0646330000000001E-2</v>
      </c>
    </row>
    <row r="86" spans="1:10">
      <c r="H86" s="48"/>
      <c r="I86" s="52"/>
      <c r="J86" s="53"/>
    </row>
    <row r="87" spans="1:10">
      <c r="A87" s="45">
        <v>1350</v>
      </c>
      <c r="B87" s="44" t="s">
        <v>925</v>
      </c>
      <c r="C87" s="44" t="s">
        <v>690</v>
      </c>
      <c r="D87" s="44" t="s">
        <v>691</v>
      </c>
      <c r="E87" s="46">
        <v>3471</v>
      </c>
      <c r="F87" s="44" t="s">
        <v>906</v>
      </c>
      <c r="G87" s="54">
        <v>0.03</v>
      </c>
      <c r="H87" s="48">
        <f t="shared" ref="H87:H95" si="16">SUM(G87*365)</f>
        <v>10.95</v>
      </c>
      <c r="I87" s="47">
        <f t="shared" ref="I87:I95" si="17">SUM(H87*0.85)/2000</f>
        <v>4.6537499999999999E-3</v>
      </c>
      <c r="J87" s="47"/>
    </row>
    <row r="88" spans="1:10">
      <c r="A88" s="45">
        <v>469</v>
      </c>
      <c r="B88" s="44" t="s">
        <v>926</v>
      </c>
      <c r="C88" s="44" t="s">
        <v>695</v>
      </c>
      <c r="D88" s="44" t="s">
        <v>691</v>
      </c>
      <c r="E88" s="46">
        <v>2621</v>
      </c>
      <c r="F88" s="44" t="s">
        <v>887</v>
      </c>
      <c r="G88" s="54">
        <v>1.1299999999999999</v>
      </c>
      <c r="H88" s="48">
        <f t="shared" si="16"/>
        <v>412.45</v>
      </c>
      <c r="I88" s="47">
        <f t="shared" si="17"/>
        <v>0.17529124999999998</v>
      </c>
      <c r="J88" s="47"/>
    </row>
    <row r="89" spans="1:10">
      <c r="A89" s="45">
        <v>4341</v>
      </c>
      <c r="B89" s="44" t="s">
        <v>927</v>
      </c>
      <c r="C89" s="44" t="s">
        <v>696</v>
      </c>
      <c r="D89" s="44" t="s">
        <v>691</v>
      </c>
      <c r="E89" s="46">
        <v>3462</v>
      </c>
      <c r="F89" s="44" t="s">
        <v>928</v>
      </c>
      <c r="G89" s="54">
        <v>0.13</v>
      </c>
      <c r="H89" s="48">
        <f t="shared" si="16"/>
        <v>47.45</v>
      </c>
      <c r="I89" s="47">
        <f t="shared" si="17"/>
        <v>2.016625E-2</v>
      </c>
      <c r="J89" s="47"/>
    </row>
    <row r="90" spans="1:10">
      <c r="A90" s="45">
        <v>20320</v>
      </c>
      <c r="B90" s="44" t="s">
        <v>929</v>
      </c>
      <c r="C90" s="44" t="s">
        <v>32</v>
      </c>
      <c r="D90" s="44" t="s">
        <v>691</v>
      </c>
      <c r="E90" s="46">
        <v>1422</v>
      </c>
      <c r="F90" s="44" t="s">
        <v>930</v>
      </c>
      <c r="G90" s="54">
        <v>0.05</v>
      </c>
      <c r="H90" s="48">
        <f t="shared" si="16"/>
        <v>18.25</v>
      </c>
      <c r="I90" s="47">
        <f t="shared" si="17"/>
        <v>7.7562499999999993E-3</v>
      </c>
      <c r="J90" s="47"/>
    </row>
    <row r="91" spans="1:10">
      <c r="A91" s="37">
        <v>81</v>
      </c>
      <c r="B91" s="38" t="s">
        <v>931</v>
      </c>
      <c r="C91" s="38" t="s">
        <v>691</v>
      </c>
      <c r="D91" s="44" t="s">
        <v>691</v>
      </c>
      <c r="E91" s="38">
        <v>3291</v>
      </c>
      <c r="F91" s="44" t="s">
        <v>932</v>
      </c>
      <c r="G91" s="38">
        <v>0.03</v>
      </c>
      <c r="H91" s="48">
        <f t="shared" si="16"/>
        <v>10.95</v>
      </c>
      <c r="I91" s="47">
        <f t="shared" si="17"/>
        <v>4.6537499999999999E-3</v>
      </c>
      <c r="J91" s="47"/>
    </row>
    <row r="92" spans="1:10">
      <c r="A92" s="37">
        <v>640041</v>
      </c>
      <c r="B92" s="38" t="s">
        <v>968</v>
      </c>
      <c r="C92" s="38" t="s">
        <v>694</v>
      </c>
      <c r="D92" s="44" t="s">
        <v>691</v>
      </c>
      <c r="E92" s="38">
        <v>4941</v>
      </c>
      <c r="F92" s="44"/>
      <c r="G92" s="38">
        <v>0.05</v>
      </c>
      <c r="H92" s="48">
        <f t="shared" si="16"/>
        <v>18.25</v>
      </c>
      <c r="I92" s="47">
        <f t="shared" si="17"/>
        <v>7.7562499999999993E-3</v>
      </c>
      <c r="J92" s="47"/>
    </row>
    <row r="93" spans="1:10">
      <c r="A93" s="37">
        <v>3425</v>
      </c>
      <c r="B93" s="38" t="s">
        <v>969</v>
      </c>
      <c r="D93" s="44"/>
      <c r="E93" s="38">
        <v>5191</v>
      </c>
      <c r="F93" s="44"/>
      <c r="G93" s="38">
        <v>0.05</v>
      </c>
      <c r="H93" s="48">
        <f t="shared" si="16"/>
        <v>18.25</v>
      </c>
      <c r="I93" s="47">
        <f t="shared" si="17"/>
        <v>7.7562499999999993E-3</v>
      </c>
      <c r="J93" s="47"/>
    </row>
    <row r="94" spans="1:10">
      <c r="A94" s="37">
        <v>28941</v>
      </c>
      <c r="B94" s="38" t="s">
        <v>970</v>
      </c>
      <c r="D94" s="44"/>
      <c r="E94" s="38">
        <v>4111</v>
      </c>
      <c r="F94" s="44"/>
      <c r="G94" s="38">
        <v>0.14000000000000001</v>
      </c>
      <c r="H94" s="48">
        <f t="shared" si="16"/>
        <v>51.1</v>
      </c>
      <c r="I94" s="47">
        <f t="shared" si="17"/>
        <v>2.1717500000000001E-2</v>
      </c>
      <c r="J94" s="47"/>
    </row>
    <row r="95" spans="1:10">
      <c r="A95" s="37">
        <v>640645</v>
      </c>
      <c r="B95" s="38" t="s">
        <v>971</v>
      </c>
      <c r="D95" s="44"/>
      <c r="E95" s="38">
        <v>4111</v>
      </c>
      <c r="F95" s="44"/>
      <c r="G95" s="38">
        <v>0.11</v>
      </c>
      <c r="H95" s="48">
        <f t="shared" si="16"/>
        <v>40.15</v>
      </c>
      <c r="I95" s="47">
        <f t="shared" si="17"/>
        <v>1.7063749999999999E-2</v>
      </c>
      <c r="J95" s="47"/>
    </row>
    <row r="96" spans="1:10" s="39" customFormat="1">
      <c r="A96" s="42"/>
      <c r="D96" s="41" t="s">
        <v>834</v>
      </c>
      <c r="F96" s="41" t="s">
        <v>691</v>
      </c>
      <c r="G96" s="50">
        <f>SUM(G87:G95)</f>
        <v>1.7200000000000004</v>
      </c>
      <c r="H96" s="55">
        <f>SUM(H87:H95)</f>
        <v>627.79999999999995</v>
      </c>
      <c r="I96" s="50">
        <f>SUM(I87:I95)</f>
        <v>0.26681499999999997</v>
      </c>
      <c r="J96" s="50">
        <f>SUM(I96/365)*1.2</f>
        <v>8.7719999999999985E-4</v>
      </c>
    </row>
    <row r="97" spans="2:10">
      <c r="D97" s="44"/>
      <c r="F97" s="44"/>
      <c r="H97" s="60"/>
      <c r="I97" s="54"/>
      <c r="J97" s="47"/>
    </row>
    <row r="98" spans="2:10" ht="13.8">
      <c r="D98" s="44"/>
      <c r="F98" s="61" t="s">
        <v>933</v>
      </c>
      <c r="G98" s="62">
        <f>SUM(G12,G20,G28,G30,G35,G41,G48,G51,G62,G64,G70,G75,G85,G96)</f>
        <v>104.02699999999999</v>
      </c>
      <c r="H98" s="63">
        <f>SUM(H12,H20,H28,H30,H35,H41,H48,H51,H62,H64,H70,H75,H85,H96)</f>
        <v>39813.47</v>
      </c>
      <c r="I98" s="62">
        <f>SUM(I12,I20,I28,I30,I35,I41,I48,I51,I62,I64,I70,I75,I85,I96)</f>
        <v>16.918397875000004</v>
      </c>
      <c r="J98" s="64">
        <f>SUM(J12,J20,J28,J30,J35,J41,J48,J51,J62,J70,J75,J85,J96)</f>
        <v>5.5622129999999999E-2</v>
      </c>
    </row>
    <row r="99" spans="2:10">
      <c r="B99" s="90" t="s">
        <v>1043</v>
      </c>
      <c r="D99" s="44"/>
      <c r="F99" s="44"/>
      <c r="H99" s="65"/>
      <c r="I99" s="54"/>
      <c r="J99" s="54"/>
    </row>
    <row r="100" spans="2:10">
      <c r="H100" s="66"/>
    </row>
    <row r="101" spans="2:10">
      <c r="H101" s="66"/>
    </row>
    <row r="102" spans="2:10">
      <c r="H102" s="66"/>
    </row>
  </sheetData>
  <printOptions gridLines="1"/>
  <pageMargins left="0.7" right="0.7" top="0.75" bottom="0.75" header="0.3" footer="0.3"/>
  <pageSetup orientation="portrait" r:id="rId1"/>
  <headerFooter>
    <oddFooter>Page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09"/>
  <sheetViews>
    <sheetView workbookViewId="0">
      <selection sqref="A1:XFD1048576"/>
    </sheetView>
  </sheetViews>
  <sheetFormatPr defaultColWidth="9.109375" defaultRowHeight="13.2"/>
  <cols>
    <col min="1" max="1" width="14.44140625" style="67" customWidth="1"/>
    <col min="2" max="2" width="14" style="67" customWidth="1"/>
    <col min="3" max="3" width="12.88671875" style="67" customWidth="1"/>
    <col min="4" max="4" width="8.44140625" style="67" customWidth="1"/>
    <col min="5" max="5" width="8.88671875" style="67" customWidth="1"/>
    <col min="6" max="6" width="10.44140625" style="67" customWidth="1"/>
    <col min="7" max="7" width="9.6640625" style="67" customWidth="1"/>
    <col min="8" max="8" width="14.109375" style="68" customWidth="1"/>
    <col min="9" max="9" width="9.6640625" style="67" customWidth="1"/>
    <col min="10" max="10" width="11" style="67" customWidth="1"/>
    <col min="11" max="256" width="9.109375" style="67"/>
    <col min="257" max="257" width="14.44140625" style="67" customWidth="1"/>
    <col min="258" max="258" width="9" style="67" customWidth="1"/>
    <col min="259" max="259" width="12.88671875" style="67" customWidth="1"/>
    <col min="260" max="260" width="8.44140625" style="67" customWidth="1"/>
    <col min="261" max="261" width="8.88671875" style="67" customWidth="1"/>
    <col min="262" max="262" width="10.44140625" style="67" customWidth="1"/>
    <col min="263" max="263" width="9.6640625" style="67" customWidth="1"/>
    <col min="264" max="264" width="14.109375" style="67" customWidth="1"/>
    <col min="265" max="265" width="9.6640625" style="67" customWidth="1"/>
    <col min="266" max="266" width="11" style="67" customWidth="1"/>
    <col min="267" max="512" width="9.109375" style="67"/>
    <col min="513" max="513" width="14.44140625" style="67" customWidth="1"/>
    <col min="514" max="514" width="9" style="67" customWidth="1"/>
    <col min="515" max="515" width="12.88671875" style="67" customWidth="1"/>
    <col min="516" max="516" width="8.44140625" style="67" customWidth="1"/>
    <col min="517" max="517" width="8.88671875" style="67" customWidth="1"/>
    <col min="518" max="518" width="10.44140625" style="67" customWidth="1"/>
    <col min="519" max="519" width="9.6640625" style="67" customWidth="1"/>
    <col min="520" max="520" width="14.109375" style="67" customWidth="1"/>
    <col min="521" max="521" width="9.6640625" style="67" customWidth="1"/>
    <col min="522" max="522" width="11" style="67" customWidth="1"/>
    <col min="523" max="768" width="9.109375" style="67"/>
    <col min="769" max="769" width="14.44140625" style="67" customWidth="1"/>
    <col min="770" max="770" width="9" style="67" customWidth="1"/>
    <col min="771" max="771" width="12.88671875" style="67" customWidth="1"/>
    <col min="772" max="772" width="8.44140625" style="67" customWidth="1"/>
    <col min="773" max="773" width="8.88671875" style="67" customWidth="1"/>
    <col min="774" max="774" width="10.44140625" style="67" customWidth="1"/>
    <col min="775" max="775" width="9.6640625" style="67" customWidth="1"/>
    <col min="776" max="776" width="14.109375" style="67" customWidth="1"/>
    <col min="777" max="777" width="9.6640625" style="67" customWidth="1"/>
    <col min="778" max="778" width="11" style="67" customWidth="1"/>
    <col min="779" max="1024" width="9.109375" style="67"/>
    <col min="1025" max="1025" width="14.44140625" style="67" customWidth="1"/>
    <col min="1026" max="1026" width="9" style="67" customWidth="1"/>
    <col min="1027" max="1027" width="12.88671875" style="67" customWidth="1"/>
    <col min="1028" max="1028" width="8.44140625" style="67" customWidth="1"/>
    <col min="1029" max="1029" width="8.88671875" style="67" customWidth="1"/>
    <col min="1030" max="1030" width="10.44140625" style="67" customWidth="1"/>
    <col min="1031" max="1031" width="9.6640625" style="67" customWidth="1"/>
    <col min="1032" max="1032" width="14.109375" style="67" customWidth="1"/>
    <col min="1033" max="1033" width="9.6640625" style="67" customWidth="1"/>
    <col min="1034" max="1034" width="11" style="67" customWidth="1"/>
    <col min="1035" max="1280" width="9.109375" style="67"/>
    <col min="1281" max="1281" width="14.44140625" style="67" customWidth="1"/>
    <col min="1282" max="1282" width="9" style="67" customWidth="1"/>
    <col min="1283" max="1283" width="12.88671875" style="67" customWidth="1"/>
    <col min="1284" max="1284" width="8.44140625" style="67" customWidth="1"/>
    <col min="1285" max="1285" width="8.88671875" style="67" customWidth="1"/>
    <col min="1286" max="1286" width="10.44140625" style="67" customWidth="1"/>
    <col min="1287" max="1287" width="9.6640625" style="67" customWidth="1"/>
    <col min="1288" max="1288" width="14.109375" style="67" customWidth="1"/>
    <col min="1289" max="1289" width="9.6640625" style="67" customWidth="1"/>
    <col min="1290" max="1290" width="11" style="67" customWidth="1"/>
    <col min="1291" max="1536" width="9.109375" style="67"/>
    <col min="1537" max="1537" width="14.44140625" style="67" customWidth="1"/>
    <col min="1538" max="1538" width="9" style="67" customWidth="1"/>
    <col min="1539" max="1539" width="12.88671875" style="67" customWidth="1"/>
    <col min="1540" max="1540" width="8.44140625" style="67" customWidth="1"/>
    <col min="1541" max="1541" width="8.88671875" style="67" customWidth="1"/>
    <col min="1542" max="1542" width="10.44140625" style="67" customWidth="1"/>
    <col min="1543" max="1543" width="9.6640625" style="67" customWidth="1"/>
    <col min="1544" max="1544" width="14.109375" style="67" customWidth="1"/>
    <col min="1545" max="1545" width="9.6640625" style="67" customWidth="1"/>
    <col min="1546" max="1546" width="11" style="67" customWidth="1"/>
    <col min="1547" max="1792" width="9.109375" style="67"/>
    <col min="1793" max="1793" width="14.44140625" style="67" customWidth="1"/>
    <col min="1794" max="1794" width="9" style="67" customWidth="1"/>
    <col min="1795" max="1795" width="12.88671875" style="67" customWidth="1"/>
    <col min="1796" max="1796" width="8.44140625" style="67" customWidth="1"/>
    <col min="1797" max="1797" width="8.88671875" style="67" customWidth="1"/>
    <col min="1798" max="1798" width="10.44140625" style="67" customWidth="1"/>
    <col min="1799" max="1799" width="9.6640625" style="67" customWidth="1"/>
    <col min="1800" max="1800" width="14.109375" style="67" customWidth="1"/>
    <col min="1801" max="1801" width="9.6640625" style="67" customWidth="1"/>
    <col min="1802" max="1802" width="11" style="67" customWidth="1"/>
    <col min="1803" max="2048" width="9.109375" style="67"/>
    <col min="2049" max="2049" width="14.44140625" style="67" customWidth="1"/>
    <col min="2050" max="2050" width="9" style="67" customWidth="1"/>
    <col min="2051" max="2051" width="12.88671875" style="67" customWidth="1"/>
    <col min="2052" max="2052" width="8.44140625" style="67" customWidth="1"/>
    <col min="2053" max="2053" width="8.88671875" style="67" customWidth="1"/>
    <col min="2054" max="2054" width="10.44140625" style="67" customWidth="1"/>
    <col min="2055" max="2055" width="9.6640625" style="67" customWidth="1"/>
    <col min="2056" max="2056" width="14.109375" style="67" customWidth="1"/>
    <col min="2057" max="2057" width="9.6640625" style="67" customWidth="1"/>
    <col min="2058" max="2058" width="11" style="67" customWidth="1"/>
    <col min="2059" max="2304" width="9.109375" style="67"/>
    <col min="2305" max="2305" width="14.44140625" style="67" customWidth="1"/>
    <col min="2306" max="2306" width="9" style="67" customWidth="1"/>
    <col min="2307" max="2307" width="12.88671875" style="67" customWidth="1"/>
    <col min="2308" max="2308" width="8.44140625" style="67" customWidth="1"/>
    <col min="2309" max="2309" width="8.88671875" style="67" customWidth="1"/>
    <col min="2310" max="2310" width="10.44140625" style="67" customWidth="1"/>
    <col min="2311" max="2311" width="9.6640625" style="67" customWidth="1"/>
    <col min="2312" max="2312" width="14.109375" style="67" customWidth="1"/>
    <col min="2313" max="2313" width="9.6640625" style="67" customWidth="1"/>
    <col min="2314" max="2314" width="11" style="67" customWidth="1"/>
    <col min="2315" max="2560" width="9.109375" style="67"/>
    <col min="2561" max="2561" width="14.44140625" style="67" customWidth="1"/>
    <col min="2562" max="2562" width="9" style="67" customWidth="1"/>
    <col min="2563" max="2563" width="12.88671875" style="67" customWidth="1"/>
    <col min="2564" max="2564" width="8.44140625" style="67" customWidth="1"/>
    <col min="2565" max="2565" width="8.88671875" style="67" customWidth="1"/>
    <col min="2566" max="2566" width="10.44140625" style="67" customWidth="1"/>
    <col min="2567" max="2567" width="9.6640625" style="67" customWidth="1"/>
    <col min="2568" max="2568" width="14.109375" style="67" customWidth="1"/>
    <col min="2569" max="2569" width="9.6640625" style="67" customWidth="1"/>
    <col min="2570" max="2570" width="11" style="67" customWidth="1"/>
    <col min="2571" max="2816" width="9.109375" style="67"/>
    <col min="2817" max="2817" width="14.44140625" style="67" customWidth="1"/>
    <col min="2818" max="2818" width="9" style="67" customWidth="1"/>
    <col min="2819" max="2819" width="12.88671875" style="67" customWidth="1"/>
    <col min="2820" max="2820" width="8.44140625" style="67" customWidth="1"/>
    <col min="2821" max="2821" width="8.88671875" style="67" customWidth="1"/>
    <col min="2822" max="2822" width="10.44140625" style="67" customWidth="1"/>
    <col min="2823" max="2823" width="9.6640625" style="67" customWidth="1"/>
    <col min="2824" max="2824" width="14.109375" style="67" customWidth="1"/>
    <col min="2825" max="2825" width="9.6640625" style="67" customWidth="1"/>
    <col min="2826" max="2826" width="11" style="67" customWidth="1"/>
    <col min="2827" max="3072" width="9.109375" style="67"/>
    <col min="3073" max="3073" width="14.44140625" style="67" customWidth="1"/>
    <col min="3074" max="3074" width="9" style="67" customWidth="1"/>
    <col min="3075" max="3075" width="12.88671875" style="67" customWidth="1"/>
    <col min="3076" max="3076" width="8.44140625" style="67" customWidth="1"/>
    <col min="3077" max="3077" width="8.88671875" style="67" customWidth="1"/>
    <col min="3078" max="3078" width="10.44140625" style="67" customWidth="1"/>
    <col min="3079" max="3079" width="9.6640625" style="67" customWidth="1"/>
    <col min="3080" max="3080" width="14.109375" style="67" customWidth="1"/>
    <col min="3081" max="3081" width="9.6640625" style="67" customWidth="1"/>
    <col min="3082" max="3082" width="11" style="67" customWidth="1"/>
    <col min="3083" max="3328" width="9.109375" style="67"/>
    <col min="3329" max="3329" width="14.44140625" style="67" customWidth="1"/>
    <col min="3330" max="3330" width="9" style="67" customWidth="1"/>
    <col min="3331" max="3331" width="12.88671875" style="67" customWidth="1"/>
    <col min="3332" max="3332" width="8.44140625" style="67" customWidth="1"/>
    <col min="3333" max="3333" width="8.88671875" style="67" customWidth="1"/>
    <col min="3334" max="3334" width="10.44140625" style="67" customWidth="1"/>
    <col min="3335" max="3335" width="9.6640625" style="67" customWidth="1"/>
    <col min="3336" max="3336" width="14.109375" style="67" customWidth="1"/>
    <col min="3337" max="3337" width="9.6640625" style="67" customWidth="1"/>
    <col min="3338" max="3338" width="11" style="67" customWidth="1"/>
    <col min="3339" max="3584" width="9.109375" style="67"/>
    <col min="3585" max="3585" width="14.44140625" style="67" customWidth="1"/>
    <col min="3586" max="3586" width="9" style="67" customWidth="1"/>
    <col min="3587" max="3587" width="12.88671875" style="67" customWidth="1"/>
    <col min="3588" max="3588" width="8.44140625" style="67" customWidth="1"/>
    <col min="3589" max="3589" width="8.88671875" style="67" customWidth="1"/>
    <col min="3590" max="3590" width="10.44140625" style="67" customWidth="1"/>
    <col min="3591" max="3591" width="9.6640625" style="67" customWidth="1"/>
    <col min="3592" max="3592" width="14.109375" style="67" customWidth="1"/>
    <col min="3593" max="3593" width="9.6640625" style="67" customWidth="1"/>
    <col min="3594" max="3594" width="11" style="67" customWidth="1"/>
    <col min="3595" max="3840" width="9.109375" style="67"/>
    <col min="3841" max="3841" width="14.44140625" style="67" customWidth="1"/>
    <col min="3842" max="3842" width="9" style="67" customWidth="1"/>
    <col min="3843" max="3843" width="12.88671875" style="67" customWidth="1"/>
    <col min="3844" max="3844" width="8.44140625" style="67" customWidth="1"/>
    <col min="3845" max="3845" width="8.88671875" style="67" customWidth="1"/>
    <col min="3846" max="3846" width="10.44140625" style="67" customWidth="1"/>
    <col min="3847" max="3847" width="9.6640625" style="67" customWidth="1"/>
    <col min="3848" max="3848" width="14.109375" style="67" customWidth="1"/>
    <col min="3849" max="3849" width="9.6640625" style="67" customWidth="1"/>
    <col min="3850" max="3850" width="11" style="67" customWidth="1"/>
    <col min="3851" max="4096" width="9.109375" style="67"/>
    <col min="4097" max="4097" width="14.44140625" style="67" customWidth="1"/>
    <col min="4098" max="4098" width="9" style="67" customWidth="1"/>
    <col min="4099" max="4099" width="12.88671875" style="67" customWidth="1"/>
    <col min="4100" max="4100" width="8.44140625" style="67" customWidth="1"/>
    <col min="4101" max="4101" width="8.88671875" style="67" customWidth="1"/>
    <col min="4102" max="4102" width="10.44140625" style="67" customWidth="1"/>
    <col min="4103" max="4103" width="9.6640625" style="67" customWidth="1"/>
    <col min="4104" max="4104" width="14.109375" style="67" customWidth="1"/>
    <col min="4105" max="4105" width="9.6640625" style="67" customWidth="1"/>
    <col min="4106" max="4106" width="11" style="67" customWidth="1"/>
    <col min="4107" max="4352" width="9.109375" style="67"/>
    <col min="4353" max="4353" width="14.44140625" style="67" customWidth="1"/>
    <col min="4354" max="4354" width="9" style="67" customWidth="1"/>
    <col min="4355" max="4355" width="12.88671875" style="67" customWidth="1"/>
    <col min="4356" max="4356" width="8.44140625" style="67" customWidth="1"/>
    <col min="4357" max="4357" width="8.88671875" style="67" customWidth="1"/>
    <col min="4358" max="4358" width="10.44140625" style="67" customWidth="1"/>
    <col min="4359" max="4359" width="9.6640625" style="67" customWidth="1"/>
    <col min="4360" max="4360" width="14.109375" style="67" customWidth="1"/>
    <col min="4361" max="4361" width="9.6640625" style="67" customWidth="1"/>
    <col min="4362" max="4362" width="11" style="67" customWidth="1"/>
    <col min="4363" max="4608" width="9.109375" style="67"/>
    <col min="4609" max="4609" width="14.44140625" style="67" customWidth="1"/>
    <col min="4610" max="4610" width="9" style="67" customWidth="1"/>
    <col min="4611" max="4611" width="12.88671875" style="67" customWidth="1"/>
    <col min="4612" max="4612" width="8.44140625" style="67" customWidth="1"/>
    <col min="4613" max="4613" width="8.88671875" style="67" customWidth="1"/>
    <col min="4614" max="4614" width="10.44140625" style="67" customWidth="1"/>
    <col min="4615" max="4615" width="9.6640625" style="67" customWidth="1"/>
    <col min="4616" max="4616" width="14.109375" style="67" customWidth="1"/>
    <col min="4617" max="4617" width="9.6640625" style="67" customWidth="1"/>
    <col min="4618" max="4618" width="11" style="67" customWidth="1"/>
    <col min="4619" max="4864" width="9.109375" style="67"/>
    <col min="4865" max="4865" width="14.44140625" style="67" customWidth="1"/>
    <col min="4866" max="4866" width="9" style="67" customWidth="1"/>
    <col min="4867" max="4867" width="12.88671875" style="67" customWidth="1"/>
    <col min="4868" max="4868" width="8.44140625" style="67" customWidth="1"/>
    <col min="4869" max="4869" width="8.88671875" style="67" customWidth="1"/>
    <col min="4870" max="4870" width="10.44140625" style="67" customWidth="1"/>
    <col min="4871" max="4871" width="9.6640625" style="67" customWidth="1"/>
    <col min="4872" max="4872" width="14.109375" style="67" customWidth="1"/>
    <col min="4873" max="4873" width="9.6640625" style="67" customWidth="1"/>
    <col min="4874" max="4874" width="11" style="67" customWidth="1"/>
    <col min="4875" max="5120" width="9.109375" style="67"/>
    <col min="5121" max="5121" width="14.44140625" style="67" customWidth="1"/>
    <col min="5122" max="5122" width="9" style="67" customWidth="1"/>
    <col min="5123" max="5123" width="12.88671875" style="67" customWidth="1"/>
    <col min="5124" max="5124" width="8.44140625" style="67" customWidth="1"/>
    <col min="5125" max="5125" width="8.88671875" style="67" customWidth="1"/>
    <col min="5126" max="5126" width="10.44140625" style="67" customWidth="1"/>
    <col min="5127" max="5127" width="9.6640625" style="67" customWidth="1"/>
    <col min="5128" max="5128" width="14.109375" style="67" customWidth="1"/>
    <col min="5129" max="5129" width="9.6640625" style="67" customWidth="1"/>
    <col min="5130" max="5130" width="11" style="67" customWidth="1"/>
    <col min="5131" max="5376" width="9.109375" style="67"/>
    <col min="5377" max="5377" width="14.44140625" style="67" customWidth="1"/>
    <col min="5378" max="5378" width="9" style="67" customWidth="1"/>
    <col min="5379" max="5379" width="12.88671875" style="67" customWidth="1"/>
    <col min="5380" max="5380" width="8.44140625" style="67" customWidth="1"/>
    <col min="5381" max="5381" width="8.88671875" style="67" customWidth="1"/>
    <col min="5382" max="5382" width="10.44140625" style="67" customWidth="1"/>
    <col min="5383" max="5383" width="9.6640625" style="67" customWidth="1"/>
    <col min="5384" max="5384" width="14.109375" style="67" customWidth="1"/>
    <col min="5385" max="5385" width="9.6640625" style="67" customWidth="1"/>
    <col min="5386" max="5386" width="11" style="67" customWidth="1"/>
    <col min="5387" max="5632" width="9.109375" style="67"/>
    <col min="5633" max="5633" width="14.44140625" style="67" customWidth="1"/>
    <col min="5634" max="5634" width="9" style="67" customWidth="1"/>
    <col min="5635" max="5635" width="12.88671875" style="67" customWidth="1"/>
    <col min="5636" max="5636" width="8.44140625" style="67" customWidth="1"/>
    <col min="5637" max="5637" width="8.88671875" style="67" customWidth="1"/>
    <col min="5638" max="5638" width="10.44140625" style="67" customWidth="1"/>
    <col min="5639" max="5639" width="9.6640625" style="67" customWidth="1"/>
    <col min="5640" max="5640" width="14.109375" style="67" customWidth="1"/>
    <col min="5641" max="5641" width="9.6640625" style="67" customWidth="1"/>
    <col min="5642" max="5642" width="11" style="67" customWidth="1"/>
    <col min="5643" max="5888" width="9.109375" style="67"/>
    <col min="5889" max="5889" width="14.44140625" style="67" customWidth="1"/>
    <col min="5890" max="5890" width="9" style="67" customWidth="1"/>
    <col min="5891" max="5891" width="12.88671875" style="67" customWidth="1"/>
    <col min="5892" max="5892" width="8.44140625" style="67" customWidth="1"/>
    <col min="5893" max="5893" width="8.88671875" style="67" customWidth="1"/>
    <col min="5894" max="5894" width="10.44140625" style="67" customWidth="1"/>
    <col min="5895" max="5895" width="9.6640625" style="67" customWidth="1"/>
    <col min="5896" max="5896" width="14.109375" style="67" customWidth="1"/>
    <col min="5897" max="5897" width="9.6640625" style="67" customWidth="1"/>
    <col min="5898" max="5898" width="11" style="67" customWidth="1"/>
    <col min="5899" max="6144" width="9.109375" style="67"/>
    <col min="6145" max="6145" width="14.44140625" style="67" customWidth="1"/>
    <col min="6146" max="6146" width="9" style="67" customWidth="1"/>
    <col min="6147" max="6147" width="12.88671875" style="67" customWidth="1"/>
    <col min="6148" max="6148" width="8.44140625" style="67" customWidth="1"/>
    <col min="6149" max="6149" width="8.88671875" style="67" customWidth="1"/>
    <col min="6150" max="6150" width="10.44140625" style="67" customWidth="1"/>
    <col min="6151" max="6151" width="9.6640625" style="67" customWidth="1"/>
    <col min="6152" max="6152" width="14.109375" style="67" customWidth="1"/>
    <col min="6153" max="6153" width="9.6640625" style="67" customWidth="1"/>
    <col min="6154" max="6154" width="11" style="67" customWidth="1"/>
    <col min="6155" max="6400" width="9.109375" style="67"/>
    <col min="6401" max="6401" width="14.44140625" style="67" customWidth="1"/>
    <col min="6402" max="6402" width="9" style="67" customWidth="1"/>
    <col min="6403" max="6403" width="12.88671875" style="67" customWidth="1"/>
    <col min="6404" max="6404" width="8.44140625" style="67" customWidth="1"/>
    <col min="6405" max="6405" width="8.88671875" style="67" customWidth="1"/>
    <col min="6406" max="6406" width="10.44140625" style="67" customWidth="1"/>
    <col min="6407" max="6407" width="9.6640625" style="67" customWidth="1"/>
    <col min="6408" max="6408" width="14.109375" style="67" customWidth="1"/>
    <col min="6409" max="6409" width="9.6640625" style="67" customWidth="1"/>
    <col min="6410" max="6410" width="11" style="67" customWidth="1"/>
    <col min="6411" max="6656" width="9.109375" style="67"/>
    <col min="6657" max="6657" width="14.44140625" style="67" customWidth="1"/>
    <col min="6658" max="6658" width="9" style="67" customWidth="1"/>
    <col min="6659" max="6659" width="12.88671875" style="67" customWidth="1"/>
    <col min="6660" max="6660" width="8.44140625" style="67" customWidth="1"/>
    <col min="6661" max="6661" width="8.88671875" style="67" customWidth="1"/>
    <col min="6662" max="6662" width="10.44140625" style="67" customWidth="1"/>
    <col min="6663" max="6663" width="9.6640625" style="67" customWidth="1"/>
    <col min="6664" max="6664" width="14.109375" style="67" customWidth="1"/>
    <col min="6665" max="6665" width="9.6640625" style="67" customWidth="1"/>
    <col min="6666" max="6666" width="11" style="67" customWidth="1"/>
    <col min="6667" max="6912" width="9.109375" style="67"/>
    <col min="6913" max="6913" width="14.44140625" style="67" customWidth="1"/>
    <col min="6914" max="6914" width="9" style="67" customWidth="1"/>
    <col min="6915" max="6915" width="12.88671875" style="67" customWidth="1"/>
    <col min="6916" max="6916" width="8.44140625" style="67" customWidth="1"/>
    <col min="6917" max="6917" width="8.88671875" style="67" customWidth="1"/>
    <col min="6918" max="6918" width="10.44140625" style="67" customWidth="1"/>
    <col min="6919" max="6919" width="9.6640625" style="67" customWidth="1"/>
    <col min="6920" max="6920" width="14.109375" style="67" customWidth="1"/>
    <col min="6921" max="6921" width="9.6640625" style="67" customWidth="1"/>
    <col min="6922" max="6922" width="11" style="67" customWidth="1"/>
    <col min="6923" max="7168" width="9.109375" style="67"/>
    <col min="7169" max="7169" width="14.44140625" style="67" customWidth="1"/>
    <col min="7170" max="7170" width="9" style="67" customWidth="1"/>
    <col min="7171" max="7171" width="12.88671875" style="67" customWidth="1"/>
    <col min="7172" max="7172" width="8.44140625" style="67" customWidth="1"/>
    <col min="7173" max="7173" width="8.88671875" style="67" customWidth="1"/>
    <col min="7174" max="7174" width="10.44140625" style="67" customWidth="1"/>
    <col min="7175" max="7175" width="9.6640625" style="67" customWidth="1"/>
    <col min="7176" max="7176" width="14.109375" style="67" customWidth="1"/>
    <col min="7177" max="7177" width="9.6640625" style="67" customWidth="1"/>
    <col min="7178" max="7178" width="11" style="67" customWidth="1"/>
    <col min="7179" max="7424" width="9.109375" style="67"/>
    <col min="7425" max="7425" width="14.44140625" style="67" customWidth="1"/>
    <col min="7426" max="7426" width="9" style="67" customWidth="1"/>
    <col min="7427" max="7427" width="12.88671875" style="67" customWidth="1"/>
    <col min="7428" max="7428" width="8.44140625" style="67" customWidth="1"/>
    <col min="7429" max="7429" width="8.88671875" style="67" customWidth="1"/>
    <col min="7430" max="7430" width="10.44140625" style="67" customWidth="1"/>
    <col min="7431" max="7431" width="9.6640625" style="67" customWidth="1"/>
    <col min="7432" max="7432" width="14.109375" style="67" customWidth="1"/>
    <col min="7433" max="7433" width="9.6640625" style="67" customWidth="1"/>
    <col min="7434" max="7434" width="11" style="67" customWidth="1"/>
    <col min="7435" max="7680" width="9.109375" style="67"/>
    <col min="7681" max="7681" width="14.44140625" style="67" customWidth="1"/>
    <col min="7682" max="7682" width="9" style="67" customWidth="1"/>
    <col min="7683" max="7683" width="12.88671875" style="67" customWidth="1"/>
    <col min="7684" max="7684" width="8.44140625" style="67" customWidth="1"/>
    <col min="7685" max="7685" width="8.88671875" style="67" customWidth="1"/>
    <col min="7686" max="7686" width="10.44140625" style="67" customWidth="1"/>
    <col min="7687" max="7687" width="9.6640625" style="67" customWidth="1"/>
    <col min="7688" max="7688" width="14.109375" style="67" customWidth="1"/>
    <col min="7689" max="7689" width="9.6640625" style="67" customWidth="1"/>
    <col min="7690" max="7690" width="11" style="67" customWidth="1"/>
    <col min="7691" max="7936" width="9.109375" style="67"/>
    <col min="7937" max="7937" width="14.44140625" style="67" customWidth="1"/>
    <col min="7938" max="7938" width="9" style="67" customWidth="1"/>
    <col min="7939" max="7939" width="12.88671875" style="67" customWidth="1"/>
    <col min="7940" max="7940" width="8.44140625" style="67" customWidth="1"/>
    <col min="7941" max="7941" width="8.88671875" style="67" customWidth="1"/>
    <col min="7942" max="7942" width="10.44140625" style="67" customWidth="1"/>
    <col min="7943" max="7943" width="9.6640625" style="67" customWidth="1"/>
    <col min="7944" max="7944" width="14.109375" style="67" customWidth="1"/>
    <col min="7945" max="7945" width="9.6640625" style="67" customWidth="1"/>
    <col min="7946" max="7946" width="11" style="67" customWidth="1"/>
    <col min="7947" max="8192" width="9.109375" style="67"/>
    <col min="8193" max="8193" width="14.44140625" style="67" customWidth="1"/>
    <col min="8194" max="8194" width="9" style="67" customWidth="1"/>
    <col min="8195" max="8195" width="12.88671875" style="67" customWidth="1"/>
    <col min="8196" max="8196" width="8.44140625" style="67" customWidth="1"/>
    <col min="8197" max="8197" width="8.88671875" style="67" customWidth="1"/>
    <col min="8198" max="8198" width="10.44140625" style="67" customWidth="1"/>
    <col min="8199" max="8199" width="9.6640625" style="67" customWidth="1"/>
    <col min="8200" max="8200" width="14.109375" style="67" customWidth="1"/>
    <col min="8201" max="8201" width="9.6640625" style="67" customWidth="1"/>
    <col min="8202" max="8202" width="11" style="67" customWidth="1"/>
    <col min="8203" max="8448" width="9.109375" style="67"/>
    <col min="8449" max="8449" width="14.44140625" style="67" customWidth="1"/>
    <col min="8450" max="8450" width="9" style="67" customWidth="1"/>
    <col min="8451" max="8451" width="12.88671875" style="67" customWidth="1"/>
    <col min="8452" max="8452" width="8.44140625" style="67" customWidth="1"/>
    <col min="8453" max="8453" width="8.88671875" style="67" customWidth="1"/>
    <col min="8454" max="8454" width="10.44140625" style="67" customWidth="1"/>
    <col min="8455" max="8455" width="9.6640625" style="67" customWidth="1"/>
    <col min="8456" max="8456" width="14.109375" style="67" customWidth="1"/>
    <col min="8457" max="8457" width="9.6640625" style="67" customWidth="1"/>
    <col min="8458" max="8458" width="11" style="67" customWidth="1"/>
    <col min="8459" max="8704" width="9.109375" style="67"/>
    <col min="8705" max="8705" width="14.44140625" style="67" customWidth="1"/>
    <col min="8706" max="8706" width="9" style="67" customWidth="1"/>
    <col min="8707" max="8707" width="12.88671875" style="67" customWidth="1"/>
    <col min="8708" max="8708" width="8.44140625" style="67" customWidth="1"/>
    <col min="8709" max="8709" width="8.88671875" style="67" customWidth="1"/>
    <col min="8710" max="8710" width="10.44140625" style="67" customWidth="1"/>
    <col min="8711" max="8711" width="9.6640625" style="67" customWidth="1"/>
    <col min="8712" max="8712" width="14.109375" style="67" customWidth="1"/>
    <col min="8713" max="8713" width="9.6640625" style="67" customWidth="1"/>
    <col min="8714" max="8714" width="11" style="67" customWidth="1"/>
    <col min="8715" max="8960" width="9.109375" style="67"/>
    <col min="8961" max="8961" width="14.44140625" style="67" customWidth="1"/>
    <col min="8962" max="8962" width="9" style="67" customWidth="1"/>
    <col min="8963" max="8963" width="12.88671875" style="67" customWidth="1"/>
    <col min="8964" max="8964" width="8.44140625" style="67" customWidth="1"/>
    <col min="8965" max="8965" width="8.88671875" style="67" customWidth="1"/>
    <col min="8966" max="8966" width="10.44140625" style="67" customWidth="1"/>
    <col min="8967" max="8967" width="9.6640625" style="67" customWidth="1"/>
    <col min="8968" max="8968" width="14.109375" style="67" customWidth="1"/>
    <col min="8969" max="8969" width="9.6640625" style="67" customWidth="1"/>
    <col min="8970" max="8970" width="11" style="67" customWidth="1"/>
    <col min="8971" max="9216" width="9.109375" style="67"/>
    <col min="9217" max="9217" width="14.44140625" style="67" customWidth="1"/>
    <col min="9218" max="9218" width="9" style="67" customWidth="1"/>
    <col min="9219" max="9219" width="12.88671875" style="67" customWidth="1"/>
    <col min="9220" max="9220" width="8.44140625" style="67" customWidth="1"/>
    <col min="9221" max="9221" width="8.88671875" style="67" customWidth="1"/>
    <col min="9222" max="9222" width="10.44140625" style="67" customWidth="1"/>
    <col min="9223" max="9223" width="9.6640625" style="67" customWidth="1"/>
    <col min="9224" max="9224" width="14.109375" style="67" customWidth="1"/>
    <col min="9225" max="9225" width="9.6640625" style="67" customWidth="1"/>
    <col min="9226" max="9226" width="11" style="67" customWidth="1"/>
    <col min="9227" max="9472" width="9.109375" style="67"/>
    <col min="9473" max="9473" width="14.44140625" style="67" customWidth="1"/>
    <col min="9474" max="9474" width="9" style="67" customWidth="1"/>
    <col min="9475" max="9475" width="12.88671875" style="67" customWidth="1"/>
    <col min="9476" max="9476" width="8.44140625" style="67" customWidth="1"/>
    <col min="9477" max="9477" width="8.88671875" style="67" customWidth="1"/>
    <col min="9478" max="9478" width="10.44140625" style="67" customWidth="1"/>
    <col min="9479" max="9479" width="9.6640625" style="67" customWidth="1"/>
    <col min="9480" max="9480" width="14.109375" style="67" customWidth="1"/>
    <col min="9481" max="9481" width="9.6640625" style="67" customWidth="1"/>
    <col min="9482" max="9482" width="11" style="67" customWidth="1"/>
    <col min="9483" max="9728" width="9.109375" style="67"/>
    <col min="9729" max="9729" width="14.44140625" style="67" customWidth="1"/>
    <col min="9730" max="9730" width="9" style="67" customWidth="1"/>
    <col min="9731" max="9731" width="12.88671875" style="67" customWidth="1"/>
    <col min="9732" max="9732" width="8.44140625" style="67" customWidth="1"/>
    <col min="9733" max="9733" width="8.88671875" style="67" customWidth="1"/>
    <col min="9734" max="9734" width="10.44140625" style="67" customWidth="1"/>
    <col min="9735" max="9735" width="9.6640625" style="67" customWidth="1"/>
    <col min="9736" max="9736" width="14.109375" style="67" customWidth="1"/>
    <col min="9737" max="9737" width="9.6640625" style="67" customWidth="1"/>
    <col min="9738" max="9738" width="11" style="67" customWidth="1"/>
    <col min="9739" max="9984" width="9.109375" style="67"/>
    <col min="9985" max="9985" width="14.44140625" style="67" customWidth="1"/>
    <col min="9986" max="9986" width="9" style="67" customWidth="1"/>
    <col min="9987" max="9987" width="12.88671875" style="67" customWidth="1"/>
    <col min="9988" max="9988" width="8.44140625" style="67" customWidth="1"/>
    <col min="9989" max="9989" width="8.88671875" style="67" customWidth="1"/>
    <col min="9990" max="9990" width="10.44140625" style="67" customWidth="1"/>
    <col min="9991" max="9991" width="9.6640625" style="67" customWidth="1"/>
    <col min="9992" max="9992" width="14.109375" style="67" customWidth="1"/>
    <col min="9993" max="9993" width="9.6640625" style="67" customWidth="1"/>
    <col min="9994" max="9994" width="11" style="67" customWidth="1"/>
    <col min="9995" max="10240" width="9.109375" style="67"/>
    <col min="10241" max="10241" width="14.44140625" style="67" customWidth="1"/>
    <col min="10242" max="10242" width="9" style="67" customWidth="1"/>
    <col min="10243" max="10243" width="12.88671875" style="67" customWidth="1"/>
    <col min="10244" max="10244" width="8.44140625" style="67" customWidth="1"/>
    <col min="10245" max="10245" width="8.88671875" style="67" customWidth="1"/>
    <col min="10246" max="10246" width="10.44140625" style="67" customWidth="1"/>
    <col min="10247" max="10247" width="9.6640625" style="67" customWidth="1"/>
    <col min="10248" max="10248" width="14.109375" style="67" customWidth="1"/>
    <col min="10249" max="10249" width="9.6640625" style="67" customWidth="1"/>
    <col min="10250" max="10250" width="11" style="67" customWidth="1"/>
    <col min="10251" max="10496" width="9.109375" style="67"/>
    <col min="10497" max="10497" width="14.44140625" style="67" customWidth="1"/>
    <col min="10498" max="10498" width="9" style="67" customWidth="1"/>
    <col min="10499" max="10499" width="12.88671875" style="67" customWidth="1"/>
    <col min="10500" max="10500" width="8.44140625" style="67" customWidth="1"/>
    <col min="10501" max="10501" width="8.88671875" style="67" customWidth="1"/>
    <col min="10502" max="10502" width="10.44140625" style="67" customWidth="1"/>
    <col min="10503" max="10503" width="9.6640625" style="67" customWidth="1"/>
    <col min="10504" max="10504" width="14.109375" style="67" customWidth="1"/>
    <col min="10505" max="10505" width="9.6640625" style="67" customWidth="1"/>
    <col min="10506" max="10506" width="11" style="67" customWidth="1"/>
    <col min="10507" max="10752" width="9.109375" style="67"/>
    <col min="10753" max="10753" width="14.44140625" style="67" customWidth="1"/>
    <col min="10754" max="10754" width="9" style="67" customWidth="1"/>
    <col min="10755" max="10755" width="12.88671875" style="67" customWidth="1"/>
    <col min="10756" max="10756" width="8.44140625" style="67" customWidth="1"/>
    <col min="10757" max="10757" width="8.88671875" style="67" customWidth="1"/>
    <col min="10758" max="10758" width="10.44140625" style="67" customWidth="1"/>
    <col min="10759" max="10759" width="9.6640625" style="67" customWidth="1"/>
    <col min="10760" max="10760" width="14.109375" style="67" customWidth="1"/>
    <col min="10761" max="10761" width="9.6640625" style="67" customWidth="1"/>
    <col min="10762" max="10762" width="11" style="67" customWidth="1"/>
    <col min="10763" max="11008" width="9.109375" style="67"/>
    <col min="11009" max="11009" width="14.44140625" style="67" customWidth="1"/>
    <col min="11010" max="11010" width="9" style="67" customWidth="1"/>
    <col min="11011" max="11011" width="12.88671875" style="67" customWidth="1"/>
    <col min="11012" max="11012" width="8.44140625" style="67" customWidth="1"/>
    <col min="11013" max="11013" width="8.88671875" style="67" customWidth="1"/>
    <col min="11014" max="11014" width="10.44140625" style="67" customWidth="1"/>
    <col min="11015" max="11015" width="9.6640625" style="67" customWidth="1"/>
    <col min="11016" max="11016" width="14.109375" style="67" customWidth="1"/>
    <col min="11017" max="11017" width="9.6640625" style="67" customWidth="1"/>
    <col min="11018" max="11018" width="11" style="67" customWidth="1"/>
    <col min="11019" max="11264" width="9.109375" style="67"/>
    <col min="11265" max="11265" width="14.44140625" style="67" customWidth="1"/>
    <col min="11266" max="11266" width="9" style="67" customWidth="1"/>
    <col min="11267" max="11267" width="12.88671875" style="67" customWidth="1"/>
    <col min="11268" max="11268" width="8.44140625" style="67" customWidth="1"/>
    <col min="11269" max="11269" width="8.88671875" style="67" customWidth="1"/>
    <col min="11270" max="11270" width="10.44140625" style="67" customWidth="1"/>
    <col min="11271" max="11271" width="9.6640625" style="67" customWidth="1"/>
    <col min="11272" max="11272" width="14.109375" style="67" customWidth="1"/>
    <col min="11273" max="11273" width="9.6640625" style="67" customWidth="1"/>
    <col min="11274" max="11274" width="11" style="67" customWidth="1"/>
    <col min="11275" max="11520" width="9.109375" style="67"/>
    <col min="11521" max="11521" width="14.44140625" style="67" customWidth="1"/>
    <col min="11522" max="11522" width="9" style="67" customWidth="1"/>
    <col min="11523" max="11523" width="12.88671875" style="67" customWidth="1"/>
    <col min="11524" max="11524" width="8.44140625" style="67" customWidth="1"/>
    <col min="11525" max="11525" width="8.88671875" style="67" customWidth="1"/>
    <col min="11526" max="11526" width="10.44140625" style="67" customWidth="1"/>
    <col min="11527" max="11527" width="9.6640625" style="67" customWidth="1"/>
    <col min="11528" max="11528" width="14.109375" style="67" customWidth="1"/>
    <col min="11529" max="11529" width="9.6640625" style="67" customWidth="1"/>
    <col min="11530" max="11530" width="11" style="67" customWidth="1"/>
    <col min="11531" max="11776" width="9.109375" style="67"/>
    <col min="11777" max="11777" width="14.44140625" style="67" customWidth="1"/>
    <col min="11778" max="11778" width="9" style="67" customWidth="1"/>
    <col min="11779" max="11779" width="12.88671875" style="67" customWidth="1"/>
    <col min="11780" max="11780" width="8.44140625" style="67" customWidth="1"/>
    <col min="11781" max="11781" width="8.88671875" style="67" customWidth="1"/>
    <col min="11782" max="11782" width="10.44140625" style="67" customWidth="1"/>
    <col min="11783" max="11783" width="9.6640625" style="67" customWidth="1"/>
    <col min="11784" max="11784" width="14.109375" style="67" customWidth="1"/>
    <col min="11785" max="11785" width="9.6640625" style="67" customWidth="1"/>
    <col min="11786" max="11786" width="11" style="67" customWidth="1"/>
    <col min="11787" max="12032" width="9.109375" style="67"/>
    <col min="12033" max="12033" width="14.44140625" style="67" customWidth="1"/>
    <col min="12034" max="12034" width="9" style="67" customWidth="1"/>
    <col min="12035" max="12035" width="12.88671875" style="67" customWidth="1"/>
    <col min="12036" max="12036" width="8.44140625" style="67" customWidth="1"/>
    <col min="12037" max="12037" width="8.88671875" style="67" customWidth="1"/>
    <col min="12038" max="12038" width="10.44140625" style="67" customWidth="1"/>
    <col min="12039" max="12039" width="9.6640625" style="67" customWidth="1"/>
    <col min="12040" max="12040" width="14.109375" style="67" customWidth="1"/>
    <col min="12041" max="12041" width="9.6640625" style="67" customWidth="1"/>
    <col min="12042" max="12042" width="11" style="67" customWidth="1"/>
    <col min="12043" max="12288" width="9.109375" style="67"/>
    <col min="12289" max="12289" width="14.44140625" style="67" customWidth="1"/>
    <col min="12290" max="12290" width="9" style="67" customWidth="1"/>
    <col min="12291" max="12291" width="12.88671875" style="67" customWidth="1"/>
    <col min="12292" max="12292" width="8.44140625" style="67" customWidth="1"/>
    <col min="12293" max="12293" width="8.88671875" style="67" customWidth="1"/>
    <col min="12294" max="12294" width="10.44140625" style="67" customWidth="1"/>
    <col min="12295" max="12295" width="9.6640625" style="67" customWidth="1"/>
    <col min="12296" max="12296" width="14.109375" style="67" customWidth="1"/>
    <col min="12297" max="12297" width="9.6640625" style="67" customWidth="1"/>
    <col min="12298" max="12298" width="11" style="67" customWidth="1"/>
    <col min="12299" max="12544" width="9.109375" style="67"/>
    <col min="12545" max="12545" width="14.44140625" style="67" customWidth="1"/>
    <col min="12546" max="12546" width="9" style="67" customWidth="1"/>
    <col min="12547" max="12547" width="12.88671875" style="67" customWidth="1"/>
    <col min="12548" max="12548" width="8.44140625" style="67" customWidth="1"/>
    <col min="12549" max="12549" width="8.88671875" style="67" customWidth="1"/>
    <col min="12550" max="12550" width="10.44140625" style="67" customWidth="1"/>
    <col min="12551" max="12551" width="9.6640625" style="67" customWidth="1"/>
    <col min="12552" max="12552" width="14.109375" style="67" customWidth="1"/>
    <col min="12553" max="12553" width="9.6640625" style="67" customWidth="1"/>
    <col min="12554" max="12554" width="11" style="67" customWidth="1"/>
    <col min="12555" max="12800" width="9.109375" style="67"/>
    <col min="12801" max="12801" width="14.44140625" style="67" customWidth="1"/>
    <col min="12802" max="12802" width="9" style="67" customWidth="1"/>
    <col min="12803" max="12803" width="12.88671875" style="67" customWidth="1"/>
    <col min="12804" max="12804" width="8.44140625" style="67" customWidth="1"/>
    <col min="12805" max="12805" width="8.88671875" style="67" customWidth="1"/>
    <col min="12806" max="12806" width="10.44140625" style="67" customWidth="1"/>
    <col min="12807" max="12807" width="9.6640625" style="67" customWidth="1"/>
    <col min="12808" max="12808" width="14.109375" style="67" customWidth="1"/>
    <col min="12809" max="12809" width="9.6640625" style="67" customWidth="1"/>
    <col min="12810" max="12810" width="11" style="67" customWidth="1"/>
    <col min="12811" max="13056" width="9.109375" style="67"/>
    <col min="13057" max="13057" width="14.44140625" style="67" customWidth="1"/>
    <col min="13058" max="13058" width="9" style="67" customWidth="1"/>
    <col min="13059" max="13059" width="12.88671875" style="67" customWidth="1"/>
    <col min="13060" max="13060" width="8.44140625" style="67" customWidth="1"/>
    <col min="13061" max="13061" width="8.88671875" style="67" customWidth="1"/>
    <col min="13062" max="13062" width="10.44140625" style="67" customWidth="1"/>
    <col min="13063" max="13063" width="9.6640625" style="67" customWidth="1"/>
    <col min="13064" max="13064" width="14.109375" style="67" customWidth="1"/>
    <col min="13065" max="13065" width="9.6640625" style="67" customWidth="1"/>
    <col min="13066" max="13066" width="11" style="67" customWidth="1"/>
    <col min="13067" max="13312" width="9.109375" style="67"/>
    <col min="13313" max="13313" width="14.44140625" style="67" customWidth="1"/>
    <col min="13314" max="13314" width="9" style="67" customWidth="1"/>
    <col min="13315" max="13315" width="12.88671875" style="67" customWidth="1"/>
    <col min="13316" max="13316" width="8.44140625" style="67" customWidth="1"/>
    <col min="13317" max="13317" width="8.88671875" style="67" customWidth="1"/>
    <col min="13318" max="13318" width="10.44140625" style="67" customWidth="1"/>
    <col min="13319" max="13319" width="9.6640625" style="67" customWidth="1"/>
    <col min="13320" max="13320" width="14.109375" style="67" customWidth="1"/>
    <col min="13321" max="13321" width="9.6640625" style="67" customWidth="1"/>
    <col min="13322" max="13322" width="11" style="67" customWidth="1"/>
    <col min="13323" max="13568" width="9.109375" style="67"/>
    <col min="13569" max="13569" width="14.44140625" style="67" customWidth="1"/>
    <col min="13570" max="13570" width="9" style="67" customWidth="1"/>
    <col min="13571" max="13571" width="12.88671875" style="67" customWidth="1"/>
    <col min="13572" max="13572" width="8.44140625" style="67" customWidth="1"/>
    <col min="13573" max="13573" width="8.88671875" style="67" customWidth="1"/>
    <col min="13574" max="13574" width="10.44140625" style="67" customWidth="1"/>
    <col min="13575" max="13575" width="9.6640625" style="67" customWidth="1"/>
    <col min="13576" max="13576" width="14.109375" style="67" customWidth="1"/>
    <col min="13577" max="13577" width="9.6640625" style="67" customWidth="1"/>
    <col min="13578" max="13578" width="11" style="67" customWidth="1"/>
    <col min="13579" max="13824" width="9.109375" style="67"/>
    <col min="13825" max="13825" width="14.44140625" style="67" customWidth="1"/>
    <col min="13826" max="13826" width="9" style="67" customWidth="1"/>
    <col min="13827" max="13827" width="12.88671875" style="67" customWidth="1"/>
    <col min="13828" max="13828" width="8.44140625" style="67" customWidth="1"/>
    <col min="13829" max="13829" width="8.88671875" style="67" customWidth="1"/>
    <col min="13830" max="13830" width="10.44140625" style="67" customWidth="1"/>
    <col min="13831" max="13831" width="9.6640625" style="67" customWidth="1"/>
    <col min="13832" max="13832" width="14.109375" style="67" customWidth="1"/>
    <col min="13833" max="13833" width="9.6640625" style="67" customWidth="1"/>
    <col min="13834" max="13834" width="11" style="67" customWidth="1"/>
    <col min="13835" max="14080" width="9.109375" style="67"/>
    <col min="14081" max="14081" width="14.44140625" style="67" customWidth="1"/>
    <col min="14082" max="14082" width="9" style="67" customWidth="1"/>
    <col min="14083" max="14083" width="12.88671875" style="67" customWidth="1"/>
    <col min="14084" max="14084" width="8.44140625" style="67" customWidth="1"/>
    <col min="14085" max="14085" width="8.88671875" style="67" customWidth="1"/>
    <col min="14086" max="14086" width="10.44140625" style="67" customWidth="1"/>
    <col min="14087" max="14087" width="9.6640625" style="67" customWidth="1"/>
    <col min="14088" max="14088" width="14.109375" style="67" customWidth="1"/>
    <col min="14089" max="14089" width="9.6640625" style="67" customWidth="1"/>
    <col min="14090" max="14090" width="11" style="67" customWidth="1"/>
    <col min="14091" max="14336" width="9.109375" style="67"/>
    <col min="14337" max="14337" width="14.44140625" style="67" customWidth="1"/>
    <col min="14338" max="14338" width="9" style="67" customWidth="1"/>
    <col min="14339" max="14339" width="12.88671875" style="67" customWidth="1"/>
    <col min="14340" max="14340" width="8.44140625" style="67" customWidth="1"/>
    <col min="14341" max="14341" width="8.88671875" style="67" customWidth="1"/>
    <col min="14342" max="14342" width="10.44140625" style="67" customWidth="1"/>
    <col min="14343" max="14343" width="9.6640625" style="67" customWidth="1"/>
    <col min="14344" max="14344" width="14.109375" style="67" customWidth="1"/>
    <col min="14345" max="14345" width="9.6640625" style="67" customWidth="1"/>
    <col min="14346" max="14346" width="11" style="67" customWidth="1"/>
    <col min="14347" max="14592" width="9.109375" style="67"/>
    <col min="14593" max="14593" width="14.44140625" style="67" customWidth="1"/>
    <col min="14594" max="14594" width="9" style="67" customWidth="1"/>
    <col min="14595" max="14595" width="12.88671875" style="67" customWidth="1"/>
    <col min="14596" max="14596" width="8.44140625" style="67" customWidth="1"/>
    <col min="14597" max="14597" width="8.88671875" style="67" customWidth="1"/>
    <col min="14598" max="14598" width="10.44140625" style="67" customWidth="1"/>
    <col min="14599" max="14599" width="9.6640625" style="67" customWidth="1"/>
    <col min="14600" max="14600" width="14.109375" style="67" customWidth="1"/>
    <col min="14601" max="14601" width="9.6640625" style="67" customWidth="1"/>
    <col min="14602" max="14602" width="11" style="67" customWidth="1"/>
    <col min="14603" max="14848" width="9.109375" style="67"/>
    <col min="14849" max="14849" width="14.44140625" style="67" customWidth="1"/>
    <col min="14850" max="14850" width="9" style="67" customWidth="1"/>
    <col min="14851" max="14851" width="12.88671875" style="67" customWidth="1"/>
    <col min="14852" max="14852" width="8.44140625" style="67" customWidth="1"/>
    <col min="14853" max="14853" width="8.88671875" style="67" customWidth="1"/>
    <col min="14854" max="14854" width="10.44140625" style="67" customWidth="1"/>
    <col min="14855" max="14855" width="9.6640625" style="67" customWidth="1"/>
    <col min="14856" max="14856" width="14.109375" style="67" customWidth="1"/>
    <col min="14857" max="14857" width="9.6640625" style="67" customWidth="1"/>
    <col min="14858" max="14858" width="11" style="67" customWidth="1"/>
    <col min="14859" max="15104" width="9.109375" style="67"/>
    <col min="15105" max="15105" width="14.44140625" style="67" customWidth="1"/>
    <col min="15106" max="15106" width="9" style="67" customWidth="1"/>
    <col min="15107" max="15107" width="12.88671875" style="67" customWidth="1"/>
    <col min="15108" max="15108" width="8.44140625" style="67" customWidth="1"/>
    <col min="15109" max="15109" width="8.88671875" style="67" customWidth="1"/>
    <col min="15110" max="15110" width="10.44140625" style="67" customWidth="1"/>
    <col min="15111" max="15111" width="9.6640625" style="67" customWidth="1"/>
    <col min="15112" max="15112" width="14.109375" style="67" customWidth="1"/>
    <col min="15113" max="15113" width="9.6640625" style="67" customWidth="1"/>
    <col min="15114" max="15114" width="11" style="67" customWidth="1"/>
    <col min="15115" max="15360" width="9.109375" style="67"/>
    <col min="15361" max="15361" width="14.44140625" style="67" customWidth="1"/>
    <col min="15362" max="15362" width="9" style="67" customWidth="1"/>
    <col min="15363" max="15363" width="12.88671875" style="67" customWidth="1"/>
    <col min="15364" max="15364" width="8.44140625" style="67" customWidth="1"/>
    <col min="15365" max="15365" width="8.88671875" style="67" customWidth="1"/>
    <col min="15366" max="15366" width="10.44140625" style="67" customWidth="1"/>
    <col min="15367" max="15367" width="9.6640625" style="67" customWidth="1"/>
    <col min="15368" max="15368" width="14.109375" style="67" customWidth="1"/>
    <col min="15369" max="15369" width="9.6640625" style="67" customWidth="1"/>
    <col min="15370" max="15370" width="11" style="67" customWidth="1"/>
    <col min="15371" max="15616" width="9.109375" style="67"/>
    <col min="15617" max="15617" width="14.44140625" style="67" customWidth="1"/>
    <col min="15618" max="15618" width="9" style="67" customWidth="1"/>
    <col min="15619" max="15619" width="12.88671875" style="67" customWidth="1"/>
    <col min="15620" max="15620" width="8.44140625" style="67" customWidth="1"/>
    <col min="15621" max="15621" width="8.88671875" style="67" customWidth="1"/>
    <col min="15622" max="15622" width="10.44140625" style="67" customWidth="1"/>
    <col min="15623" max="15623" width="9.6640625" style="67" customWidth="1"/>
    <col min="15624" max="15624" width="14.109375" style="67" customWidth="1"/>
    <col min="15625" max="15625" width="9.6640625" style="67" customWidth="1"/>
    <col min="15626" max="15626" width="11" style="67" customWidth="1"/>
    <col min="15627" max="15872" width="9.109375" style="67"/>
    <col min="15873" max="15873" width="14.44140625" style="67" customWidth="1"/>
    <col min="15874" max="15874" width="9" style="67" customWidth="1"/>
    <col min="15875" max="15875" width="12.88671875" style="67" customWidth="1"/>
    <col min="15876" max="15876" width="8.44140625" style="67" customWidth="1"/>
    <col min="15877" max="15877" width="8.88671875" style="67" customWidth="1"/>
    <col min="15878" max="15878" width="10.44140625" style="67" customWidth="1"/>
    <col min="15879" max="15879" width="9.6640625" style="67" customWidth="1"/>
    <col min="15880" max="15880" width="14.109375" style="67" customWidth="1"/>
    <col min="15881" max="15881" width="9.6640625" style="67" customWidth="1"/>
    <col min="15882" max="15882" width="11" style="67" customWidth="1"/>
    <col min="15883" max="16128" width="9.109375" style="67"/>
    <col min="16129" max="16129" width="14.44140625" style="67" customWidth="1"/>
    <col min="16130" max="16130" width="9" style="67" customWidth="1"/>
    <col min="16131" max="16131" width="12.88671875" style="67" customWidth="1"/>
    <col min="16132" max="16132" width="8.44140625" style="67" customWidth="1"/>
    <col min="16133" max="16133" width="8.88671875" style="67" customWidth="1"/>
    <col min="16134" max="16134" width="10.44140625" style="67" customWidth="1"/>
    <col min="16135" max="16135" width="9.6640625" style="67" customWidth="1"/>
    <col min="16136" max="16136" width="14.109375" style="67" customWidth="1"/>
    <col min="16137" max="16137" width="9.6640625" style="67" customWidth="1"/>
    <col min="16138" max="16138" width="11" style="67" customWidth="1"/>
    <col min="16139" max="16384" width="9.109375" style="67"/>
  </cols>
  <sheetData>
    <row r="1" spans="1:11" ht="21.6" customHeight="1">
      <c r="B1" s="67" t="s">
        <v>1040</v>
      </c>
    </row>
    <row r="2" spans="1:11" s="71" customFormat="1" ht="21" customHeight="1">
      <c r="A2" s="69" t="s">
        <v>985</v>
      </c>
      <c r="B2" s="69" t="s">
        <v>986</v>
      </c>
      <c r="C2" s="69" t="s">
        <v>987</v>
      </c>
      <c r="D2" s="69" t="s">
        <v>988</v>
      </c>
      <c r="E2" s="69" t="s">
        <v>989</v>
      </c>
      <c r="F2" s="69" t="s">
        <v>990</v>
      </c>
      <c r="G2" s="69" t="s">
        <v>991</v>
      </c>
      <c r="H2" s="69" t="s">
        <v>992</v>
      </c>
      <c r="I2" s="69" t="s">
        <v>993</v>
      </c>
      <c r="J2" s="70"/>
      <c r="K2" s="70"/>
    </row>
    <row r="3" spans="1:11" ht="18.75" customHeight="1">
      <c r="A3" s="72" t="s">
        <v>771</v>
      </c>
      <c r="B3" s="72" t="s">
        <v>771</v>
      </c>
      <c r="C3" s="73">
        <v>1971</v>
      </c>
      <c r="D3" s="73">
        <v>172309</v>
      </c>
      <c r="E3" s="72" t="s">
        <v>994</v>
      </c>
      <c r="F3" s="73">
        <v>1986</v>
      </c>
      <c r="G3" s="73">
        <v>1996</v>
      </c>
      <c r="H3" s="74">
        <v>2033213</v>
      </c>
      <c r="I3" s="72" t="s">
        <v>995</v>
      </c>
      <c r="J3" s="75"/>
    </row>
    <row r="4" spans="1:11">
      <c r="A4" s="72" t="s">
        <v>771</v>
      </c>
      <c r="B4" s="72" t="s">
        <v>772</v>
      </c>
      <c r="C4" s="73">
        <v>1971</v>
      </c>
      <c r="D4" s="73">
        <v>172356</v>
      </c>
      <c r="E4" s="72" t="s">
        <v>996</v>
      </c>
      <c r="F4" s="73">
        <v>1986</v>
      </c>
      <c r="G4" s="73">
        <v>2023</v>
      </c>
      <c r="H4" s="74">
        <v>2446339</v>
      </c>
      <c r="I4" s="72" t="s">
        <v>997</v>
      </c>
      <c r="J4" s="75"/>
      <c r="K4" s="75"/>
    </row>
    <row r="5" spans="1:11">
      <c r="A5" s="72" t="s">
        <v>771</v>
      </c>
      <c r="B5" s="72" t="s">
        <v>65</v>
      </c>
      <c r="C5" s="73">
        <v>1971</v>
      </c>
      <c r="D5" s="73">
        <v>39111</v>
      </c>
      <c r="E5" s="72" t="s">
        <v>994</v>
      </c>
      <c r="F5" s="73">
        <v>1986</v>
      </c>
      <c r="G5" s="73">
        <v>1998</v>
      </c>
      <c r="H5" s="74">
        <v>516096</v>
      </c>
      <c r="I5" s="72" t="s">
        <v>995</v>
      </c>
      <c r="J5" s="75"/>
    </row>
    <row r="6" spans="1:11">
      <c r="A6" s="72" t="s">
        <v>771</v>
      </c>
      <c r="B6" s="72" t="s">
        <v>786</v>
      </c>
      <c r="C6" s="73">
        <v>1971</v>
      </c>
      <c r="D6" s="73">
        <v>39153</v>
      </c>
      <c r="E6" s="72" t="s">
        <v>994</v>
      </c>
      <c r="F6" s="73">
        <v>1986</v>
      </c>
      <c r="G6" s="73">
        <v>1993</v>
      </c>
      <c r="H6" s="74">
        <v>176640</v>
      </c>
      <c r="I6" s="72" t="s">
        <v>995</v>
      </c>
      <c r="J6" s="75"/>
    </row>
    <row r="7" spans="1:11" ht="10.5" customHeight="1">
      <c r="A7" s="72" t="s">
        <v>771</v>
      </c>
      <c r="B7" s="72" t="s">
        <v>68</v>
      </c>
      <c r="C7" s="73">
        <v>1971</v>
      </c>
      <c r="D7" s="73">
        <v>172457</v>
      </c>
      <c r="E7" s="72" t="s">
        <v>994</v>
      </c>
      <c r="F7" s="73">
        <v>1986</v>
      </c>
      <c r="G7" s="73">
        <v>1998</v>
      </c>
      <c r="H7" s="74">
        <v>226674</v>
      </c>
      <c r="I7" s="72" t="s">
        <v>995</v>
      </c>
      <c r="J7" s="75"/>
    </row>
    <row r="8" spans="1:11">
      <c r="A8" s="72" t="s">
        <v>771</v>
      </c>
      <c r="B8" s="72" t="s">
        <v>70</v>
      </c>
      <c r="C8" s="73">
        <v>1971</v>
      </c>
      <c r="D8" s="73">
        <v>172485</v>
      </c>
      <c r="E8" s="72" t="s">
        <v>994</v>
      </c>
      <c r="F8" s="73">
        <v>1986</v>
      </c>
      <c r="G8" s="73">
        <v>1993</v>
      </c>
      <c r="H8" s="74">
        <v>156400</v>
      </c>
      <c r="I8" s="72" t="s">
        <v>995</v>
      </c>
      <c r="J8" s="75"/>
    </row>
    <row r="9" spans="1:11">
      <c r="A9" s="72" t="s">
        <v>771</v>
      </c>
      <c r="B9" s="72" t="s">
        <v>72</v>
      </c>
      <c r="C9" s="73">
        <v>1971</v>
      </c>
      <c r="D9" s="73">
        <v>172517</v>
      </c>
      <c r="E9" s="72" t="s">
        <v>994</v>
      </c>
      <c r="F9" s="73">
        <v>1986</v>
      </c>
      <c r="G9" s="73">
        <v>1998</v>
      </c>
      <c r="H9" s="74">
        <v>18589</v>
      </c>
      <c r="I9" s="72" t="s">
        <v>995</v>
      </c>
      <c r="J9" s="75"/>
    </row>
    <row r="10" spans="1:11">
      <c r="A10" s="72" t="s">
        <v>771</v>
      </c>
      <c r="B10" s="72" t="s">
        <v>74</v>
      </c>
      <c r="C10" s="73">
        <v>1971</v>
      </c>
      <c r="D10" s="73">
        <v>172579</v>
      </c>
      <c r="E10" s="72" t="s">
        <v>994</v>
      </c>
      <c r="F10" s="73">
        <v>1986</v>
      </c>
      <c r="G10" s="73">
        <v>1999</v>
      </c>
      <c r="H10" s="74">
        <v>266788</v>
      </c>
      <c r="I10" s="72" t="s">
        <v>995</v>
      </c>
      <c r="J10" s="75"/>
    </row>
    <row r="11" spans="1:11">
      <c r="A11" s="72" t="s">
        <v>771</v>
      </c>
      <c r="B11" s="72" t="s">
        <v>76</v>
      </c>
      <c r="C11" s="73">
        <v>1971</v>
      </c>
      <c r="D11" s="73">
        <v>39473</v>
      </c>
      <c r="E11" s="72" t="s">
        <v>994</v>
      </c>
      <c r="F11" s="73">
        <v>1986</v>
      </c>
      <c r="G11" s="73">
        <v>1998</v>
      </c>
      <c r="H11" s="74">
        <v>298600</v>
      </c>
      <c r="I11" s="72" t="s">
        <v>995</v>
      </c>
      <c r="J11" s="75"/>
    </row>
    <row r="12" spans="1:11">
      <c r="A12" s="72" t="s">
        <v>771</v>
      </c>
      <c r="B12" s="72" t="s">
        <v>78</v>
      </c>
      <c r="C12" s="73">
        <v>1971</v>
      </c>
      <c r="D12" s="73">
        <v>172817</v>
      </c>
      <c r="E12" s="72" t="s">
        <v>994</v>
      </c>
      <c r="F12" s="73">
        <v>1986</v>
      </c>
      <c r="G12" s="73">
        <v>1992</v>
      </c>
      <c r="H12" s="74">
        <v>89100</v>
      </c>
      <c r="I12" s="72" t="s">
        <v>998</v>
      </c>
      <c r="J12" s="75"/>
      <c r="K12" s="75"/>
    </row>
    <row r="13" spans="1:11">
      <c r="A13" s="72" t="s">
        <v>771</v>
      </c>
      <c r="B13" s="72" t="s">
        <v>80</v>
      </c>
      <c r="C13" s="73">
        <v>1971</v>
      </c>
      <c r="D13" s="73">
        <v>172863</v>
      </c>
      <c r="E13" s="72" t="s">
        <v>994</v>
      </c>
      <c r="F13" s="73">
        <v>1986</v>
      </c>
      <c r="G13" s="73">
        <v>1994</v>
      </c>
      <c r="H13" s="74">
        <v>80000</v>
      </c>
      <c r="I13" s="72" t="s">
        <v>995</v>
      </c>
      <c r="J13" s="75"/>
    </row>
    <row r="14" spans="1:11">
      <c r="A14" s="72" t="s">
        <v>771</v>
      </c>
      <c r="B14" s="72" t="s">
        <v>770</v>
      </c>
      <c r="C14" s="73">
        <v>1971</v>
      </c>
      <c r="D14" s="73">
        <v>172907</v>
      </c>
      <c r="E14" s="72" t="s">
        <v>994</v>
      </c>
      <c r="F14" s="73">
        <v>1986</v>
      </c>
      <c r="G14" s="73">
        <v>1989</v>
      </c>
      <c r="H14" s="74">
        <v>209000</v>
      </c>
      <c r="I14" s="72" t="s">
        <v>999</v>
      </c>
      <c r="J14" s="75"/>
      <c r="K14" s="75"/>
    </row>
    <row r="15" spans="1:11">
      <c r="A15" s="72" t="s">
        <v>771</v>
      </c>
      <c r="B15" s="72" t="s">
        <v>83</v>
      </c>
      <c r="C15" s="73">
        <v>1971</v>
      </c>
      <c r="D15" s="73">
        <v>173015</v>
      </c>
      <c r="E15" s="72" t="s">
        <v>994</v>
      </c>
      <c r="F15" s="73">
        <v>1986</v>
      </c>
      <c r="G15" s="73">
        <v>1996</v>
      </c>
      <c r="H15" s="74">
        <v>161050</v>
      </c>
      <c r="I15" s="72" t="s">
        <v>995</v>
      </c>
      <c r="J15" s="75"/>
    </row>
    <row r="16" spans="1:11">
      <c r="A16" s="72" t="s">
        <v>771</v>
      </c>
      <c r="B16" s="72" t="s">
        <v>85</v>
      </c>
      <c r="C16" s="73">
        <v>1971</v>
      </c>
      <c r="D16" s="73">
        <v>173058</v>
      </c>
      <c r="E16" s="72" t="s">
        <v>994</v>
      </c>
      <c r="F16" s="73">
        <v>1986</v>
      </c>
      <c r="G16" s="73">
        <v>1992</v>
      </c>
      <c r="H16" s="74">
        <v>52250</v>
      </c>
      <c r="I16" s="72" t="s">
        <v>995</v>
      </c>
      <c r="J16" s="75"/>
    </row>
    <row r="17" spans="1:11">
      <c r="A17" s="72" t="s">
        <v>771</v>
      </c>
      <c r="B17" s="72" t="s">
        <v>779</v>
      </c>
      <c r="C17" s="73">
        <v>1971</v>
      </c>
      <c r="D17" s="73">
        <v>370143</v>
      </c>
      <c r="E17" s="72" t="s">
        <v>994</v>
      </c>
      <c r="F17" s="73">
        <v>1986</v>
      </c>
      <c r="G17" s="73">
        <v>1995</v>
      </c>
      <c r="H17" s="74">
        <v>1640688</v>
      </c>
      <c r="I17" s="72" t="s">
        <v>1000</v>
      </c>
      <c r="J17" s="75"/>
      <c r="K17" s="75"/>
    </row>
    <row r="18" spans="1:11">
      <c r="A18" s="72" t="s">
        <v>684</v>
      </c>
      <c r="B18" s="72" t="s">
        <v>685</v>
      </c>
      <c r="C18" s="73">
        <v>1971</v>
      </c>
      <c r="D18" s="73">
        <v>172269</v>
      </c>
      <c r="E18" s="72" t="s">
        <v>994</v>
      </c>
      <c r="F18" s="73">
        <v>1986</v>
      </c>
      <c r="G18" s="73">
        <v>1994</v>
      </c>
      <c r="H18" s="74">
        <v>279622</v>
      </c>
      <c r="I18" s="72" t="s">
        <v>995</v>
      </c>
      <c r="J18" s="75"/>
    </row>
    <row r="19" spans="1:11">
      <c r="A19" s="72" t="s">
        <v>684</v>
      </c>
      <c r="B19" s="72" t="s">
        <v>93</v>
      </c>
      <c r="C19" s="73">
        <v>1971</v>
      </c>
      <c r="D19" s="73">
        <v>172421</v>
      </c>
      <c r="E19" s="72" t="s">
        <v>994</v>
      </c>
      <c r="F19" s="73">
        <v>1986</v>
      </c>
      <c r="G19" s="73">
        <v>1994</v>
      </c>
      <c r="H19" s="74">
        <v>42404</v>
      </c>
      <c r="I19" s="72" t="s">
        <v>995</v>
      </c>
      <c r="J19" s="75"/>
    </row>
    <row r="20" spans="1:11">
      <c r="A20" s="72" t="s">
        <v>684</v>
      </c>
      <c r="B20" s="72" t="s">
        <v>689</v>
      </c>
      <c r="C20" s="73">
        <v>1978</v>
      </c>
      <c r="D20" s="73">
        <v>370537</v>
      </c>
      <c r="E20" s="72" t="s">
        <v>994</v>
      </c>
      <c r="F20" s="73">
        <v>1986</v>
      </c>
      <c r="G20" s="73">
        <v>1994</v>
      </c>
      <c r="H20" s="74">
        <v>77400</v>
      </c>
      <c r="I20" s="72" t="s">
        <v>995</v>
      </c>
      <c r="J20" s="75"/>
    </row>
    <row r="21" spans="1:11">
      <c r="A21" s="72" t="s">
        <v>684</v>
      </c>
      <c r="B21" s="72" t="s">
        <v>97</v>
      </c>
      <c r="C21" s="73">
        <v>1975</v>
      </c>
      <c r="D21" s="73">
        <v>172502</v>
      </c>
      <c r="E21" s="72" t="s">
        <v>994</v>
      </c>
      <c r="F21" s="73">
        <v>1986</v>
      </c>
      <c r="G21" s="73">
        <v>1988</v>
      </c>
      <c r="H21" s="74">
        <v>28000</v>
      </c>
      <c r="I21" s="72" t="s">
        <v>995</v>
      </c>
      <c r="J21" s="75"/>
    </row>
    <row r="22" spans="1:11" ht="26.4">
      <c r="A22" s="72" t="s">
        <v>684</v>
      </c>
      <c r="B22" s="72" t="s">
        <v>686</v>
      </c>
      <c r="C22" s="73">
        <v>1975</v>
      </c>
      <c r="D22" s="73">
        <v>172553</v>
      </c>
      <c r="E22" s="72" t="s">
        <v>994</v>
      </c>
      <c r="F22" s="73">
        <v>1986</v>
      </c>
      <c r="G22" s="73">
        <v>1996</v>
      </c>
      <c r="H22" s="74">
        <v>236167</v>
      </c>
      <c r="I22" s="72" t="s">
        <v>995</v>
      </c>
      <c r="J22" s="75"/>
    </row>
    <row r="23" spans="1:11">
      <c r="A23" s="72" t="s">
        <v>684</v>
      </c>
      <c r="B23" s="72" t="s">
        <v>687</v>
      </c>
      <c r="C23" s="73">
        <v>1971</v>
      </c>
      <c r="D23" s="73">
        <v>172642</v>
      </c>
      <c r="E23" s="72" t="s">
        <v>994</v>
      </c>
      <c r="F23" s="73">
        <v>1986</v>
      </c>
      <c r="G23" s="73">
        <v>1994</v>
      </c>
      <c r="H23" s="74">
        <v>516978</v>
      </c>
      <c r="I23" s="72" t="s">
        <v>995</v>
      </c>
      <c r="J23" s="75"/>
    </row>
    <row r="24" spans="1:11" ht="26.4">
      <c r="A24" s="72" t="s">
        <v>684</v>
      </c>
      <c r="B24" s="72" t="s">
        <v>116</v>
      </c>
      <c r="C24" s="73">
        <v>1971</v>
      </c>
      <c r="D24" s="73">
        <v>173193</v>
      </c>
      <c r="E24" s="72" t="s">
        <v>1001</v>
      </c>
      <c r="F24" s="73">
        <v>1986</v>
      </c>
      <c r="G24" s="73">
        <v>1989</v>
      </c>
      <c r="H24" s="74">
        <v>285</v>
      </c>
      <c r="I24" s="72" t="s">
        <v>995</v>
      </c>
      <c r="J24" s="75"/>
    </row>
    <row r="25" spans="1:11">
      <c r="A25" s="72" t="s">
        <v>684</v>
      </c>
      <c r="B25" s="72" t="s">
        <v>118</v>
      </c>
      <c r="C25" s="73">
        <v>1971</v>
      </c>
      <c r="D25" s="73">
        <v>39558</v>
      </c>
      <c r="E25" s="72" t="s">
        <v>994</v>
      </c>
      <c r="F25" s="73">
        <v>1986</v>
      </c>
      <c r="G25" s="73">
        <v>1992</v>
      </c>
      <c r="H25" s="74">
        <v>368500</v>
      </c>
      <c r="I25" s="72" t="s">
        <v>995</v>
      </c>
      <c r="J25" s="75"/>
    </row>
    <row r="26" spans="1:11">
      <c r="A26" s="72" t="s">
        <v>684</v>
      </c>
      <c r="B26" s="72" t="s">
        <v>129</v>
      </c>
      <c r="C26" s="73">
        <v>1971</v>
      </c>
      <c r="D26" s="73">
        <v>172914</v>
      </c>
      <c r="E26" s="72" t="s">
        <v>1001</v>
      </c>
      <c r="F26" s="73">
        <v>1986</v>
      </c>
      <c r="G26" s="73">
        <v>1993</v>
      </c>
      <c r="H26" s="74">
        <v>9200</v>
      </c>
      <c r="I26" s="72" t="s">
        <v>995</v>
      </c>
      <c r="J26" s="75"/>
    </row>
    <row r="27" spans="1:11">
      <c r="A27" s="72" t="s">
        <v>684</v>
      </c>
      <c r="B27" s="72" t="s">
        <v>688</v>
      </c>
      <c r="C27" s="73">
        <v>1973</v>
      </c>
      <c r="D27" s="73">
        <v>173168</v>
      </c>
      <c r="E27" s="72" t="s">
        <v>994</v>
      </c>
      <c r="F27" s="73">
        <v>1986</v>
      </c>
      <c r="G27" s="73">
        <v>1993</v>
      </c>
      <c r="H27" s="74">
        <v>73500</v>
      </c>
      <c r="I27" s="72" t="s">
        <v>995</v>
      </c>
      <c r="J27" s="75"/>
    </row>
    <row r="28" spans="1:11">
      <c r="A28" s="72" t="s">
        <v>684</v>
      </c>
      <c r="B28" s="72" t="s">
        <v>143</v>
      </c>
      <c r="C28" s="73">
        <v>1971</v>
      </c>
      <c r="D28" s="73">
        <v>173113</v>
      </c>
      <c r="E28" s="72" t="s">
        <v>1001</v>
      </c>
      <c r="F28" s="73">
        <v>1986</v>
      </c>
      <c r="G28" s="73">
        <v>1989</v>
      </c>
      <c r="H28" s="74">
        <v>9652</v>
      </c>
      <c r="I28" s="72" t="s">
        <v>995</v>
      </c>
      <c r="J28" s="75"/>
    </row>
    <row r="29" spans="1:11">
      <c r="A29" s="72" t="s">
        <v>758</v>
      </c>
      <c r="B29" s="72" t="s">
        <v>768</v>
      </c>
      <c r="C29" s="73">
        <v>1971</v>
      </c>
      <c r="D29" s="73">
        <v>172267</v>
      </c>
      <c r="E29" s="72" t="s">
        <v>994</v>
      </c>
      <c r="F29" s="73">
        <v>1986</v>
      </c>
      <c r="G29" s="73">
        <v>1987</v>
      </c>
      <c r="H29" s="74">
        <v>1445000</v>
      </c>
      <c r="I29" s="72" t="s">
        <v>1002</v>
      </c>
      <c r="J29" s="75"/>
    </row>
    <row r="30" spans="1:11">
      <c r="A30" s="72" t="s">
        <v>758</v>
      </c>
      <c r="B30" s="72" t="s">
        <v>764</v>
      </c>
      <c r="C30" s="73">
        <v>1971</v>
      </c>
      <c r="D30" s="73">
        <v>172303</v>
      </c>
      <c r="E30" s="72" t="s">
        <v>994</v>
      </c>
      <c r="F30" s="73">
        <v>1986</v>
      </c>
      <c r="G30" s="73">
        <v>1994</v>
      </c>
      <c r="H30" s="74">
        <v>1593288</v>
      </c>
      <c r="I30" s="72" t="s">
        <v>995</v>
      </c>
      <c r="J30" s="75"/>
      <c r="K30" s="75"/>
    </row>
    <row r="31" spans="1:11">
      <c r="A31" s="72" t="s">
        <v>758</v>
      </c>
      <c r="B31" s="72" t="s">
        <v>766</v>
      </c>
      <c r="C31" s="73">
        <v>1971</v>
      </c>
      <c r="D31" s="73">
        <v>172449</v>
      </c>
      <c r="E31" s="72" t="s">
        <v>994</v>
      </c>
      <c r="F31" s="73">
        <v>1986</v>
      </c>
      <c r="G31" s="73">
        <v>1994</v>
      </c>
      <c r="H31" s="74">
        <v>620871</v>
      </c>
      <c r="I31" s="72" t="s">
        <v>995</v>
      </c>
      <c r="J31" s="75"/>
    </row>
    <row r="32" spans="1:11">
      <c r="A32" s="72" t="s">
        <v>758</v>
      </c>
      <c r="B32" s="72" t="s">
        <v>766</v>
      </c>
      <c r="C32" s="73">
        <v>1995</v>
      </c>
      <c r="D32" s="73">
        <v>172448</v>
      </c>
      <c r="E32" s="72" t="s">
        <v>996</v>
      </c>
      <c r="F32" s="73">
        <v>1986</v>
      </c>
      <c r="G32" s="73">
        <v>2021</v>
      </c>
      <c r="H32" s="74">
        <v>1826666</v>
      </c>
      <c r="I32" s="72" t="s">
        <v>1003</v>
      </c>
      <c r="J32" s="75"/>
      <c r="K32" s="75"/>
    </row>
    <row r="33" spans="1:11">
      <c r="A33" s="72" t="s">
        <v>758</v>
      </c>
      <c r="B33" s="72" t="s">
        <v>780</v>
      </c>
      <c r="C33" s="73">
        <v>1971</v>
      </c>
      <c r="D33" s="73">
        <v>172458</v>
      </c>
      <c r="E33" s="72" t="s">
        <v>994</v>
      </c>
      <c r="F33" s="73">
        <v>1986</v>
      </c>
      <c r="G33" s="73">
        <v>1998</v>
      </c>
      <c r="H33" s="74">
        <v>88585</v>
      </c>
      <c r="I33" s="72" t="s">
        <v>995</v>
      </c>
      <c r="J33" s="75"/>
    </row>
    <row r="34" spans="1:11">
      <c r="A34" s="72" t="s">
        <v>758</v>
      </c>
      <c r="B34" s="72" t="s">
        <v>757</v>
      </c>
      <c r="C34" s="73">
        <v>1972</v>
      </c>
      <c r="D34" s="73">
        <v>172491</v>
      </c>
      <c r="E34" s="72" t="s">
        <v>994</v>
      </c>
      <c r="F34" s="73">
        <v>1986</v>
      </c>
      <c r="G34" s="73">
        <v>1999</v>
      </c>
      <c r="H34" s="74">
        <v>254735</v>
      </c>
      <c r="I34" s="72" t="s">
        <v>1004</v>
      </c>
      <c r="J34" s="75"/>
    </row>
    <row r="35" spans="1:11">
      <c r="A35" s="72" t="s">
        <v>758</v>
      </c>
      <c r="B35" s="72" t="s">
        <v>1</v>
      </c>
      <c r="C35" s="73">
        <v>1971</v>
      </c>
      <c r="D35" s="73">
        <v>172511</v>
      </c>
      <c r="E35" s="72" t="s">
        <v>994</v>
      </c>
      <c r="F35" s="73">
        <v>1986</v>
      </c>
      <c r="G35" s="73">
        <v>1997</v>
      </c>
      <c r="H35" s="74">
        <v>540708</v>
      </c>
      <c r="I35" s="72" t="s">
        <v>995</v>
      </c>
      <c r="J35" s="75"/>
      <c r="K35" s="75"/>
    </row>
    <row r="36" spans="1:11">
      <c r="A36" s="72" t="s">
        <v>758</v>
      </c>
      <c r="B36" s="72" t="s">
        <v>765</v>
      </c>
      <c r="C36" s="73">
        <v>1971</v>
      </c>
      <c r="D36" s="73">
        <v>172513</v>
      </c>
      <c r="E36" s="72" t="s">
        <v>996</v>
      </c>
      <c r="F36" s="73">
        <v>1986</v>
      </c>
      <c r="G36" s="73">
        <v>2012</v>
      </c>
      <c r="H36" s="74">
        <v>12039848</v>
      </c>
      <c r="I36" s="72" t="s">
        <v>1005</v>
      </c>
      <c r="J36" s="75"/>
    </row>
    <row r="37" spans="1:11">
      <c r="A37" s="72" t="s">
        <v>758</v>
      </c>
      <c r="B37" s="72" t="s">
        <v>775</v>
      </c>
      <c r="C37" s="73">
        <v>1971</v>
      </c>
      <c r="D37" s="73">
        <v>172532</v>
      </c>
      <c r="E37" s="72" t="s">
        <v>994</v>
      </c>
      <c r="F37" s="73">
        <v>1986</v>
      </c>
      <c r="G37" s="73">
        <v>1995</v>
      </c>
      <c r="H37" s="74">
        <v>138896</v>
      </c>
      <c r="I37" s="72" t="s">
        <v>995</v>
      </c>
      <c r="J37" s="75"/>
      <c r="K37" s="75"/>
    </row>
    <row r="38" spans="1:11">
      <c r="A38" s="72" t="s">
        <v>758</v>
      </c>
      <c r="B38" s="72" t="s">
        <v>788</v>
      </c>
      <c r="C38" s="73">
        <v>1971</v>
      </c>
      <c r="D38" s="73">
        <v>265725</v>
      </c>
      <c r="E38" s="72" t="s">
        <v>994</v>
      </c>
      <c r="F38" s="73">
        <v>1986</v>
      </c>
      <c r="G38" s="73">
        <v>1987</v>
      </c>
      <c r="H38" s="74">
        <v>170000</v>
      </c>
      <c r="I38" s="72" t="s">
        <v>995</v>
      </c>
      <c r="J38" s="75"/>
    </row>
    <row r="39" spans="1:11">
      <c r="A39" s="72" t="s">
        <v>758</v>
      </c>
      <c r="B39" s="72" t="s">
        <v>767</v>
      </c>
      <c r="C39" s="73">
        <v>1971</v>
      </c>
      <c r="D39" s="73">
        <v>172758</v>
      </c>
      <c r="E39" s="72" t="s">
        <v>994</v>
      </c>
      <c r="F39" s="73">
        <v>1986</v>
      </c>
      <c r="G39" s="73">
        <v>2000</v>
      </c>
      <c r="H39" s="74">
        <v>2849860</v>
      </c>
      <c r="I39" s="72" t="s">
        <v>995</v>
      </c>
      <c r="J39" s="75"/>
    </row>
    <row r="40" spans="1:11" ht="26.4">
      <c r="A40" s="72" t="s">
        <v>758</v>
      </c>
      <c r="B40" s="72" t="s">
        <v>163</v>
      </c>
      <c r="C40" s="73">
        <v>1971</v>
      </c>
      <c r="D40" s="73">
        <v>172785</v>
      </c>
      <c r="E40" s="72" t="s">
        <v>994</v>
      </c>
      <c r="F40" s="73">
        <v>1986</v>
      </c>
      <c r="G40" s="73">
        <v>1998</v>
      </c>
      <c r="H40" s="74">
        <v>735733</v>
      </c>
      <c r="I40" s="72" t="s">
        <v>1006</v>
      </c>
      <c r="J40" s="75"/>
    </row>
    <row r="41" spans="1:11">
      <c r="A41" s="72" t="s">
        <v>758</v>
      </c>
      <c r="B41" s="72" t="s">
        <v>769</v>
      </c>
      <c r="C41" s="73">
        <v>1971</v>
      </c>
      <c r="D41" s="73">
        <v>172803</v>
      </c>
      <c r="E41" s="72" t="s">
        <v>994</v>
      </c>
      <c r="F41" s="73">
        <v>1986</v>
      </c>
      <c r="G41" s="73">
        <v>1987</v>
      </c>
      <c r="H41" s="74">
        <v>161500</v>
      </c>
      <c r="I41" s="72" t="s">
        <v>995</v>
      </c>
      <c r="J41" s="75"/>
      <c r="K41" s="75"/>
    </row>
    <row r="42" spans="1:11">
      <c r="A42" s="72" t="s">
        <v>758</v>
      </c>
      <c r="B42" s="72" t="s">
        <v>168</v>
      </c>
      <c r="C42" s="73">
        <v>1976</v>
      </c>
      <c r="D42" s="73">
        <v>172868</v>
      </c>
      <c r="E42" s="72" t="s">
        <v>994</v>
      </c>
      <c r="F42" s="73">
        <v>1986</v>
      </c>
      <c r="G42" s="73">
        <v>2000</v>
      </c>
      <c r="H42" s="74">
        <v>860278</v>
      </c>
      <c r="I42" s="72" t="s">
        <v>1007</v>
      </c>
      <c r="J42" s="75"/>
    </row>
    <row r="43" spans="1:11">
      <c r="A43" s="72" t="s">
        <v>758</v>
      </c>
      <c r="B43" s="72" t="s">
        <v>787</v>
      </c>
      <c r="C43" s="73">
        <v>1974</v>
      </c>
      <c r="D43" s="73">
        <v>172877</v>
      </c>
      <c r="E43" s="72" t="s">
        <v>994</v>
      </c>
      <c r="F43" s="73">
        <v>1986</v>
      </c>
      <c r="G43" s="73">
        <v>1995</v>
      </c>
      <c r="H43" s="74">
        <v>109509</v>
      </c>
      <c r="I43" s="72" t="s">
        <v>995</v>
      </c>
      <c r="J43" s="75"/>
      <c r="K43" s="75"/>
    </row>
    <row r="44" spans="1:11">
      <c r="A44" s="72" t="s">
        <v>758</v>
      </c>
      <c r="B44" s="72" t="s">
        <v>172</v>
      </c>
      <c r="C44" s="73">
        <v>1975</v>
      </c>
      <c r="D44" s="73">
        <v>172917</v>
      </c>
      <c r="E44" s="72" t="s">
        <v>994</v>
      </c>
      <c r="F44" s="73">
        <v>1986</v>
      </c>
      <c r="G44" s="73">
        <v>1993</v>
      </c>
      <c r="H44" s="74">
        <v>94916</v>
      </c>
      <c r="I44" s="72" t="s">
        <v>995</v>
      </c>
      <c r="J44" s="75"/>
    </row>
    <row r="45" spans="1:11">
      <c r="A45" s="72" t="s">
        <v>758</v>
      </c>
      <c r="B45" s="72" t="s">
        <v>774</v>
      </c>
      <c r="C45" s="73">
        <v>1971</v>
      </c>
      <c r="D45" s="73">
        <v>172994</v>
      </c>
      <c r="E45" s="72" t="s">
        <v>996</v>
      </c>
      <c r="F45" s="73">
        <v>1986</v>
      </c>
      <c r="G45" s="73">
        <v>2016</v>
      </c>
      <c r="H45" s="74">
        <v>3598205</v>
      </c>
      <c r="I45" s="72" t="s">
        <v>1008</v>
      </c>
      <c r="J45" s="75"/>
    </row>
    <row r="46" spans="1:11">
      <c r="A46" s="72" t="s">
        <v>758</v>
      </c>
      <c r="B46" s="72" t="s">
        <v>178</v>
      </c>
      <c r="C46" s="73">
        <v>1971</v>
      </c>
      <c r="D46" s="73">
        <v>173083</v>
      </c>
      <c r="E46" s="72" t="s">
        <v>994</v>
      </c>
      <c r="F46" s="73">
        <v>1986</v>
      </c>
      <c r="G46" s="73">
        <v>1998</v>
      </c>
      <c r="H46" s="74">
        <v>171743</v>
      </c>
      <c r="I46" s="72" t="s">
        <v>995</v>
      </c>
      <c r="J46" s="75"/>
      <c r="K46" s="75"/>
    </row>
    <row r="47" spans="1:11">
      <c r="A47" s="72" t="s">
        <v>783</v>
      </c>
      <c r="B47" s="72" t="s">
        <v>1009</v>
      </c>
      <c r="C47" s="73">
        <v>1971</v>
      </c>
      <c r="D47" s="73">
        <v>172537</v>
      </c>
      <c r="E47" s="72" t="s">
        <v>994</v>
      </c>
      <c r="F47" s="73">
        <v>1986</v>
      </c>
      <c r="G47" s="73">
        <v>1993</v>
      </c>
      <c r="H47" s="74">
        <v>6900</v>
      </c>
      <c r="I47" s="72" t="s">
        <v>995</v>
      </c>
      <c r="J47" s="75"/>
    </row>
    <row r="48" spans="1:11">
      <c r="A48" s="72" t="s">
        <v>783</v>
      </c>
      <c r="B48" s="72" t="s">
        <v>180</v>
      </c>
      <c r="C48" s="73">
        <v>1971</v>
      </c>
      <c r="D48" s="73">
        <v>172420</v>
      </c>
      <c r="E48" s="72" t="s">
        <v>994</v>
      </c>
      <c r="F48" s="73">
        <v>1986</v>
      </c>
      <c r="G48" s="73">
        <v>2004</v>
      </c>
      <c r="H48" s="74">
        <v>58899</v>
      </c>
      <c r="I48" s="72" t="s">
        <v>995</v>
      </c>
      <c r="J48" s="75"/>
    </row>
    <row r="49" spans="1:11">
      <c r="A49" s="72" t="s">
        <v>783</v>
      </c>
      <c r="B49" s="72" t="s">
        <v>182</v>
      </c>
      <c r="C49" s="73">
        <v>1971</v>
      </c>
      <c r="D49" s="73">
        <v>172500</v>
      </c>
      <c r="E49" s="72" t="s">
        <v>994</v>
      </c>
      <c r="F49" s="73">
        <v>1986</v>
      </c>
      <c r="G49" s="73">
        <v>1995</v>
      </c>
      <c r="H49" s="74">
        <v>105481</v>
      </c>
      <c r="I49" s="72" t="s">
        <v>995</v>
      </c>
      <c r="J49" s="75"/>
    </row>
    <row r="50" spans="1:11">
      <c r="A50" s="72" t="s">
        <v>783</v>
      </c>
      <c r="B50" s="72" t="s">
        <v>186</v>
      </c>
      <c r="C50" s="73">
        <v>1971</v>
      </c>
      <c r="D50" s="73">
        <v>172544</v>
      </c>
      <c r="E50" s="72" t="s">
        <v>994</v>
      </c>
      <c r="F50" s="73">
        <v>1986</v>
      </c>
      <c r="G50" s="73">
        <v>1996</v>
      </c>
      <c r="H50" s="74">
        <v>5302</v>
      </c>
      <c r="I50" s="72" t="s">
        <v>995</v>
      </c>
      <c r="J50" s="75"/>
    </row>
    <row r="51" spans="1:11">
      <c r="A51" s="72" t="s">
        <v>783</v>
      </c>
      <c r="B51" s="72" t="s">
        <v>782</v>
      </c>
      <c r="C51" s="73">
        <v>1971</v>
      </c>
      <c r="D51" s="73">
        <v>172813</v>
      </c>
      <c r="E51" s="72" t="s">
        <v>994</v>
      </c>
      <c r="F51" s="73">
        <v>1986</v>
      </c>
      <c r="G51" s="73">
        <v>1996</v>
      </c>
      <c r="H51" s="74">
        <v>284423</v>
      </c>
      <c r="I51" s="72" t="s">
        <v>995</v>
      </c>
      <c r="J51" s="75"/>
    </row>
    <row r="52" spans="1:11">
      <c r="A52" s="72" t="s">
        <v>783</v>
      </c>
      <c r="B52" s="72" t="s">
        <v>189</v>
      </c>
      <c r="C52" s="73">
        <v>1971</v>
      </c>
      <c r="D52" s="73">
        <v>173006</v>
      </c>
      <c r="E52" s="72" t="s">
        <v>994</v>
      </c>
      <c r="F52" s="73">
        <v>1986</v>
      </c>
      <c r="G52" s="73">
        <v>1994</v>
      </c>
      <c r="H52" s="74">
        <v>32567</v>
      </c>
      <c r="I52" s="72" t="s">
        <v>995</v>
      </c>
      <c r="J52" s="75"/>
    </row>
    <row r="53" spans="1:11">
      <c r="A53" s="72" t="s">
        <v>783</v>
      </c>
      <c r="B53" s="72" t="s">
        <v>789</v>
      </c>
      <c r="C53" s="73">
        <v>1971</v>
      </c>
      <c r="D53" s="73">
        <v>173070</v>
      </c>
      <c r="E53" s="72" t="s">
        <v>994</v>
      </c>
      <c r="F53" s="73">
        <v>1986</v>
      </c>
      <c r="G53" s="73">
        <v>1996</v>
      </c>
      <c r="H53" s="74">
        <v>3220</v>
      </c>
      <c r="I53" s="72" t="s">
        <v>995</v>
      </c>
      <c r="J53" s="75"/>
    </row>
    <row r="54" spans="1:11">
      <c r="A54" s="72" t="s">
        <v>719</v>
      </c>
      <c r="B54" s="72" t="s">
        <v>196</v>
      </c>
      <c r="C54" s="73">
        <v>1971</v>
      </c>
      <c r="D54" s="73">
        <v>172335</v>
      </c>
      <c r="E54" s="72" t="s">
        <v>994</v>
      </c>
      <c r="F54" s="73">
        <v>1986</v>
      </c>
      <c r="G54" s="73">
        <v>1986</v>
      </c>
      <c r="H54" s="74">
        <v>528000</v>
      </c>
      <c r="I54" s="72" t="s">
        <v>995</v>
      </c>
      <c r="J54" s="75"/>
    </row>
    <row r="55" spans="1:11">
      <c r="A55" s="72" t="s">
        <v>719</v>
      </c>
      <c r="B55" s="72" t="s">
        <v>200</v>
      </c>
      <c r="C55" s="73">
        <v>1971</v>
      </c>
      <c r="D55" s="73">
        <v>221699</v>
      </c>
      <c r="E55" s="72" t="s">
        <v>994</v>
      </c>
      <c r="F55" s="73">
        <v>1986</v>
      </c>
      <c r="G55" s="73">
        <v>1998</v>
      </c>
      <c r="H55" s="74">
        <v>39260</v>
      </c>
      <c r="I55" s="72" t="s">
        <v>995</v>
      </c>
      <c r="J55" s="75"/>
    </row>
    <row r="56" spans="1:11">
      <c r="A56" s="72" t="s">
        <v>719</v>
      </c>
      <c r="B56" s="72" t="s">
        <v>2</v>
      </c>
      <c r="C56" s="73">
        <v>1971</v>
      </c>
      <c r="D56" s="73">
        <v>172541</v>
      </c>
      <c r="E56" s="72" t="s">
        <v>994</v>
      </c>
      <c r="F56" s="73">
        <v>1986</v>
      </c>
      <c r="G56" s="73">
        <v>1988</v>
      </c>
      <c r="H56" s="74">
        <v>576000</v>
      </c>
      <c r="I56" s="72" t="s">
        <v>995</v>
      </c>
      <c r="J56" s="75"/>
    </row>
    <row r="57" spans="1:11">
      <c r="A57" s="72" t="s">
        <v>719</v>
      </c>
      <c r="B57" s="72" t="s">
        <v>3</v>
      </c>
      <c r="C57" s="73">
        <v>1971</v>
      </c>
      <c r="D57" s="73">
        <v>230996</v>
      </c>
      <c r="E57" s="72" t="s">
        <v>994</v>
      </c>
      <c r="F57" s="73">
        <v>1986</v>
      </c>
      <c r="G57" s="73">
        <v>1999</v>
      </c>
      <c r="H57" s="74">
        <v>158781</v>
      </c>
      <c r="I57" s="72" t="s">
        <v>995</v>
      </c>
      <c r="J57" s="75"/>
    </row>
    <row r="58" spans="1:11">
      <c r="A58" s="72" t="s">
        <v>719</v>
      </c>
      <c r="B58" s="72" t="s">
        <v>216</v>
      </c>
      <c r="C58" s="73">
        <v>1971</v>
      </c>
      <c r="D58" s="73">
        <v>172721</v>
      </c>
      <c r="E58" s="72" t="s">
        <v>994</v>
      </c>
      <c r="F58" s="73">
        <v>1986</v>
      </c>
      <c r="G58" s="73">
        <v>1998</v>
      </c>
      <c r="H58" s="74">
        <v>172029</v>
      </c>
      <c r="I58" s="72" t="s">
        <v>995</v>
      </c>
      <c r="J58" s="75"/>
    </row>
    <row r="59" spans="1:11">
      <c r="A59" s="72" t="s">
        <v>719</v>
      </c>
      <c r="B59" s="72" t="s">
        <v>219</v>
      </c>
      <c r="C59" s="73">
        <v>1971</v>
      </c>
      <c r="D59" s="73">
        <v>172724</v>
      </c>
      <c r="E59" s="72" t="s">
        <v>994</v>
      </c>
      <c r="F59" s="73">
        <v>1986</v>
      </c>
      <c r="G59" s="73">
        <v>1989</v>
      </c>
      <c r="H59" s="74">
        <v>509200</v>
      </c>
      <c r="I59" s="72" t="s">
        <v>995</v>
      </c>
      <c r="J59" s="75"/>
      <c r="K59" s="75"/>
    </row>
    <row r="60" spans="1:11">
      <c r="A60" s="72" t="s">
        <v>719</v>
      </c>
      <c r="B60" s="72" t="s">
        <v>726</v>
      </c>
      <c r="C60" s="73">
        <v>1971</v>
      </c>
      <c r="D60" s="73">
        <v>172736</v>
      </c>
      <c r="E60" s="72" t="s">
        <v>994</v>
      </c>
      <c r="F60" s="73">
        <v>1986</v>
      </c>
      <c r="G60" s="73">
        <v>1996</v>
      </c>
      <c r="H60" s="74">
        <v>123630</v>
      </c>
      <c r="I60" s="72" t="s">
        <v>995</v>
      </c>
      <c r="J60" s="75"/>
    </row>
    <row r="61" spans="1:11">
      <c r="A61" s="72" t="s">
        <v>719</v>
      </c>
      <c r="B61" s="72" t="s">
        <v>225</v>
      </c>
      <c r="C61" s="73">
        <v>1971</v>
      </c>
      <c r="D61" s="73">
        <v>172768</v>
      </c>
      <c r="E61" s="72" t="s">
        <v>994</v>
      </c>
      <c r="F61" s="73">
        <v>1986</v>
      </c>
      <c r="G61" s="73">
        <v>2000</v>
      </c>
      <c r="H61" s="74">
        <v>26322</v>
      </c>
      <c r="I61" s="72" t="s">
        <v>995</v>
      </c>
      <c r="J61" s="75"/>
    </row>
    <row r="62" spans="1:11">
      <c r="A62" s="72" t="s">
        <v>719</v>
      </c>
      <c r="B62" s="72" t="s">
        <v>799</v>
      </c>
      <c r="C62" s="73">
        <v>1971</v>
      </c>
      <c r="D62" s="73">
        <v>172769</v>
      </c>
      <c r="E62" s="72" t="s">
        <v>1001</v>
      </c>
      <c r="F62" s="73">
        <v>1986</v>
      </c>
      <c r="G62" s="73">
        <v>1988</v>
      </c>
      <c r="H62" s="74">
        <v>236000</v>
      </c>
      <c r="I62" s="72" t="s">
        <v>1010</v>
      </c>
      <c r="J62" s="75"/>
    </row>
    <row r="63" spans="1:11">
      <c r="A63" s="72" t="s">
        <v>719</v>
      </c>
      <c r="B63" s="72" t="s">
        <v>718</v>
      </c>
      <c r="C63" s="73">
        <v>1971</v>
      </c>
      <c r="D63" s="73">
        <v>172833</v>
      </c>
      <c r="E63" s="72" t="s">
        <v>994</v>
      </c>
      <c r="F63" s="73">
        <v>1986</v>
      </c>
      <c r="G63" s="73">
        <v>1995</v>
      </c>
      <c r="H63" s="74">
        <v>270061</v>
      </c>
      <c r="I63" s="72" t="s">
        <v>995</v>
      </c>
      <c r="J63" s="75"/>
    </row>
    <row r="64" spans="1:11">
      <c r="A64" s="72" t="s">
        <v>719</v>
      </c>
      <c r="B64" s="72" t="s">
        <v>233</v>
      </c>
      <c r="C64" s="73">
        <v>1971</v>
      </c>
      <c r="D64" s="73">
        <v>172893</v>
      </c>
      <c r="E64" s="72" t="s">
        <v>994</v>
      </c>
      <c r="F64" s="73">
        <v>1986</v>
      </c>
      <c r="G64" s="73">
        <v>1991</v>
      </c>
      <c r="H64" s="74">
        <v>60900</v>
      </c>
      <c r="I64" s="72" t="s">
        <v>995</v>
      </c>
      <c r="J64" s="75"/>
    </row>
    <row r="65" spans="1:11">
      <c r="A65" s="72" t="s">
        <v>719</v>
      </c>
      <c r="B65" s="72" t="s">
        <v>4</v>
      </c>
      <c r="C65" s="73">
        <v>1971</v>
      </c>
      <c r="D65" s="73">
        <v>172902</v>
      </c>
      <c r="E65" s="72" t="s">
        <v>1001</v>
      </c>
      <c r="F65" s="73">
        <v>1986</v>
      </c>
      <c r="G65" s="73">
        <v>1997</v>
      </c>
      <c r="H65" s="74">
        <v>30408</v>
      </c>
      <c r="I65" s="72" t="s">
        <v>995</v>
      </c>
      <c r="J65" s="75"/>
      <c r="K65" s="75"/>
    </row>
    <row r="66" spans="1:11">
      <c r="A66" s="72" t="s">
        <v>719</v>
      </c>
      <c r="B66" s="72" t="s">
        <v>242</v>
      </c>
      <c r="C66" s="73">
        <v>1971</v>
      </c>
      <c r="D66" s="73">
        <v>173010</v>
      </c>
      <c r="E66" s="72" t="s">
        <v>994</v>
      </c>
      <c r="F66" s="73">
        <v>1986</v>
      </c>
      <c r="G66" s="73">
        <v>1999</v>
      </c>
      <c r="H66" s="74">
        <v>242674</v>
      </c>
      <c r="I66" s="72" t="s">
        <v>995</v>
      </c>
      <c r="J66" s="75"/>
    </row>
    <row r="67" spans="1:11">
      <c r="A67" s="72" t="s">
        <v>719</v>
      </c>
      <c r="B67" s="72" t="s">
        <v>246</v>
      </c>
      <c r="C67" s="73">
        <v>1971</v>
      </c>
      <c r="D67" s="73">
        <v>173068</v>
      </c>
      <c r="E67" s="72" t="s">
        <v>994</v>
      </c>
      <c r="F67" s="73">
        <v>1986</v>
      </c>
      <c r="G67" s="73">
        <v>1986</v>
      </c>
      <c r="H67" s="74">
        <v>32000</v>
      </c>
      <c r="I67" s="72" t="s">
        <v>995</v>
      </c>
      <c r="J67" s="75"/>
    </row>
    <row r="68" spans="1:11">
      <c r="A68" s="72" t="s">
        <v>676</v>
      </c>
      <c r="B68" s="72" t="s">
        <v>250</v>
      </c>
      <c r="C68" s="73">
        <v>1971</v>
      </c>
      <c r="D68" s="73">
        <v>172331</v>
      </c>
      <c r="E68" s="72" t="s">
        <v>994</v>
      </c>
      <c r="F68" s="73">
        <v>1986</v>
      </c>
      <c r="G68" s="73">
        <v>1999</v>
      </c>
      <c r="H68" s="74">
        <v>42752</v>
      </c>
      <c r="I68" s="72" t="s">
        <v>995</v>
      </c>
      <c r="J68" s="75"/>
    </row>
    <row r="69" spans="1:11">
      <c r="A69" s="72" t="s">
        <v>676</v>
      </c>
      <c r="B69" s="72" t="s">
        <v>9</v>
      </c>
      <c r="C69" s="73">
        <v>1971</v>
      </c>
      <c r="D69" s="73">
        <v>172386</v>
      </c>
      <c r="E69" s="72" t="s">
        <v>994</v>
      </c>
      <c r="F69" s="73">
        <v>1986</v>
      </c>
      <c r="G69" s="73">
        <v>1996</v>
      </c>
      <c r="H69" s="74">
        <v>210160</v>
      </c>
      <c r="I69" s="72" t="s">
        <v>995</v>
      </c>
      <c r="J69" s="75"/>
    </row>
    <row r="70" spans="1:11">
      <c r="A70" s="72" t="s">
        <v>676</v>
      </c>
      <c r="B70" s="72" t="s">
        <v>254</v>
      </c>
      <c r="C70" s="73">
        <v>1977</v>
      </c>
      <c r="D70" s="73">
        <v>172431</v>
      </c>
      <c r="E70" s="72" t="s">
        <v>994</v>
      </c>
      <c r="F70" s="73">
        <v>1986</v>
      </c>
      <c r="G70" s="73">
        <v>1995</v>
      </c>
      <c r="H70" s="74">
        <v>26292</v>
      </c>
      <c r="I70" s="72" t="s">
        <v>995</v>
      </c>
      <c r="J70" s="75"/>
    </row>
    <row r="71" spans="1:11">
      <c r="A71" s="72" t="s">
        <v>676</v>
      </c>
      <c r="B71" s="72" t="s">
        <v>682</v>
      </c>
      <c r="C71" s="73">
        <v>1971</v>
      </c>
      <c r="D71" s="73">
        <v>172454</v>
      </c>
      <c r="E71" s="72" t="s">
        <v>994</v>
      </c>
      <c r="F71" s="73">
        <v>1986</v>
      </c>
      <c r="G71" s="73">
        <v>1997</v>
      </c>
      <c r="H71" s="74">
        <v>270400</v>
      </c>
      <c r="I71" s="72" t="s">
        <v>995</v>
      </c>
      <c r="J71" s="75"/>
    </row>
    <row r="72" spans="1:11">
      <c r="A72" s="72" t="s">
        <v>676</v>
      </c>
      <c r="B72" s="72" t="s">
        <v>681</v>
      </c>
      <c r="C72" s="73">
        <v>1971</v>
      </c>
      <c r="D72" s="73">
        <v>172554</v>
      </c>
      <c r="E72" s="72" t="s">
        <v>994</v>
      </c>
      <c r="F72" s="73">
        <v>1986</v>
      </c>
      <c r="G72" s="73">
        <v>1997</v>
      </c>
      <c r="H72" s="74">
        <v>285568</v>
      </c>
      <c r="I72" s="72" t="s">
        <v>1011</v>
      </c>
      <c r="J72" s="75"/>
    </row>
    <row r="73" spans="1:11">
      <c r="A73" s="72" t="s">
        <v>676</v>
      </c>
      <c r="B73" s="72" t="s">
        <v>263</v>
      </c>
      <c r="C73" s="73">
        <v>1972</v>
      </c>
      <c r="D73" s="73">
        <v>172588</v>
      </c>
      <c r="E73" s="72" t="s">
        <v>994</v>
      </c>
      <c r="F73" s="73">
        <v>1986</v>
      </c>
      <c r="G73" s="73">
        <v>1988</v>
      </c>
      <c r="H73" s="74">
        <v>20400</v>
      </c>
      <c r="I73" s="72" t="s">
        <v>995</v>
      </c>
      <c r="J73" s="75"/>
    </row>
    <row r="74" spans="1:11">
      <c r="A74" s="72" t="s">
        <v>676</v>
      </c>
      <c r="B74" s="72" t="s">
        <v>265</v>
      </c>
      <c r="C74" s="73">
        <v>1971</v>
      </c>
      <c r="D74" s="73">
        <v>275292</v>
      </c>
      <c r="E74" s="72" t="s">
        <v>994</v>
      </c>
      <c r="F74" s="73">
        <v>1986</v>
      </c>
      <c r="G74" s="73">
        <v>1993</v>
      </c>
      <c r="H74" s="74">
        <v>25821</v>
      </c>
      <c r="I74" s="72" t="s">
        <v>995</v>
      </c>
      <c r="J74" s="75"/>
    </row>
    <row r="75" spans="1:11">
      <c r="A75" s="72" t="s">
        <v>676</v>
      </c>
      <c r="B75" s="72" t="s">
        <v>5</v>
      </c>
      <c r="C75" s="73">
        <v>1971</v>
      </c>
      <c r="D75" s="73">
        <v>172750</v>
      </c>
      <c r="E75" s="72" t="s">
        <v>994</v>
      </c>
      <c r="F75" s="73">
        <v>1986</v>
      </c>
      <c r="G75" s="73">
        <v>1996</v>
      </c>
      <c r="H75" s="74">
        <v>529182</v>
      </c>
      <c r="I75" s="72" t="s">
        <v>995</v>
      </c>
      <c r="J75" s="75"/>
      <c r="K75" s="75"/>
    </row>
    <row r="76" spans="1:11">
      <c r="A76" s="72" t="s">
        <v>676</v>
      </c>
      <c r="B76" s="72" t="s">
        <v>6</v>
      </c>
      <c r="C76" s="73">
        <v>1971</v>
      </c>
      <c r="D76" s="73">
        <v>172816</v>
      </c>
      <c r="E76" s="72" t="s">
        <v>994</v>
      </c>
      <c r="F76" s="73">
        <v>1986</v>
      </c>
      <c r="G76" s="73">
        <v>1997</v>
      </c>
      <c r="H76" s="74">
        <v>141396</v>
      </c>
      <c r="I76" s="72" t="s">
        <v>995</v>
      </c>
      <c r="J76" s="75"/>
    </row>
    <row r="77" spans="1:11">
      <c r="A77" s="72" t="s">
        <v>676</v>
      </c>
      <c r="B77" s="72" t="s">
        <v>7</v>
      </c>
      <c r="C77" s="73">
        <v>1976</v>
      </c>
      <c r="D77" s="73">
        <v>172985</v>
      </c>
      <c r="E77" s="72" t="s">
        <v>994</v>
      </c>
      <c r="F77" s="73">
        <v>1986</v>
      </c>
      <c r="G77" s="73">
        <v>1993</v>
      </c>
      <c r="H77" s="74">
        <v>720</v>
      </c>
      <c r="I77" s="72" t="s">
        <v>995</v>
      </c>
      <c r="J77" s="75"/>
    </row>
    <row r="78" spans="1:11">
      <c r="A78" s="72" t="s">
        <v>676</v>
      </c>
      <c r="B78" s="72" t="s">
        <v>277</v>
      </c>
      <c r="C78" s="73">
        <v>1971</v>
      </c>
      <c r="D78" s="73">
        <v>173041</v>
      </c>
      <c r="E78" s="72" t="s">
        <v>994</v>
      </c>
      <c r="F78" s="73">
        <v>1986</v>
      </c>
      <c r="G78" s="73">
        <v>1999</v>
      </c>
      <c r="H78" s="74">
        <v>15102</v>
      </c>
      <c r="I78" s="72" t="s">
        <v>995</v>
      </c>
      <c r="J78" s="75"/>
    </row>
    <row r="79" spans="1:11">
      <c r="A79" s="72" t="s">
        <v>663</v>
      </c>
      <c r="B79" s="72" t="s">
        <v>669</v>
      </c>
      <c r="C79" s="73">
        <v>1971</v>
      </c>
      <c r="D79" s="73">
        <v>289415</v>
      </c>
      <c r="E79" s="72" t="s">
        <v>994</v>
      </c>
      <c r="F79" s="73">
        <v>1986</v>
      </c>
      <c r="G79" s="73">
        <v>1994</v>
      </c>
      <c r="H79" s="74">
        <v>3441510</v>
      </c>
      <c r="I79" s="72" t="s">
        <v>995</v>
      </c>
      <c r="J79" s="75"/>
    </row>
    <row r="80" spans="1:11">
      <c r="A80" s="72" t="s">
        <v>663</v>
      </c>
      <c r="B80" s="72" t="s">
        <v>669</v>
      </c>
      <c r="C80" s="73">
        <v>1971</v>
      </c>
      <c r="D80" s="73">
        <v>291515</v>
      </c>
      <c r="E80" s="72" t="s">
        <v>996</v>
      </c>
      <c r="F80" s="73">
        <v>1986</v>
      </c>
      <c r="G80" s="73">
        <v>2017</v>
      </c>
      <c r="H80" s="74">
        <v>6931217</v>
      </c>
      <c r="I80" s="72" t="s">
        <v>1012</v>
      </c>
      <c r="J80" s="75"/>
    </row>
    <row r="81" spans="1:11">
      <c r="A81" s="72" t="s">
        <v>663</v>
      </c>
      <c r="B81" s="72" t="s">
        <v>663</v>
      </c>
      <c r="C81" s="73">
        <v>1971</v>
      </c>
      <c r="D81" s="73">
        <v>172568</v>
      </c>
      <c r="E81" s="72" t="s">
        <v>994</v>
      </c>
      <c r="F81" s="73">
        <v>1986</v>
      </c>
      <c r="G81" s="73">
        <v>1994</v>
      </c>
      <c r="H81" s="74">
        <v>62491</v>
      </c>
      <c r="I81" s="72" t="s">
        <v>995</v>
      </c>
      <c r="J81" s="75"/>
    </row>
    <row r="82" spans="1:11">
      <c r="A82" s="72" t="s">
        <v>663</v>
      </c>
      <c r="B82" s="72" t="s">
        <v>302</v>
      </c>
      <c r="C82" s="73">
        <v>1979</v>
      </c>
      <c r="D82" s="73">
        <v>254613</v>
      </c>
      <c r="E82" s="72" t="s">
        <v>994</v>
      </c>
      <c r="F82" s="73">
        <v>1986</v>
      </c>
      <c r="G82" s="73">
        <v>1993</v>
      </c>
      <c r="H82" s="74">
        <v>24500</v>
      </c>
      <c r="I82" s="72" t="s">
        <v>995</v>
      </c>
      <c r="J82" s="75"/>
    </row>
    <row r="83" spans="1:11">
      <c r="A83" s="72" t="s">
        <v>663</v>
      </c>
      <c r="B83" s="72" t="s">
        <v>662</v>
      </c>
      <c r="C83" s="73">
        <v>1971</v>
      </c>
      <c r="D83" s="73">
        <v>271043</v>
      </c>
      <c r="E83" s="72" t="s">
        <v>994</v>
      </c>
      <c r="F83" s="73">
        <v>1986</v>
      </c>
      <c r="G83" s="73">
        <v>1993</v>
      </c>
      <c r="H83" s="74">
        <v>121900</v>
      </c>
      <c r="I83" s="72" t="s">
        <v>995</v>
      </c>
      <c r="J83" s="75"/>
      <c r="K83" s="75"/>
    </row>
    <row r="84" spans="1:11">
      <c r="A84" s="72" t="s">
        <v>663</v>
      </c>
      <c r="B84" s="72" t="s">
        <v>672</v>
      </c>
      <c r="C84" s="73">
        <v>1971</v>
      </c>
      <c r="D84" s="73">
        <v>172826</v>
      </c>
      <c r="E84" s="72" t="s">
        <v>994</v>
      </c>
      <c r="F84" s="73">
        <v>1986</v>
      </c>
      <c r="G84" s="73">
        <v>1997</v>
      </c>
      <c r="H84" s="74">
        <v>438945</v>
      </c>
      <c r="I84" s="72" t="s">
        <v>995</v>
      </c>
      <c r="J84" s="75"/>
    </row>
    <row r="85" spans="1:11">
      <c r="A85" s="72" t="s">
        <v>663</v>
      </c>
      <c r="B85" s="72" t="s">
        <v>673</v>
      </c>
      <c r="C85" s="73">
        <v>1971</v>
      </c>
      <c r="D85" s="73">
        <v>173073</v>
      </c>
      <c r="E85" s="72" t="s">
        <v>994</v>
      </c>
      <c r="F85" s="73">
        <v>1986</v>
      </c>
      <c r="G85" s="73">
        <v>1997</v>
      </c>
      <c r="H85" s="74">
        <v>923250</v>
      </c>
      <c r="I85" s="72" t="s">
        <v>1013</v>
      </c>
      <c r="J85" s="75"/>
    </row>
    <row r="86" spans="1:11">
      <c r="A86" s="72" t="s">
        <v>663</v>
      </c>
      <c r="B86" s="72" t="s">
        <v>322</v>
      </c>
      <c r="C86" s="73">
        <v>1974</v>
      </c>
      <c r="D86" s="73">
        <v>285307</v>
      </c>
      <c r="E86" s="72" t="s">
        <v>994</v>
      </c>
      <c r="F86" s="73">
        <v>1986</v>
      </c>
      <c r="G86" s="73">
        <v>1995</v>
      </c>
      <c r="H86" s="74">
        <v>175120</v>
      </c>
      <c r="I86" s="72" t="s">
        <v>995</v>
      </c>
      <c r="J86" s="75"/>
    </row>
    <row r="87" spans="1:11">
      <c r="A87" s="72" t="s">
        <v>665</v>
      </c>
      <c r="B87" s="72" t="s">
        <v>664</v>
      </c>
      <c r="C87" s="73">
        <v>1982</v>
      </c>
      <c r="D87" s="73">
        <v>172280</v>
      </c>
      <c r="E87" s="72" t="s">
        <v>994</v>
      </c>
      <c r="F87" s="73">
        <v>1986</v>
      </c>
      <c r="G87" s="73">
        <v>2003</v>
      </c>
      <c r="H87" s="74">
        <v>242156</v>
      </c>
      <c r="I87" s="72" t="s">
        <v>1014</v>
      </c>
      <c r="J87" s="75"/>
    </row>
    <row r="88" spans="1:11">
      <c r="A88" s="72" t="s">
        <v>665</v>
      </c>
      <c r="B88" s="72" t="s">
        <v>12</v>
      </c>
      <c r="C88" s="73">
        <v>1971</v>
      </c>
      <c r="D88" s="73">
        <v>172320</v>
      </c>
      <c r="E88" s="72" t="s">
        <v>994</v>
      </c>
      <c r="F88" s="73">
        <v>1986</v>
      </c>
      <c r="G88" s="73">
        <v>1993</v>
      </c>
      <c r="H88" s="74">
        <v>141872</v>
      </c>
      <c r="I88" s="72" t="s">
        <v>995</v>
      </c>
      <c r="J88" s="75"/>
      <c r="K88" s="75"/>
    </row>
    <row r="89" spans="1:11">
      <c r="A89" s="72" t="s">
        <v>665</v>
      </c>
      <c r="B89" s="72" t="s">
        <v>677</v>
      </c>
      <c r="C89" s="73">
        <v>1971</v>
      </c>
      <c r="D89" s="73">
        <v>370468</v>
      </c>
      <c r="E89" s="72" t="s">
        <v>994</v>
      </c>
      <c r="F89" s="73">
        <v>1986</v>
      </c>
      <c r="G89" s="73">
        <v>1992</v>
      </c>
      <c r="H89" s="74">
        <v>220000</v>
      </c>
      <c r="I89" s="72" t="s">
        <v>995</v>
      </c>
      <c r="J89" s="75"/>
    </row>
    <row r="90" spans="1:11">
      <c r="A90" s="72" t="s">
        <v>665</v>
      </c>
      <c r="B90" s="72" t="s">
        <v>336</v>
      </c>
      <c r="C90" s="73">
        <v>1990</v>
      </c>
      <c r="D90" s="73">
        <v>172543</v>
      </c>
      <c r="E90" s="72" t="s">
        <v>994</v>
      </c>
      <c r="F90" s="73">
        <v>1986</v>
      </c>
      <c r="G90" s="73">
        <v>1990</v>
      </c>
      <c r="H90" s="74">
        <v>2400</v>
      </c>
      <c r="I90" s="72" t="s">
        <v>995</v>
      </c>
      <c r="J90" s="75"/>
      <c r="K90" s="75"/>
    </row>
    <row r="91" spans="1:11">
      <c r="A91" s="72" t="s">
        <v>665</v>
      </c>
      <c r="B91" s="72" t="s">
        <v>339</v>
      </c>
      <c r="C91" s="73">
        <v>1971</v>
      </c>
      <c r="D91" s="73">
        <v>271109</v>
      </c>
      <c r="E91" s="72" t="s">
        <v>996</v>
      </c>
      <c r="F91" s="73">
        <v>1986</v>
      </c>
      <c r="G91" s="73">
        <v>2013</v>
      </c>
      <c r="H91" s="74">
        <v>3717578</v>
      </c>
      <c r="I91" s="72" t="s">
        <v>1015</v>
      </c>
      <c r="J91" s="75"/>
    </row>
    <row r="92" spans="1:11">
      <c r="A92" s="72" t="s">
        <v>665</v>
      </c>
      <c r="B92" s="72" t="s">
        <v>14</v>
      </c>
      <c r="C92" s="73">
        <v>1971</v>
      </c>
      <c r="D92" s="73">
        <v>172581</v>
      </c>
      <c r="E92" s="72" t="s">
        <v>994</v>
      </c>
      <c r="F92" s="73">
        <v>1986</v>
      </c>
      <c r="G92" s="73">
        <v>1992</v>
      </c>
      <c r="H92" s="74">
        <v>13464</v>
      </c>
      <c r="I92" s="72" t="s">
        <v>995</v>
      </c>
      <c r="J92" s="75"/>
    </row>
    <row r="93" spans="1:11">
      <c r="A93" s="72" t="s">
        <v>665</v>
      </c>
      <c r="B93" s="72" t="s">
        <v>671</v>
      </c>
      <c r="C93" s="73">
        <v>1971</v>
      </c>
      <c r="D93" s="73">
        <v>172792</v>
      </c>
      <c r="E93" s="72" t="s">
        <v>996</v>
      </c>
      <c r="F93" s="73">
        <v>1986</v>
      </c>
      <c r="G93" s="73">
        <v>2012</v>
      </c>
      <c r="H93" s="74">
        <v>1103795</v>
      </c>
      <c r="I93" s="72" t="s">
        <v>1016</v>
      </c>
      <c r="J93" s="75"/>
    </row>
    <row r="94" spans="1:11">
      <c r="A94" s="72" t="s">
        <v>665</v>
      </c>
      <c r="B94" s="72" t="s">
        <v>674</v>
      </c>
      <c r="C94" s="73">
        <v>1971</v>
      </c>
      <c r="D94" s="73">
        <v>172936</v>
      </c>
      <c r="E94" s="72" t="s">
        <v>996</v>
      </c>
      <c r="F94" s="73">
        <v>1986</v>
      </c>
      <c r="G94" s="73">
        <v>2012</v>
      </c>
      <c r="H94" s="74">
        <v>2252652</v>
      </c>
      <c r="I94" s="72" t="s">
        <v>1017</v>
      </c>
      <c r="J94" s="75"/>
      <c r="K94" s="75"/>
    </row>
    <row r="95" spans="1:11">
      <c r="A95" s="72" t="s">
        <v>665</v>
      </c>
      <c r="B95" s="72" t="s">
        <v>350</v>
      </c>
      <c r="C95" s="73">
        <v>1971</v>
      </c>
      <c r="D95" s="73">
        <v>39734</v>
      </c>
      <c r="E95" s="72" t="s">
        <v>994</v>
      </c>
      <c r="F95" s="73">
        <v>1986</v>
      </c>
      <c r="G95" s="73">
        <v>1995</v>
      </c>
      <c r="H95" s="74">
        <v>68673</v>
      </c>
      <c r="I95" s="72" t="s">
        <v>995</v>
      </c>
      <c r="J95" s="75"/>
    </row>
    <row r="96" spans="1:11">
      <c r="A96" s="72" t="s">
        <v>665</v>
      </c>
      <c r="B96" s="72" t="s">
        <v>679</v>
      </c>
      <c r="C96" s="73">
        <v>1971</v>
      </c>
      <c r="D96" s="73">
        <v>173033</v>
      </c>
      <c r="E96" s="72" t="s">
        <v>994</v>
      </c>
      <c r="F96" s="73">
        <v>1986</v>
      </c>
      <c r="G96" s="73">
        <v>1996</v>
      </c>
      <c r="H96" s="74">
        <v>351400</v>
      </c>
      <c r="I96" s="72" t="s">
        <v>995</v>
      </c>
      <c r="J96" s="75"/>
      <c r="K96" s="75"/>
    </row>
    <row r="97" spans="1:11">
      <c r="A97" s="72" t="s">
        <v>665</v>
      </c>
      <c r="B97" s="72" t="s">
        <v>353</v>
      </c>
      <c r="C97" s="73">
        <v>1971</v>
      </c>
      <c r="D97" s="73">
        <v>173076</v>
      </c>
      <c r="E97" s="72" t="s">
        <v>994</v>
      </c>
      <c r="F97" s="73">
        <v>1986</v>
      </c>
      <c r="G97" s="73">
        <v>1998</v>
      </c>
      <c r="H97" s="74">
        <v>60008</v>
      </c>
      <c r="I97" s="72" t="s">
        <v>995</v>
      </c>
      <c r="J97" s="75"/>
      <c r="K97" s="75"/>
    </row>
    <row r="98" spans="1:11">
      <c r="A98" s="72" t="s">
        <v>723</v>
      </c>
      <c r="B98" s="72" t="s">
        <v>364</v>
      </c>
      <c r="C98" s="73">
        <v>1975</v>
      </c>
      <c r="D98" s="73">
        <v>172296</v>
      </c>
      <c r="E98" s="72" t="s">
        <v>994</v>
      </c>
      <c r="F98" s="73">
        <v>1986</v>
      </c>
      <c r="G98" s="73">
        <v>1999</v>
      </c>
      <c r="H98" s="74">
        <v>240919</v>
      </c>
      <c r="I98" s="72" t="s">
        <v>995</v>
      </c>
      <c r="J98" s="75"/>
    </row>
    <row r="99" spans="1:11">
      <c r="A99" s="72" t="s">
        <v>723</v>
      </c>
      <c r="B99" s="72" t="s">
        <v>16</v>
      </c>
      <c r="C99" s="73">
        <v>1971</v>
      </c>
      <c r="D99" s="73">
        <v>172306</v>
      </c>
      <c r="E99" s="72" t="s">
        <v>994</v>
      </c>
      <c r="F99" s="73">
        <v>1986</v>
      </c>
      <c r="G99" s="73">
        <v>1989</v>
      </c>
      <c r="H99" s="74">
        <v>72000</v>
      </c>
      <c r="I99" s="72" t="s">
        <v>995</v>
      </c>
      <c r="J99" s="75"/>
    </row>
    <row r="100" spans="1:11">
      <c r="A100" s="72" t="s">
        <v>723</v>
      </c>
      <c r="B100" s="72" t="s">
        <v>380</v>
      </c>
      <c r="C100" s="73">
        <v>1971</v>
      </c>
      <c r="D100" s="73">
        <v>172357</v>
      </c>
      <c r="E100" s="72" t="s">
        <v>994</v>
      </c>
      <c r="F100" s="73">
        <v>1986</v>
      </c>
      <c r="G100" s="73">
        <v>1986</v>
      </c>
      <c r="H100" s="74">
        <v>32000</v>
      </c>
      <c r="I100" s="72" t="s">
        <v>995</v>
      </c>
      <c r="J100" s="75"/>
    </row>
    <row r="101" spans="1:11">
      <c r="A101" s="72" t="s">
        <v>723</v>
      </c>
      <c r="B101" s="72" t="s">
        <v>17</v>
      </c>
      <c r="C101" s="73">
        <v>1971</v>
      </c>
      <c r="D101" s="73">
        <v>172433</v>
      </c>
      <c r="E101" s="72" t="s">
        <v>994</v>
      </c>
      <c r="F101" s="73">
        <v>1986</v>
      </c>
      <c r="G101" s="73">
        <v>1994</v>
      </c>
      <c r="H101" s="74">
        <v>473592</v>
      </c>
      <c r="I101" s="72" t="s">
        <v>995</v>
      </c>
      <c r="J101" s="75"/>
    </row>
    <row r="102" spans="1:11">
      <c r="A102" s="72" t="s">
        <v>723</v>
      </c>
      <c r="B102" s="72" t="s">
        <v>390</v>
      </c>
      <c r="C102" s="73">
        <v>1971</v>
      </c>
      <c r="D102" s="73">
        <v>172471</v>
      </c>
      <c r="E102" s="72" t="s">
        <v>1001</v>
      </c>
      <c r="F102" s="73">
        <v>1986</v>
      </c>
      <c r="G102" s="73">
        <v>1992</v>
      </c>
      <c r="H102" s="74">
        <v>26257</v>
      </c>
      <c r="I102" s="72" t="s">
        <v>995</v>
      </c>
      <c r="J102" s="75"/>
    </row>
    <row r="103" spans="1:11">
      <c r="A103" s="72" t="s">
        <v>723</v>
      </c>
      <c r="B103" s="72" t="s">
        <v>800</v>
      </c>
      <c r="C103" s="73">
        <v>1976</v>
      </c>
      <c r="D103" s="73">
        <v>172555</v>
      </c>
      <c r="E103" s="72" t="s">
        <v>1001</v>
      </c>
      <c r="F103" s="73">
        <v>1986</v>
      </c>
      <c r="G103" s="73">
        <v>1990</v>
      </c>
      <c r="H103" s="74">
        <v>96000</v>
      </c>
      <c r="I103" s="72" t="s">
        <v>995</v>
      </c>
      <c r="J103" s="75"/>
    </row>
    <row r="104" spans="1:11">
      <c r="A104" s="72" t="s">
        <v>723</v>
      </c>
      <c r="B104" s="72" t="s">
        <v>745</v>
      </c>
      <c r="C104" s="73">
        <v>1979</v>
      </c>
      <c r="D104" s="73">
        <v>253984</v>
      </c>
      <c r="E104" s="72" t="s">
        <v>994</v>
      </c>
      <c r="F104" s="73">
        <v>1986</v>
      </c>
      <c r="G104" s="73">
        <v>1995</v>
      </c>
      <c r="H104" s="74">
        <v>332634</v>
      </c>
      <c r="I104" s="72" t="s">
        <v>995</v>
      </c>
      <c r="J104" s="75"/>
    </row>
    <row r="105" spans="1:11">
      <c r="A105" s="72" t="s">
        <v>723</v>
      </c>
      <c r="B105" s="72" t="s">
        <v>401</v>
      </c>
      <c r="C105" s="73">
        <v>1971</v>
      </c>
      <c r="D105" s="73">
        <v>172662</v>
      </c>
      <c r="E105" s="72" t="s">
        <v>994</v>
      </c>
      <c r="F105" s="73">
        <v>1986</v>
      </c>
      <c r="G105" s="73">
        <v>1986</v>
      </c>
      <c r="H105" s="74">
        <v>96667</v>
      </c>
      <c r="I105" s="72" t="s">
        <v>995</v>
      </c>
      <c r="J105" s="75"/>
    </row>
    <row r="106" spans="1:11">
      <c r="A106" s="72" t="s">
        <v>723</v>
      </c>
      <c r="B106" s="72" t="s">
        <v>804</v>
      </c>
      <c r="C106" s="73">
        <v>1971</v>
      </c>
      <c r="D106" s="73">
        <v>172663</v>
      </c>
      <c r="E106" s="72" t="s">
        <v>1001</v>
      </c>
      <c r="F106" s="73">
        <v>1986</v>
      </c>
      <c r="G106" s="73">
        <v>1988</v>
      </c>
      <c r="H106" s="74">
        <v>81000</v>
      </c>
      <c r="I106" s="72" t="s">
        <v>995</v>
      </c>
      <c r="J106" s="75"/>
    </row>
    <row r="107" spans="1:11">
      <c r="A107" s="72" t="s">
        <v>723</v>
      </c>
      <c r="B107" s="72" t="s">
        <v>793</v>
      </c>
      <c r="C107" s="73">
        <v>1971</v>
      </c>
      <c r="D107" s="73">
        <v>330323</v>
      </c>
      <c r="E107" s="72" t="s">
        <v>994</v>
      </c>
      <c r="F107" s="73">
        <v>1986</v>
      </c>
      <c r="G107" s="73">
        <v>1992</v>
      </c>
      <c r="H107" s="74">
        <v>1700000</v>
      </c>
      <c r="I107" s="72" t="s">
        <v>1018</v>
      </c>
      <c r="J107" s="75"/>
    </row>
    <row r="108" spans="1:11">
      <c r="A108" s="72" t="s">
        <v>723</v>
      </c>
      <c r="B108" s="72" t="s">
        <v>734</v>
      </c>
      <c r="C108" s="73">
        <v>1971</v>
      </c>
      <c r="D108" s="73">
        <v>172755</v>
      </c>
      <c r="E108" s="72" t="s">
        <v>994</v>
      </c>
      <c r="F108" s="73">
        <v>1986</v>
      </c>
      <c r="G108" s="73">
        <v>1992</v>
      </c>
      <c r="H108" s="74">
        <v>506000</v>
      </c>
      <c r="I108" s="72" t="s">
        <v>995</v>
      </c>
      <c r="J108" s="75"/>
    </row>
    <row r="109" spans="1:11">
      <c r="A109" s="72" t="s">
        <v>723</v>
      </c>
      <c r="B109" s="72" t="s">
        <v>727</v>
      </c>
      <c r="C109" s="73">
        <v>1971</v>
      </c>
      <c r="D109" s="73">
        <v>172776</v>
      </c>
      <c r="E109" s="72" t="s">
        <v>994</v>
      </c>
      <c r="F109" s="73">
        <v>1986</v>
      </c>
      <c r="G109" s="73">
        <v>1997</v>
      </c>
      <c r="H109" s="74">
        <v>21600</v>
      </c>
      <c r="I109" s="72" t="s">
        <v>995</v>
      </c>
      <c r="J109" s="75"/>
    </row>
    <row r="110" spans="1:11">
      <c r="A110" s="72" t="s">
        <v>723</v>
      </c>
      <c r="B110" s="72" t="s">
        <v>806</v>
      </c>
      <c r="C110" s="73">
        <v>1975</v>
      </c>
      <c r="D110" s="73">
        <v>172839</v>
      </c>
      <c r="E110" s="72" t="s">
        <v>994</v>
      </c>
      <c r="F110" s="73">
        <v>1986</v>
      </c>
      <c r="G110" s="73">
        <v>1996</v>
      </c>
      <c r="H110" s="74">
        <v>156230</v>
      </c>
      <c r="I110" s="72" t="s">
        <v>995</v>
      </c>
      <c r="J110" s="75"/>
    </row>
    <row r="111" spans="1:11">
      <c r="A111" s="72" t="s">
        <v>723</v>
      </c>
      <c r="B111" s="72" t="s">
        <v>421</v>
      </c>
      <c r="C111" s="73">
        <v>1971</v>
      </c>
      <c r="D111" s="73">
        <v>172925</v>
      </c>
      <c r="E111" s="72" t="s">
        <v>994</v>
      </c>
      <c r="F111" s="73">
        <v>1986</v>
      </c>
      <c r="G111" s="73">
        <v>1987</v>
      </c>
      <c r="H111" s="74">
        <v>49300</v>
      </c>
      <c r="I111" s="72" t="s">
        <v>995</v>
      </c>
      <c r="J111" s="75"/>
    </row>
    <row r="112" spans="1:11">
      <c r="A112" s="72" t="s">
        <v>723</v>
      </c>
      <c r="B112" s="72" t="s">
        <v>423</v>
      </c>
      <c r="C112" s="73">
        <v>1971</v>
      </c>
      <c r="D112" s="73">
        <v>172927</v>
      </c>
      <c r="E112" s="72" t="s">
        <v>1001</v>
      </c>
      <c r="F112" s="73">
        <v>1986</v>
      </c>
      <c r="G112" s="73">
        <v>1999</v>
      </c>
      <c r="H112" s="74">
        <v>31680</v>
      </c>
      <c r="I112" s="72" t="s">
        <v>995</v>
      </c>
      <c r="J112" s="75"/>
    </row>
    <row r="113" spans="1:11">
      <c r="A113" s="72" t="s">
        <v>723</v>
      </c>
      <c r="B113" s="72" t="s">
        <v>426</v>
      </c>
      <c r="C113" s="73">
        <v>1971</v>
      </c>
      <c r="D113" s="73">
        <v>224306</v>
      </c>
      <c r="E113" s="72" t="s">
        <v>994</v>
      </c>
      <c r="F113" s="73">
        <v>1986</v>
      </c>
      <c r="G113" s="73">
        <v>1996</v>
      </c>
      <c r="H113" s="74">
        <v>293145</v>
      </c>
      <c r="I113" s="72" t="s">
        <v>995</v>
      </c>
      <c r="J113" s="75"/>
      <c r="K113" s="75"/>
    </row>
    <row r="114" spans="1:11">
      <c r="A114" s="72" t="s">
        <v>723</v>
      </c>
      <c r="B114" s="72" t="s">
        <v>431</v>
      </c>
      <c r="C114" s="73">
        <v>1978</v>
      </c>
      <c r="D114" s="73">
        <v>173014</v>
      </c>
      <c r="E114" s="72" t="s">
        <v>994</v>
      </c>
      <c r="F114" s="73">
        <v>1986</v>
      </c>
      <c r="G114" s="73">
        <v>2000</v>
      </c>
      <c r="H114" s="74">
        <v>153519</v>
      </c>
      <c r="I114" s="72" t="s">
        <v>995</v>
      </c>
      <c r="J114" s="75"/>
    </row>
    <row r="115" spans="1:11">
      <c r="A115" s="72" t="s">
        <v>723</v>
      </c>
      <c r="B115" s="72" t="s">
        <v>442</v>
      </c>
      <c r="C115" s="73">
        <v>1980</v>
      </c>
      <c r="D115" s="73">
        <v>173050</v>
      </c>
      <c r="E115" s="72" t="s">
        <v>1001</v>
      </c>
      <c r="F115" s="73">
        <v>1986</v>
      </c>
      <c r="G115" s="73">
        <v>2008</v>
      </c>
      <c r="H115" s="74">
        <v>44058</v>
      </c>
      <c r="I115" s="72" t="s">
        <v>995</v>
      </c>
      <c r="J115" s="75"/>
    </row>
    <row r="116" spans="1:11">
      <c r="A116" s="72" t="s">
        <v>723</v>
      </c>
      <c r="B116" s="72" t="s">
        <v>446</v>
      </c>
      <c r="C116" s="73">
        <v>1971</v>
      </c>
      <c r="D116" s="73">
        <v>173080</v>
      </c>
      <c r="E116" s="72" t="s">
        <v>994</v>
      </c>
      <c r="F116" s="73">
        <v>1986</v>
      </c>
      <c r="G116" s="73">
        <v>1988</v>
      </c>
      <c r="H116" s="74">
        <v>131400</v>
      </c>
      <c r="I116" s="72" t="s">
        <v>995</v>
      </c>
      <c r="J116" s="75"/>
    </row>
    <row r="117" spans="1:11">
      <c r="A117" s="72" t="s">
        <v>723</v>
      </c>
      <c r="B117" s="72" t="s">
        <v>733</v>
      </c>
      <c r="C117" s="73">
        <v>1971</v>
      </c>
      <c r="D117" s="73">
        <v>173117</v>
      </c>
      <c r="E117" s="72" t="s">
        <v>994</v>
      </c>
      <c r="F117" s="73">
        <v>1986</v>
      </c>
      <c r="G117" s="73">
        <v>1986</v>
      </c>
      <c r="H117" s="74">
        <v>424000</v>
      </c>
      <c r="I117" s="72" t="s">
        <v>1019</v>
      </c>
      <c r="J117" s="75"/>
    </row>
    <row r="118" spans="1:11">
      <c r="A118" s="72" t="s">
        <v>19</v>
      </c>
      <c r="B118" s="72" t="s">
        <v>19</v>
      </c>
      <c r="C118" s="73">
        <v>1971</v>
      </c>
      <c r="D118" s="73">
        <v>172753</v>
      </c>
      <c r="E118" s="72" t="s">
        <v>996</v>
      </c>
      <c r="F118" s="73">
        <v>1986</v>
      </c>
      <c r="G118" s="73">
        <v>2020</v>
      </c>
      <c r="H118" s="74">
        <v>515652</v>
      </c>
      <c r="I118" s="72" t="s">
        <v>1020</v>
      </c>
      <c r="J118" s="75"/>
    </row>
    <row r="119" spans="1:11">
      <c r="A119" s="72" t="s">
        <v>721</v>
      </c>
      <c r="B119" s="72" t="s">
        <v>790</v>
      </c>
      <c r="C119" s="73">
        <v>1973</v>
      </c>
      <c r="D119" s="73">
        <v>172322</v>
      </c>
      <c r="E119" s="72" t="s">
        <v>1001</v>
      </c>
      <c r="F119" s="73">
        <v>1986</v>
      </c>
      <c r="G119" s="73">
        <v>1990</v>
      </c>
      <c r="H119" s="74">
        <v>154740</v>
      </c>
      <c r="I119" s="72" t="s">
        <v>995</v>
      </c>
      <c r="J119" s="75"/>
    </row>
    <row r="120" spans="1:11">
      <c r="A120" s="72" t="s">
        <v>721</v>
      </c>
      <c r="B120" s="72" t="s">
        <v>20</v>
      </c>
      <c r="C120" s="73">
        <v>1971</v>
      </c>
      <c r="D120" s="73">
        <v>172425</v>
      </c>
      <c r="E120" s="72" t="s">
        <v>994</v>
      </c>
      <c r="F120" s="73">
        <v>1986</v>
      </c>
      <c r="G120" s="73">
        <v>1990</v>
      </c>
      <c r="H120" s="74">
        <v>156000</v>
      </c>
      <c r="I120" s="72" t="s">
        <v>995</v>
      </c>
      <c r="J120" s="75"/>
    </row>
    <row r="121" spans="1:11">
      <c r="A121" s="72" t="s">
        <v>721</v>
      </c>
      <c r="B121" s="72" t="s">
        <v>465</v>
      </c>
      <c r="C121" s="73">
        <v>1971</v>
      </c>
      <c r="D121" s="73">
        <v>39215</v>
      </c>
      <c r="E121" s="72" t="s">
        <v>994</v>
      </c>
      <c r="F121" s="73">
        <v>1986</v>
      </c>
      <c r="G121" s="73">
        <v>1988</v>
      </c>
      <c r="H121" s="74">
        <v>63000</v>
      </c>
      <c r="I121" s="72" t="s">
        <v>995</v>
      </c>
      <c r="J121" s="75"/>
    </row>
    <row r="122" spans="1:11">
      <c r="A122" s="72" t="s">
        <v>721</v>
      </c>
      <c r="B122" s="72" t="s">
        <v>776</v>
      </c>
      <c r="C122" s="73">
        <v>1971</v>
      </c>
      <c r="D122" s="73">
        <v>172523</v>
      </c>
      <c r="E122" s="72" t="s">
        <v>994</v>
      </c>
      <c r="F122" s="73">
        <v>1986</v>
      </c>
      <c r="G122" s="73">
        <v>1998</v>
      </c>
      <c r="H122" s="74">
        <v>275912</v>
      </c>
      <c r="I122" s="72" t="s">
        <v>995</v>
      </c>
      <c r="J122" s="75"/>
    </row>
    <row r="123" spans="1:11">
      <c r="A123" s="72" t="s">
        <v>721</v>
      </c>
      <c r="B123" s="72" t="s">
        <v>469</v>
      </c>
      <c r="C123" s="73">
        <v>1971</v>
      </c>
      <c r="D123" s="73">
        <v>172594</v>
      </c>
      <c r="E123" s="72" t="s">
        <v>994</v>
      </c>
      <c r="F123" s="73">
        <v>1986</v>
      </c>
      <c r="G123" s="73">
        <v>1995</v>
      </c>
      <c r="H123" s="74">
        <v>215278</v>
      </c>
      <c r="I123" s="72" t="s">
        <v>995</v>
      </c>
      <c r="J123" s="75"/>
    </row>
    <row r="124" spans="1:11">
      <c r="A124" s="72" t="s">
        <v>721</v>
      </c>
      <c r="B124" s="72" t="s">
        <v>762</v>
      </c>
      <c r="C124" s="73">
        <v>1990</v>
      </c>
      <c r="D124" s="73">
        <v>172710</v>
      </c>
      <c r="E124" s="72" t="s">
        <v>1001</v>
      </c>
      <c r="F124" s="73">
        <v>1986</v>
      </c>
      <c r="G124" s="73">
        <v>1996</v>
      </c>
      <c r="H124" s="74">
        <v>51100</v>
      </c>
      <c r="I124" s="72" t="s">
        <v>995</v>
      </c>
      <c r="J124" s="75"/>
      <c r="K124" s="75"/>
    </row>
    <row r="125" spans="1:11">
      <c r="A125" s="72" t="s">
        <v>721</v>
      </c>
      <c r="B125" s="72" t="s">
        <v>473</v>
      </c>
      <c r="C125" s="73">
        <v>1976</v>
      </c>
      <c r="D125" s="73">
        <v>172742</v>
      </c>
      <c r="E125" s="72" t="s">
        <v>1001</v>
      </c>
      <c r="F125" s="73">
        <v>1986</v>
      </c>
      <c r="G125" s="73">
        <v>1989</v>
      </c>
      <c r="H125" s="74">
        <v>134400</v>
      </c>
      <c r="I125" s="72" t="s">
        <v>995</v>
      </c>
      <c r="J125" s="75"/>
      <c r="K125" s="75"/>
    </row>
    <row r="126" spans="1:11">
      <c r="A126" s="72" t="s">
        <v>721</v>
      </c>
      <c r="B126" s="72" t="s">
        <v>476</v>
      </c>
      <c r="C126" s="73">
        <v>1971</v>
      </c>
      <c r="D126" s="73">
        <v>172745</v>
      </c>
      <c r="E126" s="72" t="s">
        <v>994</v>
      </c>
      <c r="F126" s="73">
        <v>1986</v>
      </c>
      <c r="G126" s="73">
        <v>1999</v>
      </c>
      <c r="H126" s="74">
        <v>2257625</v>
      </c>
      <c r="I126" s="72" t="s">
        <v>995</v>
      </c>
      <c r="J126" s="75"/>
    </row>
    <row r="127" spans="1:11">
      <c r="A127" s="72" t="s">
        <v>721</v>
      </c>
      <c r="B127" s="72" t="s">
        <v>479</v>
      </c>
      <c r="C127" s="73">
        <v>1971</v>
      </c>
      <c r="D127" s="73">
        <v>172756</v>
      </c>
      <c r="E127" s="72" t="s">
        <v>994</v>
      </c>
      <c r="F127" s="73">
        <v>1986</v>
      </c>
      <c r="G127" s="73">
        <v>1998</v>
      </c>
      <c r="H127" s="74">
        <v>600297</v>
      </c>
      <c r="I127" s="72" t="s">
        <v>995</v>
      </c>
      <c r="J127" s="75"/>
    </row>
    <row r="128" spans="1:11">
      <c r="A128" s="72" t="s">
        <v>721</v>
      </c>
      <c r="B128" s="72" t="s">
        <v>721</v>
      </c>
      <c r="C128" s="73">
        <v>1983</v>
      </c>
      <c r="D128" s="73">
        <v>172777</v>
      </c>
      <c r="E128" s="72" t="s">
        <v>994</v>
      </c>
      <c r="F128" s="73">
        <v>1986</v>
      </c>
      <c r="G128" s="73">
        <v>1992</v>
      </c>
      <c r="H128" s="74">
        <v>40000</v>
      </c>
      <c r="I128" s="72" t="s">
        <v>995</v>
      </c>
      <c r="J128" s="75"/>
    </row>
    <row r="129" spans="1:11">
      <c r="A129" s="72" t="s">
        <v>721</v>
      </c>
      <c r="B129" s="72" t="s">
        <v>739</v>
      </c>
      <c r="C129" s="73">
        <v>1971</v>
      </c>
      <c r="D129" s="73">
        <v>172811</v>
      </c>
      <c r="E129" s="72" t="s">
        <v>994</v>
      </c>
      <c r="F129" s="73">
        <v>1986</v>
      </c>
      <c r="G129" s="73">
        <v>1996</v>
      </c>
      <c r="H129" s="74">
        <v>344200</v>
      </c>
      <c r="I129" s="72" t="s">
        <v>995</v>
      </c>
      <c r="J129" s="75"/>
    </row>
    <row r="130" spans="1:11">
      <c r="A130" s="72" t="s">
        <v>721</v>
      </c>
      <c r="B130" s="72" t="s">
        <v>784</v>
      </c>
      <c r="C130" s="73">
        <v>1975</v>
      </c>
      <c r="D130" s="73">
        <v>172853</v>
      </c>
      <c r="E130" s="72" t="s">
        <v>994</v>
      </c>
      <c r="F130" s="73">
        <v>1986</v>
      </c>
      <c r="G130" s="73">
        <v>1998</v>
      </c>
      <c r="H130" s="74">
        <v>9178102</v>
      </c>
      <c r="I130" s="72" t="s">
        <v>1021</v>
      </c>
      <c r="J130" s="75"/>
    </row>
    <row r="131" spans="1:11">
      <c r="A131" s="72" t="s">
        <v>721</v>
      </c>
      <c r="B131" s="72" t="s">
        <v>720</v>
      </c>
      <c r="C131" s="73">
        <v>1971</v>
      </c>
      <c r="D131" s="73">
        <v>319865</v>
      </c>
      <c r="E131" s="72" t="s">
        <v>994</v>
      </c>
      <c r="F131" s="73">
        <v>1986</v>
      </c>
      <c r="G131" s="73">
        <v>1995</v>
      </c>
      <c r="H131" s="74">
        <v>4142606</v>
      </c>
      <c r="I131" s="72" t="s">
        <v>1022</v>
      </c>
      <c r="J131" s="75"/>
    </row>
    <row r="132" spans="1:11">
      <c r="A132" s="72" t="s">
        <v>721</v>
      </c>
      <c r="B132" s="72" t="s">
        <v>489</v>
      </c>
      <c r="C132" s="73">
        <v>1971</v>
      </c>
      <c r="D132" s="73">
        <v>172920</v>
      </c>
      <c r="E132" s="72" t="s">
        <v>994</v>
      </c>
      <c r="F132" s="73">
        <v>1986</v>
      </c>
      <c r="G132" s="73">
        <v>1992</v>
      </c>
      <c r="H132" s="74">
        <v>330000</v>
      </c>
      <c r="I132" s="72" t="s">
        <v>995</v>
      </c>
      <c r="J132" s="75"/>
    </row>
    <row r="133" spans="1:11">
      <c r="A133" s="72" t="s">
        <v>721</v>
      </c>
      <c r="B133" s="72" t="s">
        <v>737</v>
      </c>
      <c r="C133" s="73">
        <v>1971</v>
      </c>
      <c r="D133" s="73">
        <v>270970</v>
      </c>
      <c r="E133" s="72" t="s">
        <v>1001</v>
      </c>
      <c r="F133" s="73">
        <v>1986</v>
      </c>
      <c r="G133" s="73">
        <v>1997</v>
      </c>
      <c r="H133" s="74">
        <v>232815</v>
      </c>
      <c r="I133" s="72" t="s">
        <v>995</v>
      </c>
      <c r="J133" s="75"/>
    </row>
    <row r="134" spans="1:11">
      <c r="A134" s="72" t="s">
        <v>753</v>
      </c>
      <c r="B134" s="72" t="s">
        <v>752</v>
      </c>
      <c r="C134" s="73">
        <v>1976</v>
      </c>
      <c r="D134" s="73">
        <v>172370</v>
      </c>
      <c r="E134" s="72" t="s">
        <v>994</v>
      </c>
      <c r="F134" s="73">
        <v>1986</v>
      </c>
      <c r="G134" s="73">
        <v>1992</v>
      </c>
      <c r="H134" s="74">
        <v>116875</v>
      </c>
      <c r="I134" s="72" t="s">
        <v>995</v>
      </c>
      <c r="J134" s="75"/>
    </row>
    <row r="135" spans="1:11" ht="26.4">
      <c r="A135" s="72" t="s">
        <v>753</v>
      </c>
      <c r="B135" s="72" t="s">
        <v>755</v>
      </c>
      <c r="C135" s="73">
        <v>1971</v>
      </c>
      <c r="D135" s="73">
        <v>172476</v>
      </c>
      <c r="E135" s="72" t="s">
        <v>994</v>
      </c>
      <c r="F135" s="73">
        <v>1986</v>
      </c>
      <c r="G135" s="73">
        <v>1994</v>
      </c>
      <c r="H135" s="74">
        <v>158064</v>
      </c>
      <c r="I135" s="72" t="s">
        <v>995</v>
      </c>
      <c r="J135" s="75"/>
    </row>
    <row r="136" spans="1:11" ht="26.4">
      <c r="A136" s="72" t="s">
        <v>753</v>
      </c>
      <c r="B136" s="72" t="s">
        <v>755</v>
      </c>
      <c r="C136" s="73">
        <v>1973</v>
      </c>
      <c r="D136" s="73">
        <v>172478</v>
      </c>
      <c r="E136" s="72" t="s">
        <v>994</v>
      </c>
      <c r="F136" s="73">
        <v>1986</v>
      </c>
      <c r="G136" s="73">
        <v>1997</v>
      </c>
      <c r="H136" s="74">
        <v>5554350</v>
      </c>
      <c r="I136" s="72" t="s">
        <v>1023</v>
      </c>
      <c r="J136" s="75"/>
    </row>
    <row r="137" spans="1:11">
      <c r="A137" s="72" t="s">
        <v>753</v>
      </c>
      <c r="B137" s="72" t="s">
        <v>512</v>
      </c>
      <c r="C137" s="73">
        <v>1979</v>
      </c>
      <c r="D137" s="73">
        <v>172563</v>
      </c>
      <c r="E137" s="72" t="s">
        <v>994</v>
      </c>
      <c r="F137" s="73">
        <v>1986</v>
      </c>
      <c r="G137" s="73">
        <v>1992</v>
      </c>
      <c r="H137" s="74">
        <v>2900000</v>
      </c>
      <c r="I137" s="72" t="s">
        <v>1024</v>
      </c>
      <c r="J137" s="75"/>
      <c r="K137" s="75"/>
    </row>
    <row r="138" spans="1:11">
      <c r="A138" s="72" t="s">
        <v>753</v>
      </c>
      <c r="B138" s="72" t="s">
        <v>518</v>
      </c>
      <c r="C138" s="73">
        <v>1971</v>
      </c>
      <c r="D138" s="73">
        <v>172589</v>
      </c>
      <c r="E138" s="72" t="s">
        <v>1001</v>
      </c>
      <c r="F138" s="73">
        <v>1986</v>
      </c>
      <c r="G138" s="73">
        <v>2000</v>
      </c>
      <c r="H138" s="74">
        <v>66034</v>
      </c>
      <c r="I138" s="72" t="s">
        <v>995</v>
      </c>
      <c r="J138" s="75"/>
    </row>
    <row r="139" spans="1:11">
      <c r="A139" s="72" t="s">
        <v>753</v>
      </c>
      <c r="B139" s="72" t="s">
        <v>21</v>
      </c>
      <c r="C139" s="73">
        <v>1971</v>
      </c>
      <c r="D139" s="73">
        <v>172619</v>
      </c>
      <c r="E139" s="72" t="s">
        <v>996</v>
      </c>
      <c r="F139" s="73">
        <v>1986</v>
      </c>
      <c r="G139" s="73">
        <v>2015</v>
      </c>
      <c r="H139" s="74">
        <v>18144</v>
      </c>
      <c r="I139" s="72" t="s">
        <v>995</v>
      </c>
      <c r="J139" s="75"/>
      <c r="K139" s="75"/>
    </row>
    <row r="140" spans="1:11">
      <c r="A140" s="72" t="s">
        <v>753</v>
      </c>
      <c r="B140" s="72" t="s">
        <v>521</v>
      </c>
      <c r="C140" s="73">
        <v>1971</v>
      </c>
      <c r="D140" s="73">
        <v>172626</v>
      </c>
      <c r="E140" s="72" t="s">
        <v>994</v>
      </c>
      <c r="F140" s="73">
        <v>1986</v>
      </c>
      <c r="G140" s="73">
        <v>1998</v>
      </c>
      <c r="H140" s="74">
        <v>358760</v>
      </c>
      <c r="I140" s="72" t="s">
        <v>995</v>
      </c>
      <c r="J140" s="75"/>
    </row>
    <row r="141" spans="1:11">
      <c r="A141" s="72" t="s">
        <v>753</v>
      </c>
      <c r="B141" s="72" t="s">
        <v>791</v>
      </c>
      <c r="C141" s="73">
        <v>1972</v>
      </c>
      <c r="D141" s="73">
        <v>172627</v>
      </c>
      <c r="E141" s="72" t="s">
        <v>994</v>
      </c>
      <c r="F141" s="73">
        <v>1986</v>
      </c>
      <c r="G141" s="73">
        <v>1995</v>
      </c>
      <c r="H141" s="74">
        <v>489437</v>
      </c>
      <c r="I141" s="72" t="s">
        <v>1025</v>
      </c>
      <c r="J141" s="75"/>
    </row>
    <row r="142" spans="1:11">
      <c r="A142" s="72" t="s">
        <v>753</v>
      </c>
      <c r="B142" s="72" t="s">
        <v>23</v>
      </c>
      <c r="C142" s="73">
        <v>1971</v>
      </c>
      <c r="D142" s="73">
        <v>172701</v>
      </c>
      <c r="E142" s="72" t="s">
        <v>994</v>
      </c>
      <c r="F142" s="73">
        <v>1986</v>
      </c>
      <c r="G142" s="73">
        <v>2000</v>
      </c>
      <c r="H142" s="74">
        <v>494542</v>
      </c>
      <c r="I142" s="72" t="s">
        <v>995</v>
      </c>
      <c r="J142" s="75"/>
    </row>
    <row r="143" spans="1:11">
      <c r="A143" s="72" t="s">
        <v>753</v>
      </c>
      <c r="B143" s="72" t="s">
        <v>526</v>
      </c>
      <c r="C143" s="73">
        <v>1973</v>
      </c>
      <c r="D143" s="73">
        <v>172708</v>
      </c>
      <c r="E143" s="72" t="s">
        <v>994</v>
      </c>
      <c r="F143" s="73">
        <v>1986</v>
      </c>
      <c r="G143" s="73">
        <v>1998</v>
      </c>
      <c r="H143" s="74">
        <v>516200</v>
      </c>
      <c r="I143" s="72" t="s">
        <v>995</v>
      </c>
      <c r="J143" s="75"/>
      <c r="K143" s="75"/>
    </row>
    <row r="144" spans="1:11">
      <c r="A144" s="72" t="s">
        <v>753</v>
      </c>
      <c r="B144" s="72" t="s">
        <v>778</v>
      </c>
      <c r="C144" s="73">
        <v>1971</v>
      </c>
      <c r="D144" s="73">
        <v>172728</v>
      </c>
      <c r="E144" s="72" t="s">
        <v>996</v>
      </c>
      <c r="F144" s="73">
        <v>1986</v>
      </c>
      <c r="G144" s="73">
        <v>2029</v>
      </c>
      <c r="H144" s="74">
        <v>225785</v>
      </c>
      <c r="I144" s="72" t="s">
        <v>1026</v>
      </c>
      <c r="J144" s="75"/>
    </row>
    <row r="145" spans="1:11">
      <c r="A145" s="72" t="s">
        <v>753</v>
      </c>
      <c r="B145" s="72" t="s">
        <v>532</v>
      </c>
      <c r="C145" s="73">
        <v>1971</v>
      </c>
      <c r="D145" s="73">
        <v>172836</v>
      </c>
      <c r="E145" s="72" t="s">
        <v>1001</v>
      </c>
      <c r="F145" s="73">
        <v>1986</v>
      </c>
      <c r="G145" s="73">
        <v>1993</v>
      </c>
      <c r="H145" s="74">
        <v>128698</v>
      </c>
      <c r="I145" s="72" t="s">
        <v>995</v>
      </c>
      <c r="J145" s="75"/>
      <c r="K145" s="75"/>
    </row>
    <row r="146" spans="1:11">
      <c r="A146" s="72" t="s">
        <v>753</v>
      </c>
      <c r="B146" s="72" t="s">
        <v>753</v>
      </c>
      <c r="C146" s="73">
        <v>1971</v>
      </c>
      <c r="D146" s="73">
        <v>172854</v>
      </c>
      <c r="E146" s="72" t="s">
        <v>994</v>
      </c>
      <c r="F146" s="73">
        <v>1986</v>
      </c>
      <c r="G146" s="73">
        <v>1998</v>
      </c>
      <c r="H146" s="74">
        <v>635623</v>
      </c>
      <c r="I146" s="72" t="s">
        <v>995</v>
      </c>
      <c r="J146" s="75"/>
    </row>
    <row r="147" spans="1:11">
      <c r="A147" s="72" t="s">
        <v>753</v>
      </c>
      <c r="B147" s="72" t="s">
        <v>763</v>
      </c>
      <c r="C147" s="73">
        <v>1971</v>
      </c>
      <c r="D147" s="73">
        <v>172879</v>
      </c>
      <c r="E147" s="72" t="s">
        <v>994</v>
      </c>
      <c r="F147" s="73">
        <v>1986</v>
      </c>
      <c r="G147" s="73">
        <v>1992</v>
      </c>
      <c r="H147" s="74">
        <v>83160</v>
      </c>
      <c r="I147" s="72" t="s">
        <v>995</v>
      </c>
      <c r="J147" s="75"/>
    </row>
    <row r="148" spans="1:11">
      <c r="A148" s="72" t="s">
        <v>753</v>
      </c>
      <c r="B148" s="72" t="s">
        <v>760</v>
      </c>
      <c r="C148" s="73">
        <v>1976</v>
      </c>
      <c r="D148" s="73">
        <v>172880</v>
      </c>
      <c r="E148" s="72" t="s">
        <v>994</v>
      </c>
      <c r="F148" s="73">
        <v>1986</v>
      </c>
      <c r="G148" s="73">
        <v>1995</v>
      </c>
      <c r="H148" s="74">
        <v>419600</v>
      </c>
      <c r="I148" s="72" t="s">
        <v>995</v>
      </c>
      <c r="J148" s="75"/>
    </row>
    <row r="149" spans="1:11">
      <c r="A149" s="72" t="s">
        <v>753</v>
      </c>
      <c r="B149" s="72" t="s">
        <v>25</v>
      </c>
      <c r="C149" s="73">
        <v>1976</v>
      </c>
      <c r="D149" s="73">
        <v>274361</v>
      </c>
      <c r="E149" s="72" t="s">
        <v>994</v>
      </c>
      <c r="F149" s="73">
        <v>1986</v>
      </c>
      <c r="G149" s="73">
        <v>1999</v>
      </c>
      <c r="H149" s="74">
        <v>819182</v>
      </c>
      <c r="I149" s="72" t="s">
        <v>1027</v>
      </c>
      <c r="J149" s="75"/>
      <c r="K149" s="75"/>
    </row>
    <row r="150" spans="1:11" ht="26.4">
      <c r="A150" s="72" t="s">
        <v>753</v>
      </c>
      <c r="B150" s="72" t="s">
        <v>761</v>
      </c>
      <c r="C150" s="73">
        <v>1971</v>
      </c>
      <c r="D150" s="73">
        <v>173062</v>
      </c>
      <c r="E150" s="72" t="s">
        <v>1001</v>
      </c>
      <c r="F150" s="73">
        <v>1986</v>
      </c>
      <c r="G150" s="73">
        <v>1987</v>
      </c>
      <c r="H150" s="74">
        <v>68000</v>
      </c>
      <c r="I150" s="72" t="s">
        <v>995</v>
      </c>
      <c r="J150" s="75"/>
    </row>
    <row r="151" spans="1:11">
      <c r="A151" s="72" t="s">
        <v>691</v>
      </c>
      <c r="B151" s="72" t="s">
        <v>553</v>
      </c>
      <c r="C151" s="73">
        <v>1971</v>
      </c>
      <c r="D151" s="73">
        <v>172293</v>
      </c>
      <c r="E151" s="72" t="s">
        <v>994</v>
      </c>
      <c r="F151" s="73">
        <v>1986</v>
      </c>
      <c r="G151" s="73">
        <v>1999</v>
      </c>
      <c r="H151" s="74">
        <v>101127</v>
      </c>
      <c r="I151" s="72" t="s">
        <v>995</v>
      </c>
      <c r="J151" s="75"/>
    </row>
    <row r="152" spans="1:11">
      <c r="A152" s="72" t="s">
        <v>691</v>
      </c>
      <c r="B152" s="72" t="s">
        <v>690</v>
      </c>
      <c r="C152" s="73">
        <v>1971</v>
      </c>
      <c r="D152" s="73">
        <v>39042</v>
      </c>
      <c r="E152" s="72" t="s">
        <v>994</v>
      </c>
      <c r="F152" s="73">
        <v>1986</v>
      </c>
      <c r="G152" s="73">
        <v>1993</v>
      </c>
      <c r="H152" s="74">
        <v>228722</v>
      </c>
      <c r="I152" s="72" t="s">
        <v>995</v>
      </c>
      <c r="J152" s="75"/>
    </row>
    <row r="153" spans="1:11">
      <c r="A153" s="72" t="s">
        <v>691</v>
      </c>
      <c r="B153" s="72" t="s">
        <v>697</v>
      </c>
      <c r="C153" s="73">
        <v>1971</v>
      </c>
      <c r="D153" s="73">
        <v>39046</v>
      </c>
      <c r="E153" s="72" t="s">
        <v>994</v>
      </c>
      <c r="F153" s="73">
        <v>1986</v>
      </c>
      <c r="G153" s="73">
        <v>1989</v>
      </c>
      <c r="H153" s="74">
        <v>320000</v>
      </c>
      <c r="I153" s="72" t="s">
        <v>1028</v>
      </c>
      <c r="J153" s="75"/>
    </row>
    <row r="154" spans="1:11">
      <c r="A154" s="72" t="s">
        <v>691</v>
      </c>
      <c r="B154" s="72" t="s">
        <v>26</v>
      </c>
      <c r="C154" s="73">
        <v>1971</v>
      </c>
      <c r="D154" s="73">
        <v>259260</v>
      </c>
      <c r="E154" s="72" t="s">
        <v>996</v>
      </c>
      <c r="F154" s="73">
        <v>1986</v>
      </c>
      <c r="G154" s="73">
        <v>2015</v>
      </c>
      <c r="H154" s="74">
        <v>2365149</v>
      </c>
      <c r="I154" s="72" t="s">
        <v>1029</v>
      </c>
      <c r="J154" s="75"/>
    </row>
    <row r="155" spans="1:11">
      <c r="A155" s="72" t="s">
        <v>691</v>
      </c>
      <c r="B155" s="72" t="s">
        <v>706</v>
      </c>
      <c r="C155" s="73">
        <v>1972</v>
      </c>
      <c r="D155" s="73">
        <v>172343</v>
      </c>
      <c r="E155" s="72" t="s">
        <v>994</v>
      </c>
      <c r="F155" s="73">
        <v>1986</v>
      </c>
      <c r="G155" s="73">
        <v>1998</v>
      </c>
      <c r="H155" s="74">
        <v>267051</v>
      </c>
      <c r="I155" s="72" t="s">
        <v>995</v>
      </c>
      <c r="J155" s="75"/>
    </row>
    <row r="156" spans="1:11">
      <c r="A156" s="72" t="s">
        <v>691</v>
      </c>
      <c r="B156" s="72" t="s">
        <v>564</v>
      </c>
      <c r="C156" s="73">
        <v>1971</v>
      </c>
      <c r="D156" s="73">
        <v>172346</v>
      </c>
      <c r="E156" s="72" t="s">
        <v>994</v>
      </c>
      <c r="F156" s="73">
        <v>1986</v>
      </c>
      <c r="G156" s="73">
        <v>1998</v>
      </c>
      <c r="H156" s="74">
        <v>214837</v>
      </c>
      <c r="I156" s="72" t="s">
        <v>995</v>
      </c>
      <c r="J156" s="75"/>
    </row>
    <row r="157" spans="1:11">
      <c r="A157" s="72" t="s">
        <v>691</v>
      </c>
      <c r="B157" s="72" t="s">
        <v>567</v>
      </c>
      <c r="C157" s="73">
        <v>1971</v>
      </c>
      <c r="D157" s="73">
        <v>172360</v>
      </c>
      <c r="E157" s="72" t="s">
        <v>994</v>
      </c>
      <c r="F157" s="73">
        <v>1986</v>
      </c>
      <c r="G157" s="73">
        <v>1990</v>
      </c>
      <c r="H157" s="74">
        <v>73500</v>
      </c>
      <c r="I157" s="72" t="s">
        <v>995</v>
      </c>
      <c r="J157" s="75"/>
      <c r="K157" s="75"/>
    </row>
    <row r="158" spans="1:11">
      <c r="A158" s="72" t="s">
        <v>691</v>
      </c>
      <c r="B158" s="72" t="s">
        <v>569</v>
      </c>
      <c r="C158" s="73">
        <v>1971</v>
      </c>
      <c r="D158" s="73">
        <v>172383</v>
      </c>
      <c r="E158" s="72" t="s">
        <v>994</v>
      </c>
      <c r="F158" s="73">
        <v>1986</v>
      </c>
      <c r="G158" s="73">
        <v>1998</v>
      </c>
      <c r="H158" s="74">
        <v>144016</v>
      </c>
      <c r="I158" s="72" t="s">
        <v>995</v>
      </c>
      <c r="J158" s="75"/>
    </row>
    <row r="159" spans="1:11">
      <c r="A159" s="72" t="s">
        <v>691</v>
      </c>
      <c r="B159" s="72" t="s">
        <v>709</v>
      </c>
      <c r="C159" s="73">
        <v>1978</v>
      </c>
      <c r="D159" s="73">
        <v>172405</v>
      </c>
      <c r="E159" s="72" t="s">
        <v>1001</v>
      </c>
      <c r="F159" s="73">
        <v>1986</v>
      </c>
      <c r="G159" s="73">
        <v>1992</v>
      </c>
      <c r="H159" s="74">
        <v>89934</v>
      </c>
      <c r="I159" s="72" t="s">
        <v>1030</v>
      </c>
      <c r="J159" s="75"/>
    </row>
    <row r="160" spans="1:11">
      <c r="A160" s="72" t="s">
        <v>691</v>
      </c>
      <c r="B160" s="72" t="s">
        <v>708</v>
      </c>
      <c r="C160" s="73">
        <v>1971</v>
      </c>
      <c r="D160" s="73">
        <v>172423</v>
      </c>
      <c r="E160" s="72" t="s">
        <v>994</v>
      </c>
      <c r="F160" s="73">
        <v>1986</v>
      </c>
      <c r="G160" s="73">
        <v>1989</v>
      </c>
      <c r="H160" s="74">
        <v>146700</v>
      </c>
      <c r="I160" s="72" t="s">
        <v>995</v>
      </c>
      <c r="J160" s="75"/>
    </row>
    <row r="161" spans="1:11">
      <c r="A161" s="72" t="s">
        <v>691</v>
      </c>
      <c r="B161" s="72" t="s">
        <v>693</v>
      </c>
      <c r="C161" s="73">
        <v>1971</v>
      </c>
      <c r="D161" s="73">
        <v>173204</v>
      </c>
      <c r="E161" s="72" t="s">
        <v>994</v>
      </c>
      <c r="F161" s="73">
        <v>1986</v>
      </c>
      <c r="G161" s="73">
        <v>1987</v>
      </c>
      <c r="H161" s="74">
        <v>76500</v>
      </c>
      <c r="I161" s="72" t="s">
        <v>995</v>
      </c>
      <c r="J161" s="75"/>
      <c r="K161" s="75"/>
    </row>
    <row r="162" spans="1:11">
      <c r="A162" s="72" t="s">
        <v>691</v>
      </c>
      <c r="B162" s="72" t="s">
        <v>574</v>
      </c>
      <c r="C162" s="73">
        <v>1980</v>
      </c>
      <c r="D162" s="73">
        <v>172469</v>
      </c>
      <c r="E162" s="72" t="s">
        <v>994</v>
      </c>
      <c r="F162" s="73">
        <v>1986</v>
      </c>
      <c r="G162" s="73">
        <v>1992</v>
      </c>
      <c r="H162" s="74">
        <v>73281</v>
      </c>
      <c r="I162" s="72" t="s">
        <v>995</v>
      </c>
      <c r="J162" s="75"/>
      <c r="K162" s="75"/>
    </row>
    <row r="163" spans="1:11">
      <c r="A163" s="72" t="s">
        <v>691</v>
      </c>
      <c r="B163" s="72" t="s">
        <v>576</v>
      </c>
      <c r="C163" s="73">
        <v>1971</v>
      </c>
      <c r="D163" s="73">
        <v>172479</v>
      </c>
      <c r="E163" s="72" t="s">
        <v>994</v>
      </c>
      <c r="F163" s="73">
        <v>1986</v>
      </c>
      <c r="G163" s="73">
        <v>1988</v>
      </c>
      <c r="H163" s="74">
        <v>21600</v>
      </c>
      <c r="I163" s="72" t="s">
        <v>995</v>
      </c>
      <c r="J163" s="75"/>
    </row>
    <row r="164" spans="1:11">
      <c r="A164" s="72" t="s">
        <v>691</v>
      </c>
      <c r="B164" s="72" t="s">
        <v>694</v>
      </c>
      <c r="C164" s="73">
        <v>1971</v>
      </c>
      <c r="D164" s="73">
        <v>172535</v>
      </c>
      <c r="E164" s="72" t="s">
        <v>994</v>
      </c>
      <c r="F164" s="73">
        <v>1986</v>
      </c>
      <c r="G164" s="73">
        <v>2005</v>
      </c>
      <c r="H164" s="74">
        <v>1057357</v>
      </c>
      <c r="I164" s="72" t="s">
        <v>1031</v>
      </c>
      <c r="J164" s="75"/>
    </row>
    <row r="165" spans="1:11">
      <c r="A165" s="72" t="s">
        <v>691</v>
      </c>
      <c r="B165" s="72" t="s">
        <v>696</v>
      </c>
      <c r="C165" s="73">
        <v>1971</v>
      </c>
      <c r="D165" s="73">
        <v>172546</v>
      </c>
      <c r="E165" s="72" t="s">
        <v>994</v>
      </c>
      <c r="F165" s="73">
        <v>1986</v>
      </c>
      <c r="G165" s="73">
        <v>1988</v>
      </c>
      <c r="H165" s="74">
        <v>153000</v>
      </c>
      <c r="I165" s="72" t="s">
        <v>995</v>
      </c>
      <c r="J165" s="75"/>
    </row>
    <row r="166" spans="1:11">
      <c r="A166" s="72" t="s">
        <v>691</v>
      </c>
      <c r="B166" s="72" t="s">
        <v>584</v>
      </c>
      <c r="C166" s="73">
        <v>1971</v>
      </c>
      <c r="D166" s="73">
        <v>172574</v>
      </c>
      <c r="E166" s="72" t="s">
        <v>994</v>
      </c>
      <c r="F166" s="73">
        <v>1986</v>
      </c>
      <c r="G166" s="73">
        <v>2007</v>
      </c>
      <c r="H166" s="74">
        <v>598283</v>
      </c>
      <c r="I166" s="72" t="s">
        <v>1032</v>
      </c>
      <c r="J166" s="75"/>
    </row>
    <row r="167" spans="1:11">
      <c r="A167" s="72" t="s">
        <v>691</v>
      </c>
      <c r="B167" s="72" t="s">
        <v>32</v>
      </c>
      <c r="C167" s="73">
        <v>1971</v>
      </c>
      <c r="D167" s="73">
        <v>172597</v>
      </c>
      <c r="E167" s="72" t="s">
        <v>994</v>
      </c>
      <c r="F167" s="73">
        <v>1986</v>
      </c>
      <c r="G167" s="73">
        <v>1987</v>
      </c>
      <c r="H167" s="74">
        <v>136000</v>
      </c>
      <c r="I167" s="72" t="s">
        <v>995</v>
      </c>
      <c r="J167" s="75"/>
      <c r="K167" s="75"/>
    </row>
    <row r="168" spans="1:11">
      <c r="A168" s="72" t="s">
        <v>691</v>
      </c>
      <c r="B168" s="72" t="s">
        <v>27</v>
      </c>
      <c r="C168" s="73">
        <v>1974</v>
      </c>
      <c r="D168" s="73">
        <v>39371</v>
      </c>
      <c r="E168" s="72" t="s">
        <v>1001</v>
      </c>
      <c r="F168" s="73">
        <v>1986</v>
      </c>
      <c r="G168" s="73">
        <v>1987</v>
      </c>
      <c r="H168" s="74">
        <v>147000</v>
      </c>
      <c r="I168" s="72" t="s">
        <v>995</v>
      </c>
      <c r="J168" s="75"/>
    </row>
    <row r="169" spans="1:11">
      <c r="A169" s="72" t="s">
        <v>691</v>
      </c>
      <c r="B169" s="72" t="s">
        <v>591</v>
      </c>
      <c r="C169" s="73">
        <v>1971</v>
      </c>
      <c r="D169" s="73">
        <v>172614</v>
      </c>
      <c r="E169" s="72" t="s">
        <v>994</v>
      </c>
      <c r="F169" s="73">
        <v>1986</v>
      </c>
      <c r="G169" s="73">
        <v>1990</v>
      </c>
      <c r="H169" s="74">
        <v>20000</v>
      </c>
      <c r="I169" s="72" t="s">
        <v>995</v>
      </c>
      <c r="J169" s="75"/>
    </row>
    <row r="170" spans="1:11">
      <c r="A170" s="72" t="s">
        <v>691</v>
      </c>
      <c r="B170" s="72" t="s">
        <v>698</v>
      </c>
      <c r="C170" s="73">
        <v>1971</v>
      </c>
      <c r="D170" s="73">
        <v>172631</v>
      </c>
      <c r="E170" s="72" t="s">
        <v>994</v>
      </c>
      <c r="F170" s="73">
        <v>1986</v>
      </c>
      <c r="G170" s="73">
        <v>1991</v>
      </c>
      <c r="H170" s="74">
        <v>72360</v>
      </c>
      <c r="I170" s="72" t="s">
        <v>995</v>
      </c>
      <c r="J170" s="75"/>
    </row>
    <row r="171" spans="1:11">
      <c r="A171" s="72" t="s">
        <v>691</v>
      </c>
      <c r="B171" s="72" t="s">
        <v>30</v>
      </c>
      <c r="C171" s="73">
        <v>1971</v>
      </c>
      <c r="D171" s="73">
        <v>172651</v>
      </c>
      <c r="E171" s="72" t="s">
        <v>1001</v>
      </c>
      <c r="F171" s="73">
        <v>1986</v>
      </c>
      <c r="G171" s="73">
        <v>1987</v>
      </c>
      <c r="H171" s="74">
        <v>102000</v>
      </c>
      <c r="I171" s="72" t="s">
        <v>995</v>
      </c>
      <c r="J171" s="75"/>
    </row>
    <row r="172" spans="1:11">
      <c r="A172" s="72" t="s">
        <v>691</v>
      </c>
      <c r="B172" s="72" t="s">
        <v>30</v>
      </c>
      <c r="C172" s="73">
        <v>1972</v>
      </c>
      <c r="D172" s="73">
        <v>172650</v>
      </c>
      <c r="E172" s="72" t="s">
        <v>994</v>
      </c>
      <c r="F172" s="73">
        <v>1986</v>
      </c>
      <c r="G172" s="73">
        <v>1991</v>
      </c>
      <c r="H172" s="74">
        <v>94000</v>
      </c>
      <c r="I172" s="72" t="s">
        <v>995</v>
      </c>
      <c r="J172" s="75"/>
      <c r="K172" s="75"/>
    </row>
    <row r="173" spans="1:11">
      <c r="A173" s="72" t="s">
        <v>691</v>
      </c>
      <c r="B173" s="72" t="s">
        <v>700</v>
      </c>
      <c r="C173" s="73">
        <v>1971</v>
      </c>
      <c r="D173" s="73">
        <v>172658</v>
      </c>
      <c r="E173" s="72" t="s">
        <v>994</v>
      </c>
      <c r="F173" s="73">
        <v>1986</v>
      </c>
      <c r="G173" s="73">
        <v>1989</v>
      </c>
      <c r="H173" s="74">
        <v>125400</v>
      </c>
      <c r="I173" s="72" t="s">
        <v>1033</v>
      </c>
      <c r="J173" s="75"/>
    </row>
    <row r="174" spans="1:11">
      <c r="A174" s="72" t="s">
        <v>691</v>
      </c>
      <c r="B174" s="72" t="s">
        <v>705</v>
      </c>
      <c r="C174" s="73">
        <v>1981</v>
      </c>
      <c r="D174" s="73">
        <v>172675</v>
      </c>
      <c r="E174" s="72" t="s">
        <v>994</v>
      </c>
      <c r="F174" s="73">
        <v>1986</v>
      </c>
      <c r="G174" s="73">
        <v>1994</v>
      </c>
      <c r="H174" s="74">
        <v>87000</v>
      </c>
      <c r="I174" s="72" t="s">
        <v>995</v>
      </c>
      <c r="J174" s="75"/>
      <c r="K174" s="75"/>
    </row>
    <row r="175" spans="1:11">
      <c r="A175" s="72" t="s">
        <v>691</v>
      </c>
      <c r="B175" s="72" t="s">
        <v>703</v>
      </c>
      <c r="C175" s="73">
        <v>1971</v>
      </c>
      <c r="D175" s="73">
        <v>172740</v>
      </c>
      <c r="E175" s="72" t="s">
        <v>994</v>
      </c>
      <c r="F175" s="73">
        <v>1986</v>
      </c>
      <c r="G175" s="73">
        <v>1987</v>
      </c>
      <c r="H175" s="74">
        <v>204000</v>
      </c>
      <c r="I175" s="72" t="s">
        <v>995</v>
      </c>
      <c r="J175" s="75"/>
    </row>
    <row r="176" spans="1:11" ht="26.4">
      <c r="A176" s="72" t="s">
        <v>691</v>
      </c>
      <c r="B176" s="72" t="s">
        <v>605</v>
      </c>
      <c r="C176" s="73">
        <v>1971</v>
      </c>
      <c r="D176" s="73">
        <v>172787</v>
      </c>
      <c r="E176" s="72" t="s">
        <v>994</v>
      </c>
      <c r="F176" s="73">
        <v>1986</v>
      </c>
      <c r="G176" s="73">
        <v>1996</v>
      </c>
      <c r="H176" s="74">
        <v>350156</v>
      </c>
      <c r="I176" s="72" t="s">
        <v>995</v>
      </c>
      <c r="J176" s="75"/>
    </row>
    <row r="177" spans="1:11">
      <c r="A177" s="72" t="s">
        <v>691</v>
      </c>
      <c r="B177" s="72" t="s">
        <v>710</v>
      </c>
      <c r="C177" s="73">
        <v>1971</v>
      </c>
      <c r="D177" s="73">
        <v>39579</v>
      </c>
      <c r="E177" s="72" t="s">
        <v>994</v>
      </c>
      <c r="F177" s="73">
        <v>1986</v>
      </c>
      <c r="G177" s="73">
        <v>1988</v>
      </c>
      <c r="H177" s="74">
        <v>135000</v>
      </c>
      <c r="I177" s="72" t="s">
        <v>995</v>
      </c>
      <c r="J177" s="75"/>
    </row>
    <row r="178" spans="1:11">
      <c r="A178" s="72" t="s">
        <v>691</v>
      </c>
      <c r="B178" s="72" t="s">
        <v>610</v>
      </c>
      <c r="C178" s="73">
        <v>1971</v>
      </c>
      <c r="D178" s="73">
        <v>172814</v>
      </c>
      <c r="E178" s="72" t="s">
        <v>1001</v>
      </c>
      <c r="F178" s="73">
        <v>1986</v>
      </c>
      <c r="G178" s="73">
        <v>1991</v>
      </c>
      <c r="H178" s="74">
        <v>13200</v>
      </c>
      <c r="I178" s="72" t="s">
        <v>995</v>
      </c>
      <c r="J178" s="75"/>
    </row>
    <row r="179" spans="1:11">
      <c r="A179" s="72" t="s">
        <v>691</v>
      </c>
      <c r="B179" s="72" t="s">
        <v>33</v>
      </c>
      <c r="C179" s="73">
        <v>1976</v>
      </c>
      <c r="D179" s="73">
        <v>172821</v>
      </c>
      <c r="E179" s="72" t="s">
        <v>994</v>
      </c>
      <c r="F179" s="73">
        <v>1986</v>
      </c>
      <c r="G179" s="73">
        <v>1987</v>
      </c>
      <c r="H179" s="74">
        <v>84000</v>
      </c>
      <c r="I179" s="72" t="s">
        <v>995</v>
      </c>
      <c r="J179" s="75"/>
    </row>
    <row r="180" spans="1:11">
      <c r="A180" s="72" t="s">
        <v>691</v>
      </c>
      <c r="B180" s="72" t="s">
        <v>619</v>
      </c>
      <c r="C180" s="73">
        <v>1978</v>
      </c>
      <c r="D180" s="73">
        <v>172861</v>
      </c>
      <c r="E180" s="72" t="s">
        <v>1001</v>
      </c>
      <c r="F180" s="73">
        <v>1986</v>
      </c>
      <c r="G180" s="73">
        <v>1988</v>
      </c>
      <c r="H180" s="74">
        <v>16500</v>
      </c>
      <c r="I180" s="72" t="s">
        <v>995</v>
      </c>
      <c r="J180" s="75"/>
    </row>
    <row r="181" spans="1:11">
      <c r="A181" s="72" t="s">
        <v>691</v>
      </c>
      <c r="B181" s="72" t="s">
        <v>622</v>
      </c>
      <c r="C181" s="73">
        <v>1971</v>
      </c>
      <c r="D181" s="73">
        <v>172894</v>
      </c>
      <c r="E181" s="72" t="s">
        <v>994</v>
      </c>
      <c r="F181" s="73">
        <v>1986</v>
      </c>
      <c r="G181" s="73">
        <v>1999</v>
      </c>
      <c r="H181" s="74">
        <v>60462</v>
      </c>
      <c r="I181" s="72" t="s">
        <v>995</v>
      </c>
      <c r="J181" s="75"/>
      <c r="K181" s="75"/>
    </row>
    <row r="182" spans="1:11">
      <c r="A182" s="72" t="s">
        <v>691</v>
      </c>
      <c r="B182" s="72" t="s">
        <v>624</v>
      </c>
      <c r="C182" s="73">
        <v>1971</v>
      </c>
      <c r="D182" s="73">
        <v>172897</v>
      </c>
      <c r="E182" s="72" t="s">
        <v>994</v>
      </c>
      <c r="F182" s="73">
        <v>1986</v>
      </c>
      <c r="G182" s="73">
        <v>1989</v>
      </c>
      <c r="H182" s="74">
        <v>47500</v>
      </c>
      <c r="I182" s="72" t="s">
        <v>995</v>
      </c>
      <c r="J182" s="75"/>
    </row>
    <row r="183" spans="1:11">
      <c r="A183" s="72" t="s">
        <v>691</v>
      </c>
      <c r="B183" s="72" t="s">
        <v>707</v>
      </c>
      <c r="C183" s="73">
        <v>1980</v>
      </c>
      <c r="D183" s="73">
        <v>172947</v>
      </c>
      <c r="E183" s="72" t="s">
        <v>996</v>
      </c>
      <c r="F183" s="73">
        <v>1986</v>
      </c>
      <c r="G183" s="73">
        <v>2024</v>
      </c>
      <c r="H183" s="74">
        <v>1856925</v>
      </c>
      <c r="I183" s="72" t="s">
        <v>1034</v>
      </c>
      <c r="J183" s="75"/>
    </row>
    <row r="184" spans="1:11">
      <c r="A184" s="72" t="s">
        <v>691</v>
      </c>
      <c r="B184" s="72" t="s">
        <v>714</v>
      </c>
      <c r="C184" s="73">
        <v>1971</v>
      </c>
      <c r="D184" s="73">
        <v>173205</v>
      </c>
      <c r="E184" s="72" t="s">
        <v>994</v>
      </c>
      <c r="F184" s="73">
        <v>1986</v>
      </c>
      <c r="G184" s="73">
        <v>1987</v>
      </c>
      <c r="H184" s="74">
        <v>110500</v>
      </c>
      <c r="I184" s="72" t="s">
        <v>995</v>
      </c>
      <c r="J184" s="75"/>
    </row>
    <row r="185" spans="1:11">
      <c r="A185" s="72" t="s">
        <v>691</v>
      </c>
      <c r="B185" s="72" t="s">
        <v>635</v>
      </c>
      <c r="C185" s="73">
        <v>1971</v>
      </c>
      <c r="D185" s="73">
        <v>172964</v>
      </c>
      <c r="E185" s="72" t="s">
        <v>994</v>
      </c>
      <c r="F185" s="73">
        <v>1986</v>
      </c>
      <c r="G185" s="73">
        <v>1990</v>
      </c>
      <c r="H185" s="74">
        <v>70000</v>
      </c>
      <c r="I185" s="72" t="s">
        <v>995</v>
      </c>
      <c r="J185" s="75"/>
    </row>
    <row r="186" spans="1:11">
      <c r="A186" s="72" t="s">
        <v>691</v>
      </c>
      <c r="B186" s="72" t="s">
        <v>28</v>
      </c>
      <c r="C186" s="73">
        <v>1973</v>
      </c>
      <c r="D186" s="73">
        <v>172975</v>
      </c>
      <c r="E186" s="72" t="s">
        <v>996</v>
      </c>
      <c r="F186" s="73">
        <v>1986</v>
      </c>
      <c r="G186" s="73">
        <v>2027</v>
      </c>
      <c r="H186" s="74">
        <v>76060</v>
      </c>
      <c r="I186" s="72" t="s">
        <v>1035</v>
      </c>
      <c r="J186" s="75"/>
    </row>
    <row r="187" spans="1:11">
      <c r="A187" s="72" t="s">
        <v>691</v>
      </c>
      <c r="B187" s="72" t="s">
        <v>639</v>
      </c>
      <c r="C187" s="73">
        <v>1972</v>
      </c>
      <c r="D187" s="73">
        <v>172987</v>
      </c>
      <c r="E187" s="72" t="s">
        <v>1001</v>
      </c>
      <c r="F187" s="73">
        <v>1986</v>
      </c>
      <c r="G187" s="73">
        <v>1996</v>
      </c>
      <c r="H187" s="74">
        <v>246600</v>
      </c>
      <c r="I187" s="72" t="s">
        <v>995</v>
      </c>
      <c r="J187" s="75"/>
    </row>
    <row r="188" spans="1:11">
      <c r="A188" s="72" t="s">
        <v>691</v>
      </c>
      <c r="B188" s="72" t="s">
        <v>695</v>
      </c>
      <c r="C188" s="73">
        <v>1971</v>
      </c>
      <c r="D188" s="73">
        <v>172999</v>
      </c>
      <c r="E188" s="72" t="s">
        <v>994</v>
      </c>
      <c r="F188" s="73">
        <v>1986</v>
      </c>
      <c r="G188" s="73">
        <v>1995</v>
      </c>
      <c r="H188" s="74">
        <v>340850</v>
      </c>
      <c r="I188" s="72" t="s">
        <v>995</v>
      </c>
      <c r="J188" s="75"/>
    </row>
    <row r="189" spans="1:11">
      <c r="A189" s="72" t="s">
        <v>691</v>
      </c>
      <c r="B189" s="72" t="s">
        <v>1036</v>
      </c>
      <c r="C189" s="73">
        <v>1971</v>
      </c>
      <c r="D189" s="73">
        <v>39818</v>
      </c>
      <c r="E189" s="72" t="s">
        <v>1001</v>
      </c>
      <c r="F189" s="73">
        <v>1986</v>
      </c>
      <c r="G189" s="73">
        <v>2009</v>
      </c>
      <c r="H189" s="74">
        <v>380</v>
      </c>
      <c r="I189" s="72" t="s">
        <v>995</v>
      </c>
      <c r="J189" s="75"/>
    </row>
    <row r="190" spans="1:11">
      <c r="A190" s="72" t="s">
        <v>691</v>
      </c>
      <c r="B190" s="72" t="s">
        <v>713</v>
      </c>
      <c r="C190" s="73">
        <v>1971</v>
      </c>
      <c r="D190" s="73">
        <v>173020</v>
      </c>
      <c r="E190" s="72" t="s">
        <v>994</v>
      </c>
      <c r="F190" s="73">
        <v>1986</v>
      </c>
      <c r="G190" s="73">
        <v>1988</v>
      </c>
      <c r="H190" s="74">
        <v>90000</v>
      </c>
      <c r="I190" s="72" t="s">
        <v>995</v>
      </c>
      <c r="J190" s="75"/>
    </row>
    <row r="191" spans="1:11">
      <c r="A191" s="72" t="s">
        <v>691</v>
      </c>
      <c r="B191" s="72" t="s">
        <v>704</v>
      </c>
      <c r="C191" s="73">
        <v>1971</v>
      </c>
      <c r="D191" s="73">
        <v>39857</v>
      </c>
      <c r="E191" s="72" t="s">
        <v>994</v>
      </c>
      <c r="F191" s="73">
        <v>1986</v>
      </c>
      <c r="G191" s="73">
        <v>1988</v>
      </c>
      <c r="H191" s="74">
        <v>450000</v>
      </c>
      <c r="I191" s="72" t="s">
        <v>995</v>
      </c>
      <c r="J191" s="75"/>
      <c r="K191" s="75"/>
    </row>
    <row r="192" spans="1:11">
      <c r="A192" s="72" t="s">
        <v>691</v>
      </c>
      <c r="B192" s="72" t="s">
        <v>648</v>
      </c>
      <c r="C192" s="73">
        <v>1971</v>
      </c>
      <c r="D192" s="73">
        <v>173061</v>
      </c>
      <c r="E192" s="72" t="s">
        <v>994</v>
      </c>
      <c r="F192" s="73">
        <v>1986</v>
      </c>
      <c r="G192" s="73">
        <v>1986</v>
      </c>
      <c r="H192" s="74">
        <v>64000</v>
      </c>
      <c r="I192" s="72" t="s">
        <v>995</v>
      </c>
      <c r="J192" s="75"/>
    </row>
    <row r="193" spans="1:11" ht="26.4">
      <c r="A193" s="72" t="s">
        <v>691</v>
      </c>
      <c r="B193" s="72" t="s">
        <v>715</v>
      </c>
      <c r="C193" s="73">
        <v>1971</v>
      </c>
      <c r="D193" s="73">
        <v>173065</v>
      </c>
      <c r="E193" s="72" t="s">
        <v>994</v>
      </c>
      <c r="F193" s="73">
        <v>1986</v>
      </c>
      <c r="G193" s="73">
        <v>1998</v>
      </c>
      <c r="H193" s="74">
        <v>186699</v>
      </c>
      <c r="I193" s="72" t="s">
        <v>995</v>
      </c>
      <c r="J193" s="75"/>
    </row>
    <row r="194" spans="1:11">
      <c r="A194" s="72" t="s">
        <v>691</v>
      </c>
      <c r="B194" s="72" t="s">
        <v>702</v>
      </c>
      <c r="C194" s="73">
        <v>1971</v>
      </c>
      <c r="D194" s="73">
        <v>39885</v>
      </c>
      <c r="E194" s="72" t="s">
        <v>996</v>
      </c>
      <c r="F194" s="73">
        <v>1986</v>
      </c>
      <c r="G194" s="73">
        <v>2025</v>
      </c>
      <c r="H194" s="74">
        <v>5392045</v>
      </c>
      <c r="I194" s="72" t="s">
        <v>1037</v>
      </c>
      <c r="J194" s="75"/>
    </row>
    <row r="195" spans="1:11">
      <c r="A195" s="72" t="s">
        <v>691</v>
      </c>
      <c r="B195" s="72" t="s">
        <v>712</v>
      </c>
      <c r="C195" s="73">
        <v>1971</v>
      </c>
      <c r="D195" s="73">
        <v>215489</v>
      </c>
      <c r="E195" s="72" t="s">
        <v>1001</v>
      </c>
      <c r="F195" s="73">
        <v>1986</v>
      </c>
      <c r="G195" s="73">
        <v>1999</v>
      </c>
      <c r="H195" s="74">
        <v>391870</v>
      </c>
      <c r="I195" s="72" t="s">
        <v>995</v>
      </c>
      <c r="J195" s="75"/>
    </row>
    <row r="196" spans="1:11">
      <c r="A196" s="72" t="s">
        <v>691</v>
      </c>
      <c r="B196" s="72" t="s">
        <v>691</v>
      </c>
      <c r="C196" s="73">
        <v>1971</v>
      </c>
      <c r="D196" s="73">
        <v>348651</v>
      </c>
      <c r="E196" s="72" t="s">
        <v>1001</v>
      </c>
      <c r="F196" s="73">
        <v>1986</v>
      </c>
      <c r="G196" s="73">
        <v>2001</v>
      </c>
      <c r="H196" s="74">
        <v>109225</v>
      </c>
      <c r="I196" s="72" t="s">
        <v>995</v>
      </c>
      <c r="J196" s="75"/>
    </row>
    <row r="197" spans="1:11">
      <c r="A197" s="75" t="s">
        <v>691</v>
      </c>
      <c r="B197" s="75">
        <v>173020</v>
      </c>
      <c r="C197" s="75" t="s">
        <v>713</v>
      </c>
      <c r="D197" s="75" t="s">
        <v>994</v>
      </c>
      <c r="E197" s="75">
        <v>1971</v>
      </c>
      <c r="F197" s="75">
        <v>1983</v>
      </c>
      <c r="G197" s="75">
        <v>1988</v>
      </c>
      <c r="H197" s="76">
        <v>90000</v>
      </c>
      <c r="I197" s="75">
        <v>0</v>
      </c>
      <c r="J197" s="75"/>
    </row>
    <row r="198" spans="1:11">
      <c r="A198" s="75" t="s">
        <v>691</v>
      </c>
      <c r="B198" s="75">
        <v>173039</v>
      </c>
      <c r="C198" s="75" t="s">
        <v>29</v>
      </c>
      <c r="D198" s="75" t="s">
        <v>996</v>
      </c>
      <c r="E198" s="75">
        <v>1971</v>
      </c>
      <c r="F198" s="75">
        <v>1983</v>
      </c>
      <c r="G198" s="75">
        <v>2010</v>
      </c>
      <c r="H198" s="76">
        <v>367222</v>
      </c>
      <c r="I198" s="75">
        <v>1350</v>
      </c>
      <c r="J198" s="75"/>
    </row>
    <row r="199" spans="1:11">
      <c r="A199" s="75" t="s">
        <v>691</v>
      </c>
      <c r="B199" s="75">
        <v>39857</v>
      </c>
      <c r="C199" s="75" t="s">
        <v>704</v>
      </c>
      <c r="D199" s="75" t="s">
        <v>994</v>
      </c>
      <c r="E199" s="75">
        <v>1971</v>
      </c>
      <c r="F199" s="75">
        <v>1983</v>
      </c>
      <c r="G199" s="75">
        <v>1988</v>
      </c>
      <c r="H199" s="76">
        <v>450000</v>
      </c>
      <c r="I199" s="75">
        <v>0</v>
      </c>
      <c r="J199" s="75"/>
    </row>
    <row r="200" spans="1:11">
      <c r="A200" s="75" t="s">
        <v>691</v>
      </c>
      <c r="B200" s="75">
        <v>173061</v>
      </c>
      <c r="C200" s="75" t="s">
        <v>648</v>
      </c>
      <c r="D200" s="75" t="s">
        <v>994</v>
      </c>
      <c r="E200" s="75">
        <v>1971</v>
      </c>
      <c r="F200" s="75">
        <v>1983</v>
      </c>
      <c r="G200" s="75">
        <v>1986</v>
      </c>
      <c r="H200" s="76">
        <v>64000</v>
      </c>
      <c r="I200" s="75">
        <v>0</v>
      </c>
      <c r="J200" s="75"/>
    </row>
    <row r="201" spans="1:11">
      <c r="A201" s="75" t="s">
        <v>691</v>
      </c>
      <c r="B201" s="75">
        <v>173065</v>
      </c>
      <c r="C201" s="75" t="s">
        <v>715</v>
      </c>
      <c r="D201" s="75" t="s">
        <v>994</v>
      </c>
      <c r="E201" s="75">
        <v>1971</v>
      </c>
      <c r="F201" s="75">
        <v>1983</v>
      </c>
      <c r="G201" s="75">
        <v>1998</v>
      </c>
      <c r="H201" s="76">
        <v>186699</v>
      </c>
      <c r="I201" s="75">
        <v>0</v>
      </c>
      <c r="J201" s="75"/>
    </row>
    <row r="202" spans="1:11">
      <c r="A202" s="75" t="s">
        <v>691</v>
      </c>
      <c r="B202" s="75">
        <v>191626</v>
      </c>
      <c r="C202" s="75" t="s">
        <v>699</v>
      </c>
      <c r="D202" s="75" t="s">
        <v>994</v>
      </c>
      <c r="E202" s="75">
        <v>1971</v>
      </c>
      <c r="F202" s="75">
        <v>1983</v>
      </c>
      <c r="G202" s="75">
        <v>1994</v>
      </c>
      <c r="H202" s="76">
        <v>206222</v>
      </c>
      <c r="I202" s="75">
        <v>0</v>
      </c>
      <c r="J202" s="75"/>
    </row>
    <row r="203" spans="1:11">
      <c r="A203" s="75" t="s">
        <v>691</v>
      </c>
      <c r="B203" s="75">
        <v>39885</v>
      </c>
      <c r="C203" s="75" t="s">
        <v>702</v>
      </c>
      <c r="D203" s="75" t="s">
        <v>996</v>
      </c>
      <c r="E203" s="75">
        <v>1971</v>
      </c>
      <c r="F203" s="75">
        <v>1983</v>
      </c>
      <c r="G203" s="75">
        <v>2017</v>
      </c>
      <c r="H203" s="76">
        <v>4689537</v>
      </c>
      <c r="I203" s="75">
        <v>379344</v>
      </c>
      <c r="J203" s="75"/>
      <c r="K203" s="75"/>
    </row>
    <row r="204" spans="1:11">
      <c r="A204" s="75" t="s">
        <v>691</v>
      </c>
      <c r="B204" s="75">
        <v>215489</v>
      </c>
      <c r="C204" s="75" t="s">
        <v>712</v>
      </c>
      <c r="D204" s="75" t="s">
        <v>994</v>
      </c>
      <c r="E204" s="75">
        <v>1971</v>
      </c>
      <c r="F204" s="75">
        <v>1983</v>
      </c>
      <c r="G204" s="75">
        <v>1999</v>
      </c>
      <c r="H204" s="76">
        <v>391870</v>
      </c>
      <c r="I204" s="75">
        <v>0</v>
      </c>
      <c r="J204" s="75"/>
    </row>
    <row r="205" spans="1:11">
      <c r="A205" s="75" t="s">
        <v>691</v>
      </c>
      <c r="B205" s="75">
        <v>173121</v>
      </c>
      <c r="C205" s="75" t="s">
        <v>691</v>
      </c>
      <c r="D205" s="75" t="s">
        <v>994</v>
      </c>
      <c r="E205" s="75">
        <v>1973</v>
      </c>
      <c r="F205" s="75">
        <v>1983</v>
      </c>
      <c r="G205" s="75">
        <v>1985</v>
      </c>
      <c r="H205" s="76">
        <v>4600000</v>
      </c>
      <c r="I205" s="75">
        <v>0</v>
      </c>
      <c r="J205" s="75"/>
    </row>
    <row r="206" spans="1:11">
      <c r="A206" s="75" t="s">
        <v>691</v>
      </c>
      <c r="B206" s="75">
        <v>348651</v>
      </c>
      <c r="C206" s="75" t="s">
        <v>691</v>
      </c>
      <c r="D206" s="75" t="s">
        <v>1001</v>
      </c>
      <c r="E206" s="75">
        <v>1971</v>
      </c>
      <c r="F206" s="75">
        <v>1983</v>
      </c>
      <c r="G206" s="75">
        <v>2001</v>
      </c>
      <c r="H206" s="76">
        <v>109225</v>
      </c>
      <c r="I206" s="75">
        <v>0</v>
      </c>
      <c r="J206" s="75"/>
    </row>
    <row r="208" spans="1:11">
      <c r="H208" s="68">
        <f>SUM(H3:H206)</f>
        <v>127548003</v>
      </c>
      <c r="J208" s="68"/>
      <c r="K208" s="77"/>
    </row>
    <row r="209" spans="10:10">
      <c r="J209" s="6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90"/>
  <sheetViews>
    <sheetView workbookViewId="0">
      <selection activeCell="L27" sqref="L27"/>
    </sheetView>
  </sheetViews>
  <sheetFormatPr defaultColWidth="9.109375" defaultRowHeight="10.199999999999999"/>
  <cols>
    <col min="1" max="1" width="9.33203125" style="4" customWidth="1"/>
    <col min="2" max="2" width="7.5546875" style="4" customWidth="1"/>
    <col min="3" max="3" width="11.88671875" style="4" customWidth="1"/>
    <col min="4" max="4" width="5" style="4" customWidth="1"/>
    <col min="5" max="5" width="7.5546875" style="4" customWidth="1"/>
    <col min="6" max="6" width="11.5546875" style="4" customWidth="1"/>
    <col min="7" max="7" width="3.5546875" style="4" customWidth="1"/>
    <col min="8" max="8" width="3.6640625" style="4" customWidth="1"/>
    <col min="9" max="9" width="8.5546875" style="4" customWidth="1"/>
    <col min="10" max="10" width="8.6640625" style="4" customWidth="1"/>
    <col min="11" max="11" width="7.88671875" style="4" customWidth="1"/>
    <col min="12" max="12" width="6.88671875" style="4" customWidth="1"/>
    <col min="13" max="13" width="7.33203125" style="4" customWidth="1"/>
    <col min="14" max="14" width="6.33203125" style="4" customWidth="1"/>
    <col min="15" max="15" width="11.88671875" style="4" customWidth="1"/>
    <col min="16" max="16" width="1.5546875" style="4" customWidth="1"/>
    <col min="17" max="16384" width="9.109375" style="4"/>
  </cols>
  <sheetData>
    <row r="1" spans="1:6" s="1" customFormat="1" ht="13.8">
      <c r="C1" s="29" t="s">
        <v>1039</v>
      </c>
      <c r="E1" s="29" t="s">
        <v>981</v>
      </c>
      <c r="F1" s="29"/>
    </row>
    <row r="2" spans="1:6">
      <c r="A2" s="78" t="s">
        <v>982</v>
      </c>
      <c r="B2" s="79"/>
      <c r="C2" s="80"/>
    </row>
    <row r="3" spans="1:6">
      <c r="C3" s="17" t="s">
        <v>34</v>
      </c>
    </row>
    <row r="4" spans="1:6">
      <c r="A4" s="17" t="s">
        <v>35</v>
      </c>
      <c r="B4" s="17"/>
      <c r="C4" s="4">
        <v>125</v>
      </c>
    </row>
    <row r="5" spans="1:6">
      <c r="A5" s="17" t="s">
        <v>36</v>
      </c>
      <c r="B5" s="17"/>
      <c r="C5" s="4">
        <v>62900</v>
      </c>
    </row>
    <row r="6" spans="1:6">
      <c r="A6" s="17" t="s">
        <v>37</v>
      </c>
      <c r="B6" s="17"/>
      <c r="C6" s="4">
        <f>EXP(-$C$8*$C$9)</f>
        <v>0.69767632607103103</v>
      </c>
    </row>
    <row r="7" spans="1:6">
      <c r="A7" s="17" t="s">
        <v>38</v>
      </c>
      <c r="B7" s="17"/>
      <c r="C7" s="4">
        <f>EXP(-$C$8*$C10)</f>
        <v>0.30119421191220214</v>
      </c>
    </row>
    <row r="8" spans="1:6">
      <c r="A8" s="17" t="s">
        <v>39</v>
      </c>
      <c r="B8" s="17"/>
      <c r="C8" s="4">
        <v>0.04</v>
      </c>
    </row>
    <row r="9" spans="1:6">
      <c r="A9" s="17" t="s">
        <v>40</v>
      </c>
      <c r="B9" s="17"/>
      <c r="C9" s="4">
        <v>9</v>
      </c>
    </row>
    <row r="10" spans="1:6">
      <c r="A10" s="17" t="s">
        <v>41</v>
      </c>
      <c r="B10" s="17"/>
      <c r="C10" s="4">
        <v>30</v>
      </c>
    </row>
    <row r="11" spans="1:6">
      <c r="A11" s="17" t="s">
        <v>42</v>
      </c>
      <c r="B11" s="17"/>
      <c r="C11" s="4">
        <v>1170</v>
      </c>
    </row>
    <row r="12" spans="1:6">
      <c r="A12" s="17"/>
      <c r="B12" s="17"/>
    </row>
    <row r="13" spans="1:6">
      <c r="A13" s="17" t="s">
        <v>43</v>
      </c>
      <c r="B13" s="17"/>
      <c r="C13" s="4">
        <f>C4*(C5*(C6-C7))</f>
        <v>3117340.622573792</v>
      </c>
    </row>
    <row r="14" spans="1:6">
      <c r="A14" s="17" t="s">
        <v>44</v>
      </c>
      <c r="B14" s="17"/>
      <c r="C14" s="4">
        <f>2*C13*C11/(1*10^6)</f>
        <v>7294.5770568226726</v>
      </c>
    </row>
    <row r="15" spans="1:6">
      <c r="A15" s="17" t="s">
        <v>45</v>
      </c>
      <c r="B15" s="17"/>
      <c r="C15" s="4">
        <f>C14*(1050.2/(273+25))</f>
        <v>25707.264513675069</v>
      </c>
    </row>
    <row r="16" spans="1:6">
      <c r="A16" s="17" t="s">
        <v>46</v>
      </c>
      <c r="B16" s="17"/>
      <c r="C16" s="4">
        <f>(C15/1000)</f>
        <v>25.707264513675067</v>
      </c>
    </row>
    <row r="17" spans="1:15">
      <c r="A17" s="17" t="s">
        <v>47</v>
      </c>
      <c r="B17" s="17"/>
      <c r="C17" s="4">
        <f>(2*($C$4*($C$5*($C$6-$C$7)))*$C$11/(1*10^6))*(1050.2/(273+25))/1000</f>
        <v>25.707264513675067</v>
      </c>
      <c r="N17" s="17">
        <v>2011</v>
      </c>
    </row>
    <row r="18" spans="1:15">
      <c r="A18" s="17"/>
      <c r="B18" s="17"/>
      <c r="L18" s="17">
        <v>2011</v>
      </c>
      <c r="M18" s="17">
        <v>2011</v>
      </c>
      <c r="N18" s="13" t="s">
        <v>0</v>
      </c>
    </row>
    <row r="19" spans="1:15">
      <c r="C19" s="17"/>
      <c r="L19" s="13" t="s">
        <v>658</v>
      </c>
      <c r="M19" s="13" t="s">
        <v>658</v>
      </c>
      <c r="N19" s="13" t="s">
        <v>1047</v>
      </c>
    </row>
    <row r="20" spans="1:15" ht="13.2">
      <c r="C20" s="17"/>
      <c r="D20" s="13" t="s">
        <v>49</v>
      </c>
      <c r="E20" s="13" t="s">
        <v>49</v>
      </c>
      <c r="F20" s="68" t="s">
        <v>983</v>
      </c>
      <c r="L20" s="13" t="s">
        <v>48</v>
      </c>
      <c r="M20" s="13" t="s">
        <v>31</v>
      </c>
      <c r="N20" s="13" t="s">
        <v>666</v>
      </c>
    </row>
    <row r="21" spans="1:15">
      <c r="D21" s="13" t="s">
        <v>54</v>
      </c>
      <c r="E21" s="13" t="s">
        <v>812</v>
      </c>
      <c r="F21" s="13" t="s">
        <v>810</v>
      </c>
      <c r="L21" s="13" t="s">
        <v>50</v>
      </c>
      <c r="M21" s="13" t="s">
        <v>51</v>
      </c>
      <c r="N21" s="13" t="s">
        <v>50</v>
      </c>
    </row>
    <row r="22" spans="1:15">
      <c r="A22" s="81" t="s">
        <v>52</v>
      </c>
      <c r="B22" s="4" t="s">
        <v>807</v>
      </c>
      <c r="C22" s="81" t="s">
        <v>53</v>
      </c>
      <c r="D22" s="16" t="s">
        <v>811</v>
      </c>
      <c r="E22" s="16" t="s">
        <v>811</v>
      </c>
      <c r="F22" s="16" t="s">
        <v>55</v>
      </c>
      <c r="G22" s="16" t="s">
        <v>56</v>
      </c>
      <c r="H22" s="16" t="s">
        <v>57</v>
      </c>
      <c r="I22" s="16" t="s">
        <v>58</v>
      </c>
      <c r="J22" s="16" t="s">
        <v>59</v>
      </c>
      <c r="K22" s="16" t="s">
        <v>60</v>
      </c>
      <c r="L22" s="16" t="s">
        <v>661</v>
      </c>
      <c r="M22" s="16" t="s">
        <v>661</v>
      </c>
      <c r="N22" s="16" t="s">
        <v>661</v>
      </c>
      <c r="O22" s="81" t="s">
        <v>660</v>
      </c>
    </row>
    <row r="23" spans="1: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O23" s="17"/>
    </row>
    <row r="24" spans="1:15">
      <c r="A24" s="4" t="s">
        <v>61</v>
      </c>
      <c r="B24" s="4">
        <v>172309</v>
      </c>
      <c r="C24" s="4" t="s">
        <v>771</v>
      </c>
      <c r="D24" s="4">
        <v>1966</v>
      </c>
      <c r="E24" s="4">
        <v>1996</v>
      </c>
      <c r="F24" s="82">
        <v>2033213</v>
      </c>
      <c r="G24" s="4">
        <f t="shared" ref="G24:G39" si="0">2011-$E24</f>
        <v>15</v>
      </c>
      <c r="H24" s="4">
        <f t="shared" ref="H24:H39" si="1">2011-$D24</f>
        <v>45</v>
      </c>
      <c r="I24" s="4">
        <f t="shared" ref="I24:I39" si="2">EXP(-$C$8*$G24)</f>
        <v>0.54881163609402639</v>
      </c>
      <c r="J24" s="4">
        <f t="shared" ref="J24:J39" si="3">EXP(-$C$8*$H24)</f>
        <v>0.16529888822158653</v>
      </c>
      <c r="K24" s="83">
        <f t="shared" ref="K24:K39" si="4">$F24/($E24-$D24)</f>
        <v>67773.766666666663</v>
      </c>
      <c r="L24" s="83">
        <f t="shared" ref="L24:L39" si="5">(2*($C$4*($K24*($I24-$J24)))*$C$11/(1*10^6))*(1050.2/(273+25))/1000</f>
        <v>26.793105106730572</v>
      </c>
      <c r="M24" s="84">
        <f>$L24*0.923</f>
        <v>24.730036013512319</v>
      </c>
      <c r="N24" s="84"/>
      <c r="O24" s="4" t="s">
        <v>771</v>
      </c>
    </row>
    <row r="25" spans="1:15">
      <c r="A25" s="4" t="s">
        <v>62</v>
      </c>
      <c r="C25" s="4" t="s">
        <v>772</v>
      </c>
      <c r="D25" s="4">
        <v>1966</v>
      </c>
      <c r="E25" s="4">
        <v>1989</v>
      </c>
      <c r="F25" s="82">
        <v>489978</v>
      </c>
      <c r="G25" s="4">
        <f t="shared" si="0"/>
        <v>22</v>
      </c>
      <c r="H25" s="4">
        <f t="shared" si="1"/>
        <v>45</v>
      </c>
      <c r="I25" s="4">
        <f t="shared" si="2"/>
        <v>0.41478291168158138</v>
      </c>
      <c r="J25" s="4">
        <f t="shared" si="3"/>
        <v>0.16529888822158653</v>
      </c>
      <c r="K25" s="83">
        <f t="shared" si="4"/>
        <v>21303.391304347828</v>
      </c>
      <c r="L25" s="83">
        <f t="shared" si="5"/>
        <v>5.4786442927917971</v>
      </c>
      <c r="M25" s="84">
        <v>0</v>
      </c>
      <c r="N25" s="84">
        <v>1</v>
      </c>
      <c r="O25" s="4" t="s">
        <v>771</v>
      </c>
    </row>
    <row r="26" spans="1:15">
      <c r="A26" s="4" t="s">
        <v>63</v>
      </c>
      <c r="B26" s="4">
        <v>172356</v>
      </c>
      <c r="C26" s="4" t="s">
        <v>772</v>
      </c>
      <c r="D26" s="4">
        <v>1968</v>
      </c>
      <c r="E26" s="4">
        <v>2011</v>
      </c>
      <c r="F26" s="82">
        <v>2446339</v>
      </c>
      <c r="G26" s="4">
        <f t="shared" si="0"/>
        <v>0</v>
      </c>
      <c r="H26" s="4">
        <f t="shared" si="1"/>
        <v>43</v>
      </c>
      <c r="I26" s="4">
        <f t="shared" si="2"/>
        <v>1</v>
      </c>
      <c r="J26" s="4">
        <f t="shared" si="3"/>
        <v>0.17906614791149322</v>
      </c>
      <c r="K26" s="83">
        <f t="shared" si="4"/>
        <v>56891.604651162794</v>
      </c>
      <c r="L26" s="83">
        <f t="shared" si="5"/>
        <v>48.143534178657802</v>
      </c>
      <c r="M26" s="85">
        <v>0</v>
      </c>
      <c r="N26" s="84">
        <v>2.75</v>
      </c>
      <c r="O26" s="4" t="s">
        <v>771</v>
      </c>
    </row>
    <row r="27" spans="1:15">
      <c r="A27" s="4" t="s">
        <v>64</v>
      </c>
      <c r="B27" s="4">
        <v>39111</v>
      </c>
      <c r="C27" s="4" t="s">
        <v>65</v>
      </c>
      <c r="D27" s="4">
        <v>1966</v>
      </c>
      <c r="E27" s="4">
        <v>1998</v>
      </c>
      <c r="F27" s="82">
        <v>516096</v>
      </c>
      <c r="G27" s="4">
        <f t="shared" si="0"/>
        <v>13</v>
      </c>
      <c r="H27" s="4">
        <f t="shared" si="1"/>
        <v>45</v>
      </c>
      <c r="I27" s="4">
        <f t="shared" si="2"/>
        <v>0.59452054797019438</v>
      </c>
      <c r="J27" s="4">
        <f t="shared" si="3"/>
        <v>0.16529888822158653</v>
      </c>
      <c r="K27" s="83">
        <f t="shared" si="4"/>
        <v>16128</v>
      </c>
      <c r="L27" s="83">
        <f t="shared" si="5"/>
        <v>7.1358179979127829</v>
      </c>
      <c r="M27" s="84">
        <f t="shared" ref="M27:M38" si="6">$L27*0.923</f>
        <v>6.5863600120734986</v>
      </c>
      <c r="N27" s="84"/>
      <c r="O27" s="4" t="s">
        <v>771</v>
      </c>
    </row>
    <row r="28" spans="1:15">
      <c r="A28" s="4" t="s">
        <v>66</v>
      </c>
      <c r="B28" s="4">
        <v>39153</v>
      </c>
      <c r="C28" s="4" t="s">
        <v>786</v>
      </c>
      <c r="D28" s="4">
        <v>1971</v>
      </c>
      <c r="E28" s="4">
        <v>1993</v>
      </c>
      <c r="F28" s="82">
        <v>176640</v>
      </c>
      <c r="G28" s="4">
        <f t="shared" si="0"/>
        <v>18</v>
      </c>
      <c r="H28" s="4">
        <f t="shared" si="1"/>
        <v>40</v>
      </c>
      <c r="I28" s="4">
        <f t="shared" si="2"/>
        <v>0.48675225595997168</v>
      </c>
      <c r="J28" s="4">
        <f t="shared" si="3"/>
        <v>0.20189651799465538</v>
      </c>
      <c r="K28" s="83">
        <f t="shared" si="4"/>
        <v>8029.090909090909</v>
      </c>
      <c r="L28" s="83">
        <f t="shared" si="5"/>
        <v>2.3576154428780636</v>
      </c>
      <c r="M28" s="84">
        <f t="shared" si="6"/>
        <v>2.1760790537764527</v>
      </c>
      <c r="N28" s="84"/>
      <c r="O28" s="4" t="s">
        <v>771</v>
      </c>
    </row>
    <row r="29" spans="1:15">
      <c r="A29" s="4" t="s">
        <v>67</v>
      </c>
      <c r="B29" s="4">
        <v>172457</v>
      </c>
      <c r="C29" s="4" t="s">
        <v>68</v>
      </c>
      <c r="D29" s="4">
        <v>1966</v>
      </c>
      <c r="E29" s="4">
        <v>1998</v>
      </c>
      <c r="F29" s="82">
        <v>226674</v>
      </c>
      <c r="G29" s="4">
        <f t="shared" si="0"/>
        <v>13</v>
      </c>
      <c r="H29" s="4">
        <f t="shared" si="1"/>
        <v>45</v>
      </c>
      <c r="I29" s="4">
        <f t="shared" si="2"/>
        <v>0.59452054797019438</v>
      </c>
      <c r="J29" s="4">
        <f t="shared" si="3"/>
        <v>0.16529888822158653</v>
      </c>
      <c r="K29" s="83">
        <f t="shared" si="4"/>
        <v>7083.5625</v>
      </c>
      <c r="L29" s="83">
        <f t="shared" si="5"/>
        <v>3.1341153755481188</v>
      </c>
      <c r="M29" s="84">
        <f t="shared" si="6"/>
        <v>2.8927884916309137</v>
      </c>
      <c r="N29" s="84"/>
      <c r="O29" s="4" t="s">
        <v>771</v>
      </c>
    </row>
    <row r="30" spans="1:15">
      <c r="A30" s="4" t="s">
        <v>69</v>
      </c>
      <c r="B30" s="4">
        <v>172485</v>
      </c>
      <c r="C30" s="4" t="s">
        <v>70</v>
      </c>
      <c r="D30" s="4">
        <v>1966</v>
      </c>
      <c r="E30" s="4">
        <v>1993</v>
      </c>
      <c r="F30" s="82">
        <v>156400</v>
      </c>
      <c r="G30" s="4">
        <f t="shared" si="0"/>
        <v>18</v>
      </c>
      <c r="H30" s="4">
        <f t="shared" si="1"/>
        <v>45</v>
      </c>
      <c r="I30" s="4">
        <f t="shared" si="2"/>
        <v>0.48675225595997168</v>
      </c>
      <c r="J30" s="4">
        <f t="shared" si="3"/>
        <v>0.16529888822158653</v>
      </c>
      <c r="K30" s="83">
        <f t="shared" si="4"/>
        <v>5792.5925925925922</v>
      </c>
      <c r="L30" s="83">
        <f t="shared" si="5"/>
        <v>1.9194313547187525</v>
      </c>
      <c r="M30" s="84">
        <f t="shared" si="6"/>
        <v>1.7716351404054087</v>
      </c>
      <c r="N30" s="84"/>
      <c r="O30" s="4" t="s">
        <v>771</v>
      </c>
    </row>
    <row r="31" spans="1:15">
      <c r="A31" s="4" t="s">
        <v>71</v>
      </c>
      <c r="B31" s="4">
        <v>172517</v>
      </c>
      <c r="C31" s="4" t="s">
        <v>72</v>
      </c>
      <c r="D31" s="4">
        <v>1966</v>
      </c>
      <c r="E31" s="4">
        <v>1998</v>
      </c>
      <c r="F31" s="82">
        <v>18589</v>
      </c>
      <c r="G31" s="4">
        <f t="shared" si="0"/>
        <v>13</v>
      </c>
      <c r="H31" s="4">
        <f t="shared" si="1"/>
        <v>45</v>
      </c>
      <c r="I31" s="4">
        <f t="shared" si="2"/>
        <v>0.59452054797019438</v>
      </c>
      <c r="J31" s="4">
        <f t="shared" si="3"/>
        <v>0.16529888822158653</v>
      </c>
      <c r="K31" s="83">
        <f t="shared" si="4"/>
        <v>580.90625</v>
      </c>
      <c r="L31" s="83">
        <f t="shared" si="5"/>
        <v>0.25702140834883569</v>
      </c>
      <c r="M31" s="84">
        <f t="shared" si="6"/>
        <v>0.23723075990597536</v>
      </c>
      <c r="N31" s="84"/>
      <c r="O31" s="4" t="s">
        <v>771</v>
      </c>
    </row>
    <row r="32" spans="1:15">
      <c r="A32" s="4" t="s">
        <v>73</v>
      </c>
      <c r="B32" s="4">
        <v>172579</v>
      </c>
      <c r="C32" s="4" t="s">
        <v>74</v>
      </c>
      <c r="D32" s="4">
        <v>1967</v>
      </c>
      <c r="E32" s="4">
        <v>1999</v>
      </c>
      <c r="F32" s="82">
        <v>266788</v>
      </c>
      <c r="G32" s="4">
        <f t="shared" si="0"/>
        <v>12</v>
      </c>
      <c r="H32" s="4">
        <f t="shared" si="1"/>
        <v>44</v>
      </c>
      <c r="I32" s="4">
        <f t="shared" si="2"/>
        <v>0.61878339180614084</v>
      </c>
      <c r="J32" s="4">
        <f t="shared" si="3"/>
        <v>0.17204486382305054</v>
      </c>
      <c r="K32" s="83">
        <f t="shared" si="4"/>
        <v>8337.125</v>
      </c>
      <c r="L32" s="83">
        <f t="shared" si="5"/>
        <v>3.8392937522732518</v>
      </c>
      <c r="M32" s="84">
        <f t="shared" si="6"/>
        <v>3.5436681333482114</v>
      </c>
      <c r="N32" s="84"/>
      <c r="O32" s="4" t="s">
        <v>771</v>
      </c>
    </row>
    <row r="33" spans="1:15">
      <c r="A33" s="4" t="s">
        <v>75</v>
      </c>
      <c r="B33" s="4">
        <v>39473</v>
      </c>
      <c r="C33" s="4" t="s">
        <v>76</v>
      </c>
      <c r="D33" s="4">
        <v>1966</v>
      </c>
      <c r="E33" s="4">
        <v>1998</v>
      </c>
      <c r="F33" s="82">
        <v>298600</v>
      </c>
      <c r="G33" s="4">
        <f t="shared" si="0"/>
        <v>13</v>
      </c>
      <c r="H33" s="4">
        <f t="shared" si="1"/>
        <v>45</v>
      </c>
      <c r="I33" s="4">
        <f t="shared" si="2"/>
        <v>0.59452054797019438</v>
      </c>
      <c r="J33" s="4">
        <f t="shared" si="3"/>
        <v>0.16529888822158653</v>
      </c>
      <c r="K33" s="83">
        <f t="shared" si="4"/>
        <v>9331.25</v>
      </c>
      <c r="L33" s="83">
        <f t="shared" si="5"/>
        <v>4.1286025355297395</v>
      </c>
      <c r="M33" s="84">
        <f t="shared" si="6"/>
        <v>3.81070014029395</v>
      </c>
      <c r="N33" s="84"/>
      <c r="O33" s="4" t="s">
        <v>771</v>
      </c>
    </row>
    <row r="34" spans="1:15">
      <c r="A34" s="4" t="s">
        <v>77</v>
      </c>
      <c r="B34" s="4">
        <v>172817</v>
      </c>
      <c r="C34" s="4" t="s">
        <v>78</v>
      </c>
      <c r="D34" s="4">
        <v>1966</v>
      </c>
      <c r="E34" s="4">
        <v>1992</v>
      </c>
      <c r="F34" s="82">
        <v>89100</v>
      </c>
      <c r="G34" s="4">
        <f t="shared" si="0"/>
        <v>19</v>
      </c>
      <c r="H34" s="4">
        <f t="shared" si="1"/>
        <v>45</v>
      </c>
      <c r="I34" s="4">
        <f t="shared" si="2"/>
        <v>0.46766642700990924</v>
      </c>
      <c r="J34" s="4">
        <f t="shared" si="3"/>
        <v>0.16529888822158653</v>
      </c>
      <c r="K34" s="83">
        <f t="shared" si="4"/>
        <v>3426.9230769230771</v>
      </c>
      <c r="L34" s="83">
        <f t="shared" si="5"/>
        <v>1.0681226909729222</v>
      </c>
      <c r="M34" s="84">
        <f t="shared" si="6"/>
        <v>0.98587724376800723</v>
      </c>
      <c r="N34" s="84"/>
      <c r="O34" s="4" t="s">
        <v>771</v>
      </c>
    </row>
    <row r="35" spans="1:15">
      <c r="A35" s="4" t="s">
        <v>79</v>
      </c>
      <c r="B35" s="4">
        <v>172863</v>
      </c>
      <c r="C35" s="4" t="s">
        <v>80</v>
      </c>
      <c r="D35" s="4">
        <v>1966</v>
      </c>
      <c r="E35" s="4">
        <v>1994</v>
      </c>
      <c r="F35" s="82">
        <v>80000</v>
      </c>
      <c r="G35" s="4">
        <f t="shared" si="0"/>
        <v>17</v>
      </c>
      <c r="H35" s="4">
        <f t="shared" si="1"/>
        <v>45</v>
      </c>
      <c r="I35" s="4">
        <f t="shared" si="2"/>
        <v>0.50661699236558955</v>
      </c>
      <c r="J35" s="4">
        <f t="shared" si="3"/>
        <v>0.16529888822158653</v>
      </c>
      <c r="K35" s="83">
        <f t="shared" si="4"/>
        <v>2857.1428571428573</v>
      </c>
      <c r="L35" s="83">
        <f t="shared" si="5"/>
        <v>1.0052472660049794</v>
      </c>
      <c r="M35" s="84">
        <f t="shared" si="6"/>
        <v>0.92784322652259599</v>
      </c>
      <c r="N35" s="84"/>
      <c r="O35" s="4" t="s">
        <v>771</v>
      </c>
    </row>
    <row r="36" spans="1:15">
      <c r="A36" s="4" t="s">
        <v>81</v>
      </c>
      <c r="B36" s="4">
        <v>172907</v>
      </c>
      <c r="C36" s="4" t="s">
        <v>770</v>
      </c>
      <c r="D36" s="4">
        <v>1966</v>
      </c>
      <c r="E36" s="4">
        <v>1989</v>
      </c>
      <c r="F36" s="82">
        <v>209000</v>
      </c>
      <c r="G36" s="4">
        <f t="shared" si="0"/>
        <v>22</v>
      </c>
      <c r="H36" s="4">
        <f t="shared" si="1"/>
        <v>45</v>
      </c>
      <c r="I36" s="4">
        <f t="shared" si="2"/>
        <v>0.41478291168158138</v>
      </c>
      <c r="J36" s="4">
        <f t="shared" si="3"/>
        <v>0.16529888822158653</v>
      </c>
      <c r="K36" s="83">
        <f t="shared" si="4"/>
        <v>9086.95652173913</v>
      </c>
      <c r="L36" s="83">
        <f t="shared" si="5"/>
        <v>2.3369144271650679</v>
      </c>
      <c r="M36" s="84">
        <f t="shared" si="6"/>
        <v>2.1569720162733579</v>
      </c>
      <c r="N36" s="84"/>
      <c r="O36" s="4" t="s">
        <v>771</v>
      </c>
    </row>
    <row r="37" spans="1:15">
      <c r="A37" s="4" t="s">
        <v>82</v>
      </c>
      <c r="B37" s="4">
        <v>173015</v>
      </c>
      <c r="C37" s="4" t="s">
        <v>83</v>
      </c>
      <c r="D37" s="4">
        <v>1966</v>
      </c>
      <c r="E37" s="4">
        <v>1996</v>
      </c>
      <c r="F37" s="82">
        <v>161050</v>
      </c>
      <c r="G37" s="4">
        <f t="shared" si="0"/>
        <v>15</v>
      </c>
      <c r="H37" s="4">
        <f t="shared" si="1"/>
        <v>45</v>
      </c>
      <c r="I37" s="4">
        <f t="shared" si="2"/>
        <v>0.54881163609402639</v>
      </c>
      <c r="J37" s="4">
        <f t="shared" si="3"/>
        <v>0.16529888822158653</v>
      </c>
      <c r="K37" s="83">
        <f t="shared" si="4"/>
        <v>5368.333333333333</v>
      </c>
      <c r="L37" s="83">
        <f t="shared" si="5"/>
        <v>2.1222712905332393</v>
      </c>
      <c r="M37" s="84">
        <f t="shared" si="6"/>
        <v>1.9588564011621798</v>
      </c>
      <c r="N37" s="84"/>
      <c r="O37" s="4" t="s">
        <v>771</v>
      </c>
    </row>
    <row r="38" spans="1:15">
      <c r="A38" s="4" t="s">
        <v>84</v>
      </c>
      <c r="B38" s="4">
        <v>173058</v>
      </c>
      <c r="C38" s="4" t="s">
        <v>85</v>
      </c>
      <c r="D38" s="4">
        <v>1966</v>
      </c>
      <c r="E38" s="4">
        <v>1992</v>
      </c>
      <c r="F38" s="82">
        <v>52250</v>
      </c>
      <c r="G38" s="4">
        <f t="shared" si="0"/>
        <v>19</v>
      </c>
      <c r="H38" s="4">
        <f t="shared" si="1"/>
        <v>45</v>
      </c>
      <c r="I38" s="4">
        <f t="shared" si="2"/>
        <v>0.46766642700990924</v>
      </c>
      <c r="J38" s="4">
        <f t="shared" si="3"/>
        <v>0.16529888822158653</v>
      </c>
      <c r="K38" s="83">
        <f t="shared" si="4"/>
        <v>2009.6153846153845</v>
      </c>
      <c r="L38" s="83">
        <f t="shared" si="5"/>
        <v>0.62636824470634322</v>
      </c>
      <c r="M38" s="84">
        <f t="shared" si="6"/>
        <v>0.57813788986395487</v>
      </c>
      <c r="N38" s="84"/>
      <c r="O38" s="4" t="s">
        <v>771</v>
      </c>
    </row>
    <row r="39" spans="1:15">
      <c r="A39" s="4" t="s">
        <v>86</v>
      </c>
      <c r="B39" s="4">
        <v>370143</v>
      </c>
      <c r="C39" s="4" t="s">
        <v>779</v>
      </c>
      <c r="D39" s="4">
        <v>1966</v>
      </c>
      <c r="E39" s="4">
        <v>1995</v>
      </c>
      <c r="F39" s="82">
        <v>1640668</v>
      </c>
      <c r="G39" s="4">
        <f t="shared" si="0"/>
        <v>16</v>
      </c>
      <c r="H39" s="4">
        <f t="shared" si="1"/>
        <v>45</v>
      </c>
      <c r="I39" s="4">
        <f t="shared" si="2"/>
        <v>0.52729242404304855</v>
      </c>
      <c r="J39" s="4">
        <f t="shared" si="3"/>
        <v>0.16529888822158653</v>
      </c>
      <c r="K39" s="83">
        <f t="shared" si="4"/>
        <v>56574.758620689652</v>
      </c>
      <c r="L39" s="83">
        <f t="shared" si="5"/>
        <v>21.110822067675944</v>
      </c>
      <c r="M39" s="84">
        <v>0</v>
      </c>
      <c r="N39" s="84">
        <v>0.03</v>
      </c>
      <c r="O39" s="4" t="s">
        <v>771</v>
      </c>
    </row>
    <row r="40" spans="1:15">
      <c r="F40" s="88">
        <f>SUM(F24:F39)</f>
        <v>8861385</v>
      </c>
      <c r="K40" s="83"/>
      <c r="L40" s="83"/>
      <c r="M40" s="84"/>
      <c r="N40" s="84"/>
      <c r="O40" s="85">
        <f>SUM(M24:M39)</f>
        <v>52.356184522536836</v>
      </c>
    </row>
    <row r="41" spans="1:15">
      <c r="A41" s="4" t="s">
        <v>87</v>
      </c>
      <c r="B41" s="4">
        <v>172269</v>
      </c>
      <c r="C41" s="4" t="s">
        <v>685</v>
      </c>
      <c r="D41" s="4">
        <v>1966</v>
      </c>
      <c r="E41" s="4">
        <v>1994</v>
      </c>
      <c r="F41" s="82">
        <v>279622</v>
      </c>
      <c r="G41" s="4">
        <f t="shared" ref="G41:G76" si="7">2011-$E41</f>
        <v>17</v>
      </c>
      <c r="H41" s="4">
        <f t="shared" ref="H41:H76" si="8">2011-$D41</f>
        <v>45</v>
      </c>
      <c r="I41" s="4">
        <f t="shared" ref="I41:I76" si="9">EXP(-$C$8*$G41)</f>
        <v>0.50661699236558955</v>
      </c>
      <c r="J41" s="4">
        <f t="shared" ref="J41:J76" si="10">EXP(-$C$8*$H41)</f>
        <v>0.16529888822158653</v>
      </c>
      <c r="K41" s="83">
        <f t="shared" ref="K41:K76" si="11">$F41/($E41-$D41)</f>
        <v>9986.5</v>
      </c>
      <c r="L41" s="83">
        <f t="shared" ref="L41:L76" si="12">(2*($C$4*($K41*($I41-$J41)))*$C$11/(1*10^6))*(1050.2/(273+25))/1000</f>
        <v>3.5136156376855543</v>
      </c>
      <c r="M41" s="84">
        <f t="shared" ref="M41:M59" si="13">$L41*0.923</f>
        <v>3.2430672335837669</v>
      </c>
      <c r="N41" s="84"/>
      <c r="O41" s="4" t="s">
        <v>684</v>
      </c>
    </row>
    <row r="42" spans="1:15">
      <c r="A42" s="4" t="s">
        <v>88</v>
      </c>
      <c r="C42" s="4" t="s">
        <v>89</v>
      </c>
      <c r="D42" s="4">
        <v>1966</v>
      </c>
      <c r="E42" s="4">
        <v>1971</v>
      </c>
      <c r="F42" s="82">
        <v>99000</v>
      </c>
      <c r="G42" s="4">
        <f t="shared" si="7"/>
        <v>40</v>
      </c>
      <c r="H42" s="4">
        <f t="shared" si="8"/>
        <v>45</v>
      </c>
      <c r="I42" s="4">
        <f t="shared" si="9"/>
        <v>0.20189651799465538</v>
      </c>
      <c r="J42" s="4">
        <f t="shared" si="10"/>
        <v>0.16529888822158653</v>
      </c>
      <c r="K42" s="83">
        <f t="shared" si="11"/>
        <v>19800</v>
      </c>
      <c r="L42" s="83">
        <f t="shared" si="12"/>
        <v>0.74696416948600952</v>
      </c>
      <c r="M42" s="84">
        <f t="shared" si="13"/>
        <v>0.68944792843558678</v>
      </c>
      <c r="N42" s="84"/>
      <c r="O42" s="4" t="s">
        <v>684</v>
      </c>
    </row>
    <row r="43" spans="1:15">
      <c r="A43" s="4" t="s">
        <v>90</v>
      </c>
      <c r="C43" s="4" t="s">
        <v>91</v>
      </c>
      <c r="D43" s="4">
        <v>1966</v>
      </c>
      <c r="E43" s="4">
        <v>1976</v>
      </c>
      <c r="F43" s="82">
        <v>136105</v>
      </c>
      <c r="G43" s="4">
        <f t="shared" si="7"/>
        <v>35</v>
      </c>
      <c r="H43" s="4">
        <f t="shared" si="8"/>
        <v>45</v>
      </c>
      <c r="I43" s="4">
        <f t="shared" si="9"/>
        <v>0.24659696394160643</v>
      </c>
      <c r="J43" s="4">
        <f t="shared" si="10"/>
        <v>0.16529888822158653</v>
      </c>
      <c r="K43" s="83">
        <f t="shared" si="11"/>
        <v>13610.5</v>
      </c>
      <c r="L43" s="83">
        <f t="shared" si="12"/>
        <v>1.1406068262152511</v>
      </c>
      <c r="M43" s="84">
        <f t="shared" si="13"/>
        <v>1.0527801005966768</v>
      </c>
      <c r="N43" s="84"/>
      <c r="O43" s="4" t="s">
        <v>684</v>
      </c>
    </row>
    <row r="44" spans="1:15">
      <c r="A44" s="4" t="s">
        <v>92</v>
      </c>
      <c r="B44" s="4">
        <v>172421</v>
      </c>
      <c r="C44" s="4" t="s">
        <v>93</v>
      </c>
      <c r="D44" s="4">
        <v>1966</v>
      </c>
      <c r="E44" s="4">
        <v>1994</v>
      </c>
      <c r="F44" s="82">
        <v>42404</v>
      </c>
      <c r="G44" s="4">
        <f t="shared" si="7"/>
        <v>17</v>
      </c>
      <c r="H44" s="4">
        <f t="shared" si="8"/>
        <v>45</v>
      </c>
      <c r="I44" s="4">
        <f t="shared" si="9"/>
        <v>0.50661699236558955</v>
      </c>
      <c r="J44" s="4">
        <f t="shared" si="10"/>
        <v>0.16529888822158653</v>
      </c>
      <c r="K44" s="83">
        <f t="shared" si="11"/>
        <v>1514.4285714285713</v>
      </c>
      <c r="L44" s="83">
        <f t="shared" si="12"/>
        <v>0.53283131334593925</v>
      </c>
      <c r="M44" s="84">
        <f t="shared" si="13"/>
        <v>0.49180330221830193</v>
      </c>
      <c r="N44" s="84"/>
      <c r="O44" s="4" t="s">
        <v>684</v>
      </c>
    </row>
    <row r="45" spans="1:15">
      <c r="A45" s="4" t="s">
        <v>94</v>
      </c>
      <c r="C45" s="4" t="s">
        <v>689</v>
      </c>
      <c r="D45" s="4">
        <v>1966</v>
      </c>
      <c r="E45" s="4">
        <v>1977</v>
      </c>
      <c r="F45" s="82">
        <v>163326</v>
      </c>
      <c r="G45" s="4">
        <f t="shared" si="7"/>
        <v>34</v>
      </c>
      <c r="H45" s="4">
        <f t="shared" si="8"/>
        <v>45</v>
      </c>
      <c r="I45" s="4">
        <f t="shared" si="9"/>
        <v>0.25666077695355588</v>
      </c>
      <c r="J45" s="4">
        <f t="shared" si="10"/>
        <v>0.16529888822158653</v>
      </c>
      <c r="K45" s="83">
        <f t="shared" si="11"/>
        <v>14847.818181818182</v>
      </c>
      <c r="L45" s="83">
        <f t="shared" si="12"/>
        <v>1.3983288894804802</v>
      </c>
      <c r="M45" s="84">
        <f t="shared" si="13"/>
        <v>1.2906575649904832</v>
      </c>
      <c r="N45" s="84"/>
      <c r="O45" s="4" t="s">
        <v>684</v>
      </c>
    </row>
    <row r="46" spans="1:15">
      <c r="A46" s="4" t="s">
        <v>95</v>
      </c>
      <c r="B46" s="4">
        <v>370537</v>
      </c>
      <c r="C46" s="4" t="s">
        <v>689</v>
      </c>
      <c r="D46" s="4">
        <v>1978</v>
      </c>
      <c r="E46" s="4">
        <v>1994</v>
      </c>
      <c r="F46" s="82">
        <v>77400</v>
      </c>
      <c r="G46" s="4">
        <f t="shared" si="7"/>
        <v>17</v>
      </c>
      <c r="H46" s="4">
        <f t="shared" si="8"/>
        <v>33</v>
      </c>
      <c r="I46" s="4">
        <f t="shared" si="9"/>
        <v>0.50661699236558955</v>
      </c>
      <c r="J46" s="4">
        <f t="shared" si="10"/>
        <v>0.26713530196585034</v>
      </c>
      <c r="K46" s="83">
        <f t="shared" si="11"/>
        <v>4837.5</v>
      </c>
      <c r="L46" s="83">
        <f t="shared" si="12"/>
        <v>1.1941940783223788</v>
      </c>
      <c r="M46" s="84">
        <f t="shared" si="13"/>
        <v>1.1022411342915557</v>
      </c>
      <c r="N46" s="84"/>
      <c r="O46" s="4" t="s">
        <v>684</v>
      </c>
    </row>
    <row r="47" spans="1:15">
      <c r="A47" s="4" t="s">
        <v>96</v>
      </c>
      <c r="B47" s="4">
        <v>172502</v>
      </c>
      <c r="C47" s="4" t="s">
        <v>97</v>
      </c>
      <c r="D47" s="4">
        <v>1975</v>
      </c>
      <c r="E47" s="4">
        <v>1988</v>
      </c>
      <c r="F47" s="82">
        <v>28000</v>
      </c>
      <c r="G47" s="4">
        <f t="shared" si="7"/>
        <v>23</v>
      </c>
      <c r="H47" s="4">
        <f t="shared" si="8"/>
        <v>36</v>
      </c>
      <c r="I47" s="4">
        <f t="shared" si="9"/>
        <v>0.39851904108451414</v>
      </c>
      <c r="J47" s="4">
        <f t="shared" si="10"/>
        <v>0.23692775868212176</v>
      </c>
      <c r="K47" s="83">
        <f t="shared" si="11"/>
        <v>2153.8461538461538</v>
      </c>
      <c r="L47" s="83">
        <f t="shared" si="12"/>
        <v>0.35876843560659477</v>
      </c>
      <c r="M47" s="84">
        <f t="shared" si="13"/>
        <v>0.33114326606488698</v>
      </c>
      <c r="N47" s="84"/>
      <c r="O47" s="4" t="s">
        <v>684</v>
      </c>
    </row>
    <row r="48" spans="1:15">
      <c r="A48" s="4" t="s">
        <v>98</v>
      </c>
      <c r="C48" s="4" t="s">
        <v>97</v>
      </c>
      <c r="D48" s="4">
        <v>1966</v>
      </c>
      <c r="E48" s="4">
        <v>1995</v>
      </c>
      <c r="F48" s="82">
        <v>653304</v>
      </c>
      <c r="G48" s="4">
        <f t="shared" si="7"/>
        <v>16</v>
      </c>
      <c r="H48" s="4">
        <f t="shared" si="8"/>
        <v>45</v>
      </c>
      <c r="I48" s="4">
        <f t="shared" si="9"/>
        <v>0.52729242404304855</v>
      </c>
      <c r="J48" s="4">
        <f t="shared" si="10"/>
        <v>0.16529888822158653</v>
      </c>
      <c r="K48" s="83">
        <f t="shared" si="11"/>
        <v>22527.724137931036</v>
      </c>
      <c r="L48" s="83">
        <f t="shared" si="12"/>
        <v>8.4062007061154187</v>
      </c>
      <c r="M48" s="84">
        <f t="shared" si="13"/>
        <v>7.7589232517445321</v>
      </c>
      <c r="N48" s="84"/>
      <c r="O48" s="4" t="s">
        <v>684</v>
      </c>
    </row>
    <row r="49" spans="1:15">
      <c r="A49" s="4" t="s">
        <v>99</v>
      </c>
      <c r="B49" s="4">
        <v>172553</v>
      </c>
      <c r="C49" s="4" t="s">
        <v>686</v>
      </c>
      <c r="D49" s="4">
        <v>1975</v>
      </c>
      <c r="E49" s="4">
        <v>1996</v>
      </c>
      <c r="F49" s="82">
        <v>236167</v>
      </c>
      <c r="G49" s="4">
        <f t="shared" si="7"/>
        <v>15</v>
      </c>
      <c r="H49" s="4">
        <f t="shared" si="8"/>
        <v>36</v>
      </c>
      <c r="I49" s="4">
        <f t="shared" si="9"/>
        <v>0.54881163609402639</v>
      </c>
      <c r="J49" s="4">
        <f t="shared" si="10"/>
        <v>0.23692775868212176</v>
      </c>
      <c r="K49" s="83">
        <f t="shared" si="11"/>
        <v>11246.047619047618</v>
      </c>
      <c r="L49" s="83">
        <f t="shared" si="12"/>
        <v>3.6155507608627389</v>
      </c>
      <c r="M49" s="84">
        <f t="shared" si="13"/>
        <v>3.3371533522763079</v>
      </c>
      <c r="N49" s="84"/>
      <c r="O49" s="4" t="s">
        <v>684</v>
      </c>
    </row>
    <row r="50" spans="1:15">
      <c r="A50" s="4" t="s">
        <v>100</v>
      </c>
      <c r="C50" s="4" t="s">
        <v>101</v>
      </c>
      <c r="D50" s="4">
        <v>1966</v>
      </c>
      <c r="E50" s="4">
        <v>1980</v>
      </c>
      <c r="F50" s="82">
        <v>244989</v>
      </c>
      <c r="G50" s="4">
        <f t="shared" si="7"/>
        <v>31</v>
      </c>
      <c r="H50" s="4">
        <f t="shared" si="8"/>
        <v>45</v>
      </c>
      <c r="I50" s="4">
        <f t="shared" si="9"/>
        <v>0.28938421793905061</v>
      </c>
      <c r="J50" s="4">
        <f t="shared" si="10"/>
        <v>0.16529888822158653</v>
      </c>
      <c r="K50" s="83">
        <f t="shared" si="11"/>
        <v>17499.214285714286</v>
      </c>
      <c r="L50" s="83">
        <f t="shared" si="12"/>
        <v>2.2383119257634556</v>
      </c>
      <c r="M50" s="84">
        <f t="shared" si="13"/>
        <v>2.0659619074796698</v>
      </c>
      <c r="N50" s="84"/>
      <c r="O50" s="4" t="s">
        <v>684</v>
      </c>
    </row>
    <row r="51" spans="1:15">
      <c r="A51" s="4" t="s">
        <v>102</v>
      </c>
      <c r="C51" s="4" t="s">
        <v>103</v>
      </c>
      <c r="D51" s="4">
        <v>1971</v>
      </c>
      <c r="E51" s="4">
        <v>1986</v>
      </c>
      <c r="F51" s="82">
        <v>408315</v>
      </c>
      <c r="G51" s="4">
        <f t="shared" si="7"/>
        <v>25</v>
      </c>
      <c r="H51" s="4">
        <f t="shared" si="8"/>
        <v>40</v>
      </c>
      <c r="I51" s="4">
        <f t="shared" si="9"/>
        <v>0.36787944117144233</v>
      </c>
      <c r="J51" s="4">
        <f t="shared" si="10"/>
        <v>0.20189651799465538</v>
      </c>
      <c r="K51" s="83">
        <f t="shared" si="11"/>
        <v>27221</v>
      </c>
      <c r="L51" s="83">
        <f t="shared" si="12"/>
        <v>4.6574596885319357</v>
      </c>
      <c r="M51" s="84">
        <f t="shared" si="13"/>
        <v>4.2988352925149771</v>
      </c>
      <c r="N51" s="84"/>
      <c r="O51" s="4" t="s">
        <v>684</v>
      </c>
    </row>
    <row r="52" spans="1:15">
      <c r="A52" s="4" t="s">
        <v>104</v>
      </c>
      <c r="B52" s="4">
        <v>172648</v>
      </c>
      <c r="C52" s="4" t="s">
        <v>687</v>
      </c>
      <c r="D52" s="4">
        <v>1966</v>
      </c>
      <c r="E52" s="4">
        <v>1994</v>
      </c>
      <c r="F52" s="82">
        <v>140722</v>
      </c>
      <c r="G52" s="4">
        <f t="shared" si="7"/>
        <v>17</v>
      </c>
      <c r="H52" s="4">
        <f t="shared" si="8"/>
        <v>45</v>
      </c>
      <c r="I52" s="4">
        <f t="shared" si="9"/>
        <v>0.50661699236558955</v>
      </c>
      <c r="J52" s="4">
        <f t="shared" si="10"/>
        <v>0.16529888822158653</v>
      </c>
      <c r="K52" s="83">
        <f t="shared" si="11"/>
        <v>5025.7857142857147</v>
      </c>
      <c r="L52" s="83">
        <f t="shared" si="12"/>
        <v>1.768255072084409</v>
      </c>
      <c r="M52" s="84">
        <f t="shared" si="13"/>
        <v>1.6320994315339097</v>
      </c>
      <c r="N52" s="84"/>
      <c r="O52" s="4" t="s">
        <v>684</v>
      </c>
    </row>
    <row r="53" spans="1:15">
      <c r="A53" s="4" t="s">
        <v>105</v>
      </c>
      <c r="B53" s="4">
        <v>172642</v>
      </c>
      <c r="C53" s="4" t="s">
        <v>687</v>
      </c>
      <c r="D53" s="4">
        <v>1968</v>
      </c>
      <c r="E53" s="4">
        <v>1975</v>
      </c>
      <c r="F53" s="82">
        <v>516978</v>
      </c>
      <c r="G53" s="4">
        <f t="shared" si="7"/>
        <v>36</v>
      </c>
      <c r="H53" s="4">
        <f t="shared" si="8"/>
        <v>43</v>
      </c>
      <c r="I53" s="4">
        <f t="shared" si="9"/>
        <v>0.23692775868212176</v>
      </c>
      <c r="J53" s="4">
        <f t="shared" si="10"/>
        <v>0.17906614791149322</v>
      </c>
      <c r="K53" s="83">
        <f t="shared" si="11"/>
        <v>73854</v>
      </c>
      <c r="L53" s="83">
        <f t="shared" si="12"/>
        <v>4.4050025268839539</v>
      </c>
      <c r="M53" s="84">
        <f t="shared" si="13"/>
        <v>4.0658173323138893</v>
      </c>
      <c r="N53" s="84"/>
      <c r="O53" s="4" t="s">
        <v>684</v>
      </c>
    </row>
    <row r="54" spans="1:15">
      <c r="A54" s="4" t="s">
        <v>106</v>
      </c>
      <c r="C54" s="4" t="s">
        <v>687</v>
      </c>
      <c r="D54" s="4">
        <v>1966</v>
      </c>
      <c r="E54" s="4">
        <v>1994</v>
      </c>
      <c r="F54" s="82">
        <v>132250</v>
      </c>
      <c r="G54" s="4">
        <f t="shared" si="7"/>
        <v>17</v>
      </c>
      <c r="H54" s="4">
        <f t="shared" si="8"/>
        <v>45</v>
      </c>
      <c r="I54" s="4">
        <f t="shared" si="9"/>
        <v>0.50661699236558955</v>
      </c>
      <c r="J54" s="4">
        <f t="shared" si="10"/>
        <v>0.16529888822158653</v>
      </c>
      <c r="K54" s="83">
        <f t="shared" si="11"/>
        <v>4723.2142857142853</v>
      </c>
      <c r="L54" s="83">
        <f t="shared" si="12"/>
        <v>1.6617993866144813</v>
      </c>
      <c r="M54" s="84">
        <f t="shared" si="13"/>
        <v>1.5338408338451663</v>
      </c>
      <c r="N54" s="84"/>
      <c r="O54" s="4" t="s">
        <v>684</v>
      </c>
    </row>
    <row r="55" spans="1:15">
      <c r="A55" s="4" t="s">
        <v>107</v>
      </c>
      <c r="C55" s="4" t="s">
        <v>108</v>
      </c>
      <c r="D55" s="4">
        <v>1966</v>
      </c>
      <c r="E55" s="4">
        <v>1989</v>
      </c>
      <c r="F55" s="82">
        <v>489978</v>
      </c>
      <c r="G55" s="4">
        <f t="shared" si="7"/>
        <v>22</v>
      </c>
      <c r="H55" s="4">
        <f t="shared" si="8"/>
        <v>45</v>
      </c>
      <c r="I55" s="4">
        <f t="shared" si="9"/>
        <v>0.41478291168158138</v>
      </c>
      <c r="J55" s="4">
        <f t="shared" si="10"/>
        <v>0.16529888822158653</v>
      </c>
      <c r="K55" s="83">
        <f t="shared" si="11"/>
        <v>21303.391304347828</v>
      </c>
      <c r="L55" s="83">
        <f t="shared" si="12"/>
        <v>5.4786442927917971</v>
      </c>
      <c r="M55" s="84">
        <f t="shared" si="13"/>
        <v>5.0567886822468289</v>
      </c>
      <c r="N55" s="84"/>
      <c r="O55" s="4" t="s">
        <v>684</v>
      </c>
    </row>
    <row r="56" spans="1:15">
      <c r="A56" s="4" t="s">
        <v>109</v>
      </c>
      <c r="C56" s="4" t="s">
        <v>110</v>
      </c>
      <c r="D56" s="4">
        <v>1966</v>
      </c>
      <c r="E56" s="4">
        <v>1982</v>
      </c>
      <c r="F56" s="82">
        <v>299431</v>
      </c>
      <c r="G56" s="4">
        <f t="shared" si="7"/>
        <v>29</v>
      </c>
      <c r="H56" s="4">
        <f t="shared" si="8"/>
        <v>45</v>
      </c>
      <c r="I56" s="4">
        <f t="shared" si="9"/>
        <v>0.31348618088260533</v>
      </c>
      <c r="J56" s="4">
        <f t="shared" si="10"/>
        <v>0.16529888822158653</v>
      </c>
      <c r="K56" s="83">
        <f t="shared" si="11"/>
        <v>18714.4375</v>
      </c>
      <c r="L56" s="83">
        <f t="shared" si="12"/>
        <v>2.8587051365854461</v>
      </c>
      <c r="M56" s="84">
        <f t="shared" si="13"/>
        <v>2.6385848410683668</v>
      </c>
      <c r="N56" s="84"/>
      <c r="O56" s="4" t="s">
        <v>684</v>
      </c>
    </row>
    <row r="57" spans="1:15">
      <c r="A57" s="4" t="s">
        <v>111</v>
      </c>
      <c r="C57" s="4" t="s">
        <v>112</v>
      </c>
      <c r="D57" s="4">
        <v>1966</v>
      </c>
      <c r="E57" s="4">
        <v>1983</v>
      </c>
      <c r="F57" s="82">
        <v>326652</v>
      </c>
      <c r="G57" s="4">
        <f t="shared" si="7"/>
        <v>28</v>
      </c>
      <c r="H57" s="4">
        <f t="shared" si="8"/>
        <v>45</v>
      </c>
      <c r="I57" s="4">
        <f t="shared" si="9"/>
        <v>0.32627979462303947</v>
      </c>
      <c r="J57" s="4">
        <f t="shared" si="10"/>
        <v>0.16529888822158653</v>
      </c>
      <c r="K57" s="83">
        <f t="shared" si="11"/>
        <v>19214.823529411766</v>
      </c>
      <c r="L57" s="83">
        <f t="shared" si="12"/>
        <v>3.1885438127711407</v>
      </c>
      <c r="M57" s="84">
        <f t="shared" si="13"/>
        <v>2.9430259391877631</v>
      </c>
      <c r="N57" s="84"/>
      <c r="O57" s="4" t="s">
        <v>684</v>
      </c>
    </row>
    <row r="58" spans="1:15">
      <c r="A58" s="4" t="s">
        <v>113</v>
      </c>
      <c r="C58" s="4" t="s">
        <v>114</v>
      </c>
      <c r="D58" s="4">
        <v>1966</v>
      </c>
      <c r="E58" s="4">
        <v>1974</v>
      </c>
      <c r="F58" s="82">
        <v>81663</v>
      </c>
      <c r="G58" s="4">
        <f t="shared" si="7"/>
        <v>37</v>
      </c>
      <c r="H58" s="4">
        <f t="shared" si="8"/>
        <v>45</v>
      </c>
      <c r="I58" s="4">
        <f t="shared" si="9"/>
        <v>0.22763768838381274</v>
      </c>
      <c r="J58" s="4">
        <f t="shared" si="10"/>
        <v>0.16529888822158653</v>
      </c>
      <c r="K58" s="83">
        <f t="shared" si="11"/>
        <v>10207.875</v>
      </c>
      <c r="L58" s="83">
        <f t="shared" si="12"/>
        <v>0.65595704793779652</v>
      </c>
      <c r="M58" s="84">
        <f t="shared" si="13"/>
        <v>0.60544835524658625</v>
      </c>
      <c r="N58" s="84"/>
      <c r="O58" s="4" t="s">
        <v>684</v>
      </c>
    </row>
    <row r="59" spans="1:15">
      <c r="A59" s="4" t="s">
        <v>115</v>
      </c>
      <c r="B59" s="4">
        <v>173193</v>
      </c>
      <c r="C59" s="4" t="s">
        <v>116</v>
      </c>
      <c r="D59" s="4">
        <v>1966</v>
      </c>
      <c r="E59" s="4">
        <v>1989</v>
      </c>
      <c r="F59" s="82">
        <v>285</v>
      </c>
      <c r="G59" s="4">
        <f t="shared" si="7"/>
        <v>22</v>
      </c>
      <c r="H59" s="4">
        <f t="shared" si="8"/>
        <v>45</v>
      </c>
      <c r="I59" s="4">
        <f t="shared" si="9"/>
        <v>0.41478291168158138</v>
      </c>
      <c r="J59" s="4">
        <f t="shared" si="10"/>
        <v>0.16529888822158653</v>
      </c>
      <c r="K59" s="83">
        <f t="shared" si="11"/>
        <v>12.391304347826088</v>
      </c>
      <c r="L59" s="83">
        <f t="shared" si="12"/>
        <v>3.186701491588729E-3</v>
      </c>
      <c r="M59" s="84">
        <f t="shared" si="13"/>
        <v>2.9413254767363972E-3</v>
      </c>
      <c r="N59" s="84"/>
      <c r="O59" s="4" t="s">
        <v>684</v>
      </c>
    </row>
    <row r="60" spans="1:15">
      <c r="A60" s="4" t="s">
        <v>117</v>
      </c>
      <c r="B60" s="4">
        <v>39558</v>
      </c>
      <c r="C60" s="4" t="s">
        <v>118</v>
      </c>
      <c r="D60" s="4">
        <v>1966</v>
      </c>
      <c r="E60" s="4">
        <v>1992</v>
      </c>
      <c r="F60" s="82">
        <v>368500</v>
      </c>
      <c r="G60" s="4">
        <f t="shared" si="7"/>
        <v>19</v>
      </c>
      <c r="H60" s="4">
        <f t="shared" si="8"/>
        <v>45</v>
      </c>
      <c r="I60" s="4">
        <f t="shared" si="9"/>
        <v>0.46766642700990924</v>
      </c>
      <c r="J60" s="4">
        <f t="shared" si="10"/>
        <v>0.16529888822158653</v>
      </c>
      <c r="K60" s="83">
        <f t="shared" si="11"/>
        <v>14173.076923076924</v>
      </c>
      <c r="L60" s="83">
        <f t="shared" si="12"/>
        <v>4.4175444626657878</v>
      </c>
      <c r="M60" s="84">
        <v>0</v>
      </c>
      <c r="N60" s="84"/>
      <c r="O60" s="4" t="s">
        <v>684</v>
      </c>
    </row>
    <row r="61" spans="1:15">
      <c r="A61" s="4" t="s">
        <v>119</v>
      </c>
      <c r="C61" s="4" t="s">
        <v>120</v>
      </c>
      <c r="D61" s="4">
        <v>1966</v>
      </c>
      <c r="E61" s="4">
        <v>1976</v>
      </c>
      <c r="F61" s="82">
        <v>181500</v>
      </c>
      <c r="G61" s="4">
        <f t="shared" si="7"/>
        <v>35</v>
      </c>
      <c r="H61" s="4">
        <f t="shared" si="8"/>
        <v>45</v>
      </c>
      <c r="I61" s="4">
        <f t="shared" si="9"/>
        <v>0.24659696394160643</v>
      </c>
      <c r="J61" s="4">
        <f t="shared" si="10"/>
        <v>0.16529888822158653</v>
      </c>
      <c r="K61" s="83">
        <f t="shared" si="11"/>
        <v>18150</v>
      </c>
      <c r="L61" s="83">
        <f t="shared" si="12"/>
        <v>1.521032577481122</v>
      </c>
      <c r="M61" s="84">
        <f>$L61*0.923</f>
        <v>1.4039130690150756</v>
      </c>
      <c r="N61" s="84"/>
      <c r="O61" s="4" t="s">
        <v>684</v>
      </c>
    </row>
    <row r="62" spans="1:15">
      <c r="A62" s="4" t="s">
        <v>121</v>
      </c>
      <c r="C62" s="4" t="s">
        <v>683</v>
      </c>
      <c r="D62" s="4">
        <v>1971</v>
      </c>
      <c r="E62" s="4">
        <v>1981</v>
      </c>
      <c r="F62" s="82">
        <v>99000</v>
      </c>
      <c r="G62" s="4">
        <f t="shared" si="7"/>
        <v>30</v>
      </c>
      <c r="H62" s="4">
        <f t="shared" si="8"/>
        <v>40</v>
      </c>
      <c r="I62" s="4">
        <f t="shared" si="9"/>
        <v>0.30119421191220214</v>
      </c>
      <c r="J62" s="4">
        <f t="shared" si="10"/>
        <v>0.20189651799465538</v>
      </c>
      <c r="K62" s="83">
        <f t="shared" si="11"/>
        <v>9900</v>
      </c>
      <c r="L62" s="83">
        <f t="shared" si="12"/>
        <v>1.0133418465746817</v>
      </c>
      <c r="M62" s="84">
        <f>$L62*0.923</f>
        <v>0.93531452438843132</v>
      </c>
      <c r="N62" s="84"/>
      <c r="O62" s="4" t="s">
        <v>684</v>
      </c>
    </row>
    <row r="63" spans="1:15">
      <c r="A63" s="4" t="s">
        <v>122</v>
      </c>
      <c r="C63" s="4" t="s">
        <v>683</v>
      </c>
      <c r="D63" s="4">
        <v>1966</v>
      </c>
      <c r="E63" s="4">
        <v>1981</v>
      </c>
      <c r="F63" s="82">
        <v>272210</v>
      </c>
      <c r="G63" s="4">
        <f t="shared" si="7"/>
        <v>30</v>
      </c>
      <c r="H63" s="4">
        <f t="shared" si="8"/>
        <v>45</v>
      </c>
      <c r="I63" s="4">
        <f t="shared" si="9"/>
        <v>0.30119421191220214</v>
      </c>
      <c r="J63" s="4">
        <f t="shared" si="10"/>
        <v>0.16529888822158653</v>
      </c>
      <c r="K63" s="83">
        <f t="shared" si="11"/>
        <v>18147.333333333332</v>
      </c>
      <c r="L63" s="83">
        <f t="shared" si="12"/>
        <v>2.5421369854813971</v>
      </c>
      <c r="M63" s="85">
        <v>0</v>
      </c>
      <c r="N63" s="84">
        <v>4.5</v>
      </c>
      <c r="O63" s="4" t="s">
        <v>684</v>
      </c>
    </row>
    <row r="64" spans="1:15">
      <c r="A64" s="4" t="s">
        <v>123</v>
      </c>
      <c r="C64" s="4" t="s">
        <v>124</v>
      </c>
      <c r="D64" s="4">
        <v>1966</v>
      </c>
      <c r="E64" s="4">
        <v>1982</v>
      </c>
      <c r="F64" s="82">
        <v>299431</v>
      </c>
      <c r="G64" s="4">
        <f t="shared" si="7"/>
        <v>29</v>
      </c>
      <c r="H64" s="4">
        <f t="shared" si="8"/>
        <v>45</v>
      </c>
      <c r="I64" s="4">
        <f t="shared" si="9"/>
        <v>0.31348618088260533</v>
      </c>
      <c r="J64" s="4">
        <f t="shared" si="10"/>
        <v>0.16529888822158653</v>
      </c>
      <c r="K64" s="83">
        <f t="shared" si="11"/>
        <v>18714.4375</v>
      </c>
      <c r="L64" s="83">
        <f t="shared" si="12"/>
        <v>2.8587051365854461</v>
      </c>
      <c r="M64" s="84">
        <f t="shared" ref="M64:M76" si="14">$L64*0.923</f>
        <v>2.6385848410683668</v>
      </c>
      <c r="N64" s="84"/>
      <c r="O64" s="4" t="s">
        <v>684</v>
      </c>
    </row>
    <row r="65" spans="1:15">
      <c r="A65" s="4" t="s">
        <v>125</v>
      </c>
      <c r="C65" s="4" t="s">
        <v>126</v>
      </c>
      <c r="D65" s="4">
        <v>1966</v>
      </c>
      <c r="E65" s="4">
        <v>1979</v>
      </c>
      <c r="F65" s="82">
        <v>217768</v>
      </c>
      <c r="G65" s="4">
        <f t="shared" si="7"/>
        <v>32</v>
      </c>
      <c r="H65" s="4">
        <f t="shared" si="8"/>
        <v>45</v>
      </c>
      <c r="I65" s="4">
        <f t="shared" si="9"/>
        <v>0.27803730045319414</v>
      </c>
      <c r="J65" s="4">
        <f t="shared" si="10"/>
        <v>0.16529888822158653</v>
      </c>
      <c r="K65" s="83">
        <f t="shared" si="11"/>
        <v>16751.384615384617</v>
      </c>
      <c r="L65" s="83">
        <f t="shared" si="12"/>
        <v>1.9467233793352097</v>
      </c>
      <c r="M65" s="84">
        <f t="shared" si="14"/>
        <v>1.7968256791263986</v>
      </c>
      <c r="N65" s="84"/>
      <c r="O65" s="4" t="s">
        <v>684</v>
      </c>
    </row>
    <row r="66" spans="1:15">
      <c r="A66" s="4" t="s">
        <v>127</v>
      </c>
      <c r="C66" s="4" t="s">
        <v>126</v>
      </c>
      <c r="D66" s="4">
        <v>1966</v>
      </c>
      <c r="E66" s="4">
        <v>1982</v>
      </c>
      <c r="F66" s="82">
        <v>299431</v>
      </c>
      <c r="G66" s="4">
        <f t="shared" si="7"/>
        <v>29</v>
      </c>
      <c r="H66" s="4">
        <f t="shared" si="8"/>
        <v>45</v>
      </c>
      <c r="I66" s="4">
        <f t="shared" si="9"/>
        <v>0.31348618088260533</v>
      </c>
      <c r="J66" s="4">
        <f t="shared" si="10"/>
        <v>0.16529888822158653</v>
      </c>
      <c r="K66" s="83">
        <f t="shared" si="11"/>
        <v>18714.4375</v>
      </c>
      <c r="L66" s="83">
        <f t="shared" si="12"/>
        <v>2.8587051365854461</v>
      </c>
      <c r="M66" s="84">
        <f t="shared" si="14"/>
        <v>2.6385848410683668</v>
      </c>
      <c r="N66" s="84"/>
      <c r="O66" s="4" t="s">
        <v>684</v>
      </c>
    </row>
    <row r="67" spans="1:15">
      <c r="A67" s="4" t="s">
        <v>128</v>
      </c>
      <c r="C67" s="4" t="s">
        <v>129</v>
      </c>
      <c r="D67" s="4">
        <v>1966</v>
      </c>
      <c r="E67" s="4">
        <v>1993</v>
      </c>
      <c r="F67" s="82">
        <v>9200</v>
      </c>
      <c r="G67" s="4">
        <f t="shared" si="7"/>
        <v>18</v>
      </c>
      <c r="H67" s="4">
        <f t="shared" si="8"/>
        <v>45</v>
      </c>
      <c r="I67" s="4">
        <f t="shared" si="9"/>
        <v>0.48675225595997168</v>
      </c>
      <c r="J67" s="4">
        <f t="shared" si="10"/>
        <v>0.16529888822158653</v>
      </c>
      <c r="K67" s="83">
        <f t="shared" si="11"/>
        <v>340.74074074074076</v>
      </c>
      <c r="L67" s="83">
        <f t="shared" si="12"/>
        <v>0.11290772674816195</v>
      </c>
      <c r="M67" s="84">
        <f t="shared" si="14"/>
        <v>0.10421383178855348</v>
      </c>
      <c r="N67" s="84"/>
      <c r="O67" s="4" t="s">
        <v>684</v>
      </c>
    </row>
    <row r="68" spans="1:15">
      <c r="A68" s="4" t="s">
        <v>130</v>
      </c>
      <c r="C68" s="4" t="s">
        <v>131</v>
      </c>
      <c r="D68" s="4">
        <v>1973</v>
      </c>
      <c r="E68" s="4">
        <v>1981</v>
      </c>
      <c r="F68" s="82">
        <v>244989</v>
      </c>
      <c r="G68" s="4">
        <f t="shared" si="7"/>
        <v>30</v>
      </c>
      <c r="H68" s="4">
        <f t="shared" si="8"/>
        <v>38</v>
      </c>
      <c r="I68" s="4">
        <f t="shared" si="9"/>
        <v>0.30119421191220214</v>
      </c>
      <c r="J68" s="4">
        <f t="shared" si="10"/>
        <v>0.21871188695221475</v>
      </c>
      <c r="K68" s="83">
        <f t="shared" si="11"/>
        <v>30623.625</v>
      </c>
      <c r="L68" s="83">
        <f t="shared" si="12"/>
        <v>2.6037489772180695</v>
      </c>
      <c r="M68" s="84">
        <f t="shared" si="14"/>
        <v>2.4032603059722781</v>
      </c>
      <c r="N68" s="84"/>
      <c r="O68" s="4" t="s">
        <v>684</v>
      </c>
    </row>
    <row r="69" spans="1:15">
      <c r="A69" s="4" t="s">
        <v>132</v>
      </c>
      <c r="C69" s="4" t="s">
        <v>133</v>
      </c>
      <c r="D69" s="4">
        <v>1966</v>
      </c>
      <c r="E69" s="4">
        <v>1981</v>
      </c>
      <c r="F69" s="82">
        <v>272210</v>
      </c>
      <c r="G69" s="4">
        <f t="shared" si="7"/>
        <v>30</v>
      </c>
      <c r="H69" s="4">
        <f t="shared" si="8"/>
        <v>45</v>
      </c>
      <c r="I69" s="4">
        <f t="shared" si="9"/>
        <v>0.30119421191220214</v>
      </c>
      <c r="J69" s="4">
        <f t="shared" si="10"/>
        <v>0.16529888822158653</v>
      </c>
      <c r="K69" s="83">
        <f t="shared" si="11"/>
        <v>18147.333333333332</v>
      </c>
      <c r="L69" s="83">
        <f t="shared" si="12"/>
        <v>2.5421369854813971</v>
      </c>
      <c r="M69" s="84">
        <f t="shared" si="14"/>
        <v>2.3463924375993295</v>
      </c>
      <c r="N69" s="84"/>
      <c r="O69" s="4" t="s">
        <v>684</v>
      </c>
    </row>
    <row r="70" spans="1:15">
      <c r="A70" s="4" t="s">
        <v>134</v>
      </c>
      <c r="C70" s="4" t="s">
        <v>135</v>
      </c>
      <c r="D70" s="4">
        <v>1966</v>
      </c>
      <c r="E70" s="4">
        <v>1982</v>
      </c>
      <c r="F70" s="82">
        <v>299431</v>
      </c>
      <c r="G70" s="4">
        <f t="shared" si="7"/>
        <v>29</v>
      </c>
      <c r="H70" s="4">
        <f t="shared" si="8"/>
        <v>45</v>
      </c>
      <c r="I70" s="4">
        <f t="shared" si="9"/>
        <v>0.31348618088260533</v>
      </c>
      <c r="J70" s="4">
        <f t="shared" si="10"/>
        <v>0.16529888822158653</v>
      </c>
      <c r="K70" s="83">
        <f t="shared" si="11"/>
        <v>18714.4375</v>
      </c>
      <c r="L70" s="83">
        <f t="shared" si="12"/>
        <v>2.8587051365854461</v>
      </c>
      <c r="M70" s="84">
        <f t="shared" si="14"/>
        <v>2.6385848410683668</v>
      </c>
      <c r="N70" s="84"/>
      <c r="O70" s="4" t="s">
        <v>684</v>
      </c>
    </row>
    <row r="71" spans="1:15">
      <c r="A71" s="4" t="s">
        <v>136</v>
      </c>
      <c r="C71" s="4" t="s">
        <v>137</v>
      </c>
      <c r="D71" s="4">
        <v>1971</v>
      </c>
      <c r="E71" s="4">
        <v>1977</v>
      </c>
      <c r="F71" s="82">
        <v>163326</v>
      </c>
      <c r="G71" s="4">
        <f t="shared" si="7"/>
        <v>34</v>
      </c>
      <c r="H71" s="4">
        <f t="shared" si="8"/>
        <v>40</v>
      </c>
      <c r="I71" s="4">
        <f t="shared" si="9"/>
        <v>0.25666077695355588</v>
      </c>
      <c r="J71" s="4">
        <f t="shared" si="10"/>
        <v>0.20189651799465538</v>
      </c>
      <c r="K71" s="83">
        <f t="shared" si="11"/>
        <v>27221</v>
      </c>
      <c r="L71" s="83">
        <f t="shared" si="12"/>
        <v>1.5366781328567056</v>
      </c>
      <c r="M71" s="84">
        <f t="shared" si="14"/>
        <v>1.4183539166267394</v>
      </c>
      <c r="N71" s="84"/>
      <c r="O71" s="4" t="s">
        <v>684</v>
      </c>
    </row>
    <row r="72" spans="1:15">
      <c r="A72" s="4" t="s">
        <v>138</v>
      </c>
      <c r="C72" s="4" t="s">
        <v>688</v>
      </c>
      <c r="D72" s="4">
        <v>1966</v>
      </c>
      <c r="E72" s="4">
        <v>1973</v>
      </c>
      <c r="F72" s="82">
        <v>27221</v>
      </c>
      <c r="G72" s="4">
        <f t="shared" si="7"/>
        <v>38</v>
      </c>
      <c r="H72" s="4">
        <f t="shared" si="8"/>
        <v>45</v>
      </c>
      <c r="I72" s="4">
        <f t="shared" si="9"/>
        <v>0.21871188695221475</v>
      </c>
      <c r="J72" s="4">
        <f t="shared" si="10"/>
        <v>0.16529888822158653</v>
      </c>
      <c r="K72" s="83">
        <f t="shared" si="11"/>
        <v>3888.7142857142858</v>
      </c>
      <c r="L72" s="83">
        <f t="shared" si="12"/>
        <v>0.21410884898816354</v>
      </c>
      <c r="M72" s="84">
        <f t="shared" si="14"/>
        <v>0.19762246761607496</v>
      </c>
      <c r="N72" s="84"/>
      <c r="O72" s="4" t="s">
        <v>684</v>
      </c>
    </row>
    <row r="73" spans="1:15">
      <c r="A73" s="4" t="s">
        <v>139</v>
      </c>
      <c r="B73" s="4">
        <v>173168</v>
      </c>
      <c r="C73" s="4" t="s">
        <v>688</v>
      </c>
      <c r="D73" s="4">
        <v>1966</v>
      </c>
      <c r="E73" s="4">
        <v>1973</v>
      </c>
      <c r="F73" s="82">
        <v>73500</v>
      </c>
      <c r="G73" s="4">
        <f t="shared" si="7"/>
        <v>38</v>
      </c>
      <c r="H73" s="4">
        <f t="shared" si="8"/>
        <v>45</v>
      </c>
      <c r="I73" s="4">
        <f t="shared" si="9"/>
        <v>0.21871188695221475</v>
      </c>
      <c r="J73" s="4">
        <f t="shared" si="10"/>
        <v>0.16529888822158653</v>
      </c>
      <c r="K73" s="83">
        <f t="shared" si="11"/>
        <v>10500</v>
      </c>
      <c r="L73" s="83">
        <f t="shared" si="12"/>
        <v>0.57811984866941046</v>
      </c>
      <c r="M73" s="84">
        <f t="shared" si="14"/>
        <v>0.53360462032186584</v>
      </c>
      <c r="N73" s="84"/>
      <c r="O73" s="4" t="s">
        <v>684</v>
      </c>
    </row>
    <row r="74" spans="1:15">
      <c r="A74" s="4" t="s">
        <v>140</v>
      </c>
      <c r="C74" s="4" t="s">
        <v>688</v>
      </c>
      <c r="D74" s="4">
        <v>1973</v>
      </c>
      <c r="E74" s="4">
        <v>1986</v>
      </c>
      <c r="F74" s="82">
        <v>381094</v>
      </c>
      <c r="G74" s="4">
        <f t="shared" si="7"/>
        <v>25</v>
      </c>
      <c r="H74" s="4">
        <f t="shared" si="8"/>
        <v>38</v>
      </c>
      <c r="I74" s="4">
        <f t="shared" si="9"/>
        <v>0.36787944117144233</v>
      </c>
      <c r="J74" s="4">
        <f t="shared" si="10"/>
        <v>0.21871188695221475</v>
      </c>
      <c r="K74" s="83">
        <f t="shared" si="11"/>
        <v>29314.923076923078</v>
      </c>
      <c r="L74" s="83">
        <f t="shared" si="12"/>
        <v>4.5075935442522201</v>
      </c>
      <c r="M74" s="84">
        <f t="shared" si="14"/>
        <v>4.1605088413447993</v>
      </c>
      <c r="N74" s="84"/>
      <c r="O74" s="4" t="s">
        <v>684</v>
      </c>
    </row>
    <row r="75" spans="1:15">
      <c r="A75" s="4" t="s">
        <v>141</v>
      </c>
      <c r="C75" s="4" t="s">
        <v>688</v>
      </c>
      <c r="D75" s="4">
        <v>1973</v>
      </c>
      <c r="E75" s="4">
        <v>1993</v>
      </c>
      <c r="F75" s="82">
        <v>73500</v>
      </c>
      <c r="G75" s="4">
        <f t="shared" si="7"/>
        <v>18</v>
      </c>
      <c r="H75" s="4">
        <f t="shared" si="8"/>
        <v>38</v>
      </c>
      <c r="I75" s="4">
        <f t="shared" si="9"/>
        <v>0.48675225595997168</v>
      </c>
      <c r="J75" s="4">
        <f t="shared" si="10"/>
        <v>0.21871188695221475</v>
      </c>
      <c r="K75" s="83">
        <f t="shared" si="11"/>
        <v>3675</v>
      </c>
      <c r="L75" s="83">
        <f t="shared" si="12"/>
        <v>1.0154047036816161</v>
      </c>
      <c r="M75" s="84">
        <f t="shared" si="14"/>
        <v>0.93721854149813166</v>
      </c>
      <c r="N75" s="84"/>
      <c r="O75" s="4" t="s">
        <v>684</v>
      </c>
    </row>
    <row r="76" spans="1:15">
      <c r="A76" s="4" t="s">
        <v>142</v>
      </c>
      <c r="B76" s="4">
        <v>173113</v>
      </c>
      <c r="C76" s="4" t="s">
        <v>143</v>
      </c>
      <c r="D76" s="4">
        <v>1970</v>
      </c>
      <c r="E76" s="4">
        <v>1989</v>
      </c>
      <c r="F76" s="82">
        <v>9652</v>
      </c>
      <c r="G76" s="4">
        <f t="shared" si="7"/>
        <v>22</v>
      </c>
      <c r="H76" s="4">
        <f t="shared" si="8"/>
        <v>41</v>
      </c>
      <c r="I76" s="4">
        <f t="shared" si="9"/>
        <v>0.41478291168158138</v>
      </c>
      <c r="J76" s="4">
        <f t="shared" si="10"/>
        <v>0.19398004229089189</v>
      </c>
      <c r="K76" s="83">
        <f t="shared" si="11"/>
        <v>508</v>
      </c>
      <c r="L76" s="83">
        <f t="shared" si="12"/>
        <v>0.11562454731735985</v>
      </c>
      <c r="M76" s="84">
        <f t="shared" si="14"/>
        <v>0.10672145717392315</v>
      </c>
      <c r="N76" s="84"/>
      <c r="O76" s="4" t="s">
        <v>684</v>
      </c>
    </row>
    <row r="77" spans="1:15">
      <c r="F77" s="88">
        <f>SUM(F41:F76)</f>
        <v>7648554</v>
      </c>
      <c r="K77" s="83"/>
      <c r="L77" s="83"/>
      <c r="M77" s="84"/>
      <c r="N77" s="84"/>
      <c r="O77" s="85">
        <f>SUM(M41:M76)</f>
        <v>68.400265290792674</v>
      </c>
    </row>
    <row r="78" spans="1:15">
      <c r="F78" s="82"/>
      <c r="K78" s="83"/>
      <c r="L78" s="83"/>
      <c r="M78" s="84"/>
      <c r="N78" s="84"/>
      <c r="O78" s="86"/>
    </row>
    <row r="79" spans="1:15">
      <c r="A79" s="4" t="s">
        <v>144</v>
      </c>
      <c r="B79" s="4">
        <v>172267</v>
      </c>
      <c r="C79" s="4" t="s">
        <v>768</v>
      </c>
      <c r="D79" s="4">
        <v>1966</v>
      </c>
      <c r="E79" s="4">
        <v>1987</v>
      </c>
      <c r="F79" s="82">
        <v>1455000</v>
      </c>
      <c r="G79" s="4">
        <f t="shared" ref="G79:G108" si="15">2011-$E79</f>
        <v>24</v>
      </c>
      <c r="H79" s="4">
        <f t="shared" ref="H79:H108" si="16">2011-$D79</f>
        <v>45</v>
      </c>
      <c r="I79" s="4">
        <f t="shared" ref="I79:I108" si="17">EXP(-$C$8*$G79)</f>
        <v>0.38289288597511206</v>
      </c>
      <c r="J79" s="4">
        <f t="shared" ref="J79:J108" si="18">EXP(-$C$8*$H79)</f>
        <v>0.16529888822158653</v>
      </c>
      <c r="K79" s="83">
        <f t="shared" ref="K79:K108" si="19">$F79/($E79-$D79)</f>
        <v>69285.71428571429</v>
      </c>
      <c r="L79" s="83">
        <f t="shared" ref="L79:L108" si="20">(2*($C$4*($K79*($I79-$J79)))*$C$11/(1*10^6))*(1050.2/(273+25))/1000</f>
        <v>15.540759164585934</v>
      </c>
      <c r="M79" s="84">
        <f>$L79*0.923</f>
        <v>14.344120708912817</v>
      </c>
      <c r="N79" s="84"/>
      <c r="O79" s="4" t="s">
        <v>758</v>
      </c>
    </row>
    <row r="80" spans="1:15">
      <c r="A80" s="4" t="s">
        <v>145</v>
      </c>
      <c r="B80" s="4">
        <v>172303</v>
      </c>
      <c r="C80" s="4" t="s">
        <v>764</v>
      </c>
      <c r="D80" s="4">
        <v>1966</v>
      </c>
      <c r="E80" s="4">
        <v>1994</v>
      </c>
      <c r="F80" s="82">
        <v>1593288</v>
      </c>
      <c r="G80" s="4">
        <f t="shared" si="15"/>
        <v>17</v>
      </c>
      <c r="H80" s="4">
        <f t="shared" si="16"/>
        <v>45</v>
      </c>
      <c r="I80" s="4">
        <f t="shared" si="17"/>
        <v>0.50661699236558955</v>
      </c>
      <c r="J80" s="4">
        <f t="shared" si="18"/>
        <v>0.16529888822158653</v>
      </c>
      <c r="K80" s="83">
        <f t="shared" si="19"/>
        <v>56903.142857142855</v>
      </c>
      <c r="L80" s="83">
        <f t="shared" si="20"/>
        <v>20.020605074481765</v>
      </c>
      <c r="M80" s="84">
        <v>0</v>
      </c>
      <c r="N80" s="84">
        <v>12</v>
      </c>
      <c r="O80" s="4" t="s">
        <v>758</v>
      </c>
    </row>
    <row r="81" spans="1:15">
      <c r="A81" s="4" t="s">
        <v>146</v>
      </c>
      <c r="C81" s="4" t="s">
        <v>147</v>
      </c>
      <c r="D81" s="4">
        <v>1972</v>
      </c>
      <c r="E81" s="4">
        <v>1984</v>
      </c>
      <c r="F81" s="82">
        <v>353873</v>
      </c>
      <c r="G81" s="4">
        <f t="shared" si="15"/>
        <v>27</v>
      </c>
      <c r="H81" s="4">
        <f t="shared" si="16"/>
        <v>39</v>
      </c>
      <c r="I81" s="4">
        <f t="shared" si="17"/>
        <v>0.33959552564493911</v>
      </c>
      <c r="J81" s="4">
        <f t="shared" si="18"/>
        <v>0.21013607120076472</v>
      </c>
      <c r="K81" s="83">
        <f t="shared" si="19"/>
        <v>29489.416666666668</v>
      </c>
      <c r="L81" s="83">
        <f t="shared" si="20"/>
        <v>3.9353337905839059</v>
      </c>
      <c r="M81" s="84">
        <f>$L81*0.923</f>
        <v>3.6323130887089454</v>
      </c>
      <c r="N81" s="84"/>
      <c r="O81" s="4" t="s">
        <v>758</v>
      </c>
    </row>
    <row r="82" spans="1:15">
      <c r="A82" s="4" t="s">
        <v>148</v>
      </c>
      <c r="C82" s="4" t="s">
        <v>147</v>
      </c>
      <c r="D82" s="4">
        <v>1966</v>
      </c>
      <c r="E82" s="4">
        <v>1970</v>
      </c>
      <c r="F82" s="82">
        <v>82500</v>
      </c>
      <c r="G82" s="4">
        <f t="shared" si="15"/>
        <v>41</v>
      </c>
      <c r="H82" s="4">
        <f t="shared" si="16"/>
        <v>45</v>
      </c>
      <c r="I82" s="4">
        <f t="shared" si="17"/>
        <v>0.19398004229089189</v>
      </c>
      <c r="J82" s="4">
        <f t="shared" si="18"/>
        <v>0.16529888822158653</v>
      </c>
      <c r="K82" s="83">
        <f t="shared" si="19"/>
        <v>20625</v>
      </c>
      <c r="L82" s="83">
        <f t="shared" si="20"/>
        <v>0.60977862962373985</v>
      </c>
      <c r="M82" s="84">
        <f>$L82*0.923</f>
        <v>0.56282567514271187</v>
      </c>
      <c r="N82" s="84"/>
      <c r="O82" s="4" t="s">
        <v>758</v>
      </c>
    </row>
    <row r="83" spans="1:15">
      <c r="A83" s="4" t="s">
        <v>149</v>
      </c>
      <c r="B83" s="4">
        <v>172448</v>
      </c>
      <c r="C83" s="4" t="s">
        <v>766</v>
      </c>
      <c r="D83" s="4">
        <v>1966</v>
      </c>
      <c r="E83" s="4">
        <v>2011</v>
      </c>
      <c r="F83" s="82">
        <v>1555713</v>
      </c>
      <c r="G83" s="4">
        <f t="shared" si="15"/>
        <v>0</v>
      </c>
      <c r="H83" s="4">
        <f t="shared" si="16"/>
        <v>45</v>
      </c>
      <c r="I83" s="4">
        <f t="shared" si="17"/>
        <v>1</v>
      </c>
      <c r="J83" s="4">
        <f t="shared" si="18"/>
        <v>0.16529888822158653</v>
      </c>
      <c r="K83" s="83">
        <f t="shared" si="19"/>
        <v>34571.4</v>
      </c>
      <c r="L83" s="83">
        <f t="shared" si="20"/>
        <v>29.746068882768174</v>
      </c>
      <c r="M83" s="85">
        <v>0</v>
      </c>
      <c r="N83" s="84">
        <v>5.4</v>
      </c>
      <c r="O83" s="4" t="s">
        <v>758</v>
      </c>
    </row>
    <row r="84" spans="1:15">
      <c r="A84" s="4" t="s">
        <v>150</v>
      </c>
      <c r="B84" s="4">
        <v>172449</v>
      </c>
      <c r="C84" s="4" t="s">
        <v>766</v>
      </c>
      <c r="D84" s="4">
        <v>1966</v>
      </c>
      <c r="E84" s="4">
        <v>1994</v>
      </c>
      <c r="F84" s="82">
        <v>620871</v>
      </c>
      <c r="G84" s="4">
        <f t="shared" si="15"/>
        <v>17</v>
      </c>
      <c r="H84" s="4">
        <f t="shared" si="16"/>
        <v>45</v>
      </c>
      <c r="I84" s="4">
        <f t="shared" si="17"/>
        <v>0.50661699236558955</v>
      </c>
      <c r="J84" s="4">
        <f t="shared" si="18"/>
        <v>0.16529888822158653</v>
      </c>
      <c r="K84" s="83">
        <f t="shared" si="19"/>
        <v>22173.964285714286</v>
      </c>
      <c r="L84" s="83">
        <f t="shared" si="20"/>
        <v>7.8016109411472208</v>
      </c>
      <c r="M84" s="84">
        <f>$L84*0.923</f>
        <v>7.2008868986788848</v>
      </c>
      <c r="N84" s="84"/>
      <c r="O84" s="4" t="s">
        <v>758</v>
      </c>
    </row>
    <row r="85" spans="1:15">
      <c r="A85" s="4" t="s">
        <v>151</v>
      </c>
      <c r="C85" s="4" t="s">
        <v>766</v>
      </c>
      <c r="D85" s="4">
        <v>1966</v>
      </c>
      <c r="E85" s="4">
        <v>1983</v>
      </c>
      <c r="F85" s="82">
        <v>1826666</v>
      </c>
      <c r="G85" s="4">
        <f t="shared" si="15"/>
        <v>28</v>
      </c>
      <c r="H85" s="4">
        <f t="shared" si="16"/>
        <v>45</v>
      </c>
      <c r="I85" s="4">
        <f t="shared" si="17"/>
        <v>0.32627979462303947</v>
      </c>
      <c r="J85" s="4">
        <f t="shared" si="18"/>
        <v>0.16529888822158653</v>
      </c>
      <c r="K85" s="83">
        <f t="shared" si="19"/>
        <v>107450.94117647059</v>
      </c>
      <c r="L85" s="83">
        <f t="shared" si="20"/>
        <v>17.830610473223519</v>
      </c>
      <c r="M85" s="84">
        <v>0</v>
      </c>
      <c r="N85" s="84">
        <v>0.02</v>
      </c>
      <c r="O85" s="4" t="s">
        <v>758</v>
      </c>
    </row>
    <row r="86" spans="1:15">
      <c r="A86" s="4" t="s">
        <v>152</v>
      </c>
      <c r="B86" s="4">
        <v>172458</v>
      </c>
      <c r="C86" s="4" t="s">
        <v>780</v>
      </c>
      <c r="D86" s="4">
        <v>1966</v>
      </c>
      <c r="E86" s="4">
        <v>1998</v>
      </c>
      <c r="F86" s="82">
        <v>88585</v>
      </c>
      <c r="G86" s="4">
        <f t="shared" si="15"/>
        <v>13</v>
      </c>
      <c r="H86" s="4">
        <f t="shared" si="16"/>
        <v>45</v>
      </c>
      <c r="I86" s="4">
        <f t="shared" si="17"/>
        <v>0.59452054797019438</v>
      </c>
      <c r="J86" s="4">
        <f t="shared" si="18"/>
        <v>0.16529888822158653</v>
      </c>
      <c r="K86" s="83">
        <f t="shared" si="19"/>
        <v>2768.28125</v>
      </c>
      <c r="L86" s="83">
        <f t="shared" si="20"/>
        <v>1.224823361051246</v>
      </c>
      <c r="M86" s="84">
        <f t="shared" ref="M86:M91" si="21">$L86*0.923</f>
        <v>1.1305119622503002</v>
      </c>
      <c r="N86" s="84"/>
      <c r="O86" s="4" t="s">
        <v>758</v>
      </c>
    </row>
    <row r="87" spans="1:15">
      <c r="A87" s="4" t="s">
        <v>153</v>
      </c>
      <c r="C87" s="4" t="s">
        <v>780</v>
      </c>
      <c r="D87" s="4">
        <v>1966</v>
      </c>
      <c r="E87" s="4">
        <v>1970</v>
      </c>
      <c r="F87" s="82">
        <v>82500</v>
      </c>
      <c r="G87" s="4">
        <f t="shared" si="15"/>
        <v>41</v>
      </c>
      <c r="H87" s="4">
        <f t="shared" si="16"/>
        <v>45</v>
      </c>
      <c r="I87" s="4">
        <f t="shared" si="17"/>
        <v>0.19398004229089189</v>
      </c>
      <c r="J87" s="4">
        <f t="shared" si="18"/>
        <v>0.16529888822158653</v>
      </c>
      <c r="K87" s="83">
        <f t="shared" si="19"/>
        <v>20625</v>
      </c>
      <c r="L87" s="83">
        <f t="shared" si="20"/>
        <v>0.60977862962373985</v>
      </c>
      <c r="M87" s="84">
        <f t="shared" si="21"/>
        <v>0.56282567514271187</v>
      </c>
      <c r="N87" s="84"/>
      <c r="O87" s="4" t="s">
        <v>758</v>
      </c>
    </row>
    <row r="88" spans="1:15">
      <c r="A88" s="4" t="s">
        <v>154</v>
      </c>
      <c r="B88" s="4">
        <v>172491</v>
      </c>
      <c r="C88" s="4" t="s">
        <v>757</v>
      </c>
      <c r="D88" s="4">
        <v>1972</v>
      </c>
      <c r="E88" s="4">
        <v>1999</v>
      </c>
      <c r="F88" s="82">
        <v>254735</v>
      </c>
      <c r="G88" s="4">
        <f t="shared" si="15"/>
        <v>12</v>
      </c>
      <c r="H88" s="4">
        <f t="shared" si="16"/>
        <v>39</v>
      </c>
      <c r="I88" s="4">
        <f t="shared" si="17"/>
        <v>0.61878339180614084</v>
      </c>
      <c r="J88" s="4">
        <f t="shared" si="18"/>
        <v>0.21013607120076472</v>
      </c>
      <c r="K88" s="83">
        <f t="shared" si="19"/>
        <v>9434.6296296296296</v>
      </c>
      <c r="L88" s="83">
        <f t="shared" si="20"/>
        <v>3.9742495338150459</v>
      </c>
      <c r="M88" s="84">
        <f t="shared" si="21"/>
        <v>3.6682323197112874</v>
      </c>
      <c r="N88" s="84"/>
      <c r="O88" s="4" t="s">
        <v>758</v>
      </c>
    </row>
    <row r="89" spans="1:15">
      <c r="A89" s="4" t="s">
        <v>155</v>
      </c>
      <c r="C89" s="4" t="s">
        <v>757</v>
      </c>
      <c r="D89" s="4">
        <v>1971</v>
      </c>
      <c r="E89" s="4">
        <v>1973</v>
      </c>
      <c r="F89" s="82">
        <v>54442</v>
      </c>
      <c r="G89" s="4">
        <f t="shared" si="15"/>
        <v>38</v>
      </c>
      <c r="H89" s="4">
        <f t="shared" si="16"/>
        <v>40</v>
      </c>
      <c r="I89" s="4">
        <f t="shared" si="17"/>
        <v>0.21871188695221475</v>
      </c>
      <c r="J89" s="4">
        <f t="shared" si="18"/>
        <v>0.20189651799465538</v>
      </c>
      <c r="K89" s="83">
        <f t="shared" si="19"/>
        <v>27221</v>
      </c>
      <c r="L89" s="83">
        <f t="shared" si="20"/>
        <v>0.47183711172630316</v>
      </c>
      <c r="M89" s="84">
        <f t="shared" si="21"/>
        <v>0.43550565412337783</v>
      </c>
      <c r="N89" s="84"/>
      <c r="O89" s="4" t="s">
        <v>758</v>
      </c>
    </row>
    <row r="90" spans="1:15">
      <c r="A90" s="4" t="s">
        <v>156</v>
      </c>
      <c r="C90" s="4" t="s">
        <v>757</v>
      </c>
      <c r="D90" s="4">
        <v>1966</v>
      </c>
      <c r="E90" s="4">
        <v>1971</v>
      </c>
      <c r="F90" s="82">
        <v>99000</v>
      </c>
      <c r="G90" s="4">
        <f t="shared" si="15"/>
        <v>40</v>
      </c>
      <c r="H90" s="4">
        <f t="shared" si="16"/>
        <v>45</v>
      </c>
      <c r="I90" s="4">
        <f t="shared" si="17"/>
        <v>0.20189651799465538</v>
      </c>
      <c r="J90" s="4">
        <f t="shared" si="18"/>
        <v>0.16529888822158653</v>
      </c>
      <c r="K90" s="83">
        <f t="shared" si="19"/>
        <v>19800</v>
      </c>
      <c r="L90" s="83">
        <f t="shared" si="20"/>
        <v>0.74696416948600952</v>
      </c>
      <c r="M90" s="84">
        <f t="shared" si="21"/>
        <v>0.68944792843558678</v>
      </c>
      <c r="N90" s="84"/>
      <c r="O90" s="4" t="s">
        <v>758</v>
      </c>
    </row>
    <row r="91" spans="1:15">
      <c r="A91" s="4" t="s">
        <v>157</v>
      </c>
      <c r="B91" s="4">
        <v>172511</v>
      </c>
      <c r="C91" s="4" t="s">
        <v>1</v>
      </c>
      <c r="D91" s="4">
        <v>1966</v>
      </c>
      <c r="E91" s="4">
        <v>1997</v>
      </c>
      <c r="F91" s="82">
        <v>540708</v>
      </c>
      <c r="G91" s="4">
        <f t="shared" si="15"/>
        <v>14</v>
      </c>
      <c r="H91" s="4">
        <f t="shared" si="16"/>
        <v>45</v>
      </c>
      <c r="I91" s="4">
        <f t="shared" si="17"/>
        <v>0.57120906384881487</v>
      </c>
      <c r="J91" s="4">
        <f t="shared" si="18"/>
        <v>0.16529888822158653</v>
      </c>
      <c r="K91" s="83">
        <f t="shared" si="19"/>
        <v>17442.193548387098</v>
      </c>
      <c r="L91" s="83">
        <f t="shared" si="20"/>
        <v>7.2981479001901546</v>
      </c>
      <c r="M91" s="84">
        <f t="shared" si="21"/>
        <v>6.7361905118755132</v>
      </c>
      <c r="N91" s="84"/>
      <c r="O91" s="4" t="s">
        <v>758</v>
      </c>
    </row>
    <row r="92" spans="1:15">
      <c r="A92" s="4" t="s">
        <v>158</v>
      </c>
      <c r="B92" s="4">
        <v>172513</v>
      </c>
      <c r="C92" s="4" t="s">
        <v>765</v>
      </c>
      <c r="D92" s="4">
        <v>1966</v>
      </c>
      <c r="E92" s="4">
        <v>2012</v>
      </c>
      <c r="F92" s="82">
        <v>12039848</v>
      </c>
      <c r="G92" s="4">
        <f t="shared" si="15"/>
        <v>-1</v>
      </c>
      <c r="H92" s="4">
        <f t="shared" si="16"/>
        <v>45</v>
      </c>
      <c r="I92" s="4">
        <f t="shared" si="17"/>
        <v>1.0408107741923882</v>
      </c>
      <c r="J92" s="4">
        <f t="shared" si="18"/>
        <v>0.16529888822158653</v>
      </c>
      <c r="K92" s="83">
        <f t="shared" si="19"/>
        <v>261735.82608695651</v>
      </c>
      <c r="L92" s="83">
        <f t="shared" si="20"/>
        <v>236.21465552960905</v>
      </c>
      <c r="M92" s="85">
        <v>0</v>
      </c>
      <c r="N92" s="84">
        <v>7.2</v>
      </c>
      <c r="O92" s="4" t="s">
        <v>758</v>
      </c>
    </row>
    <row r="93" spans="1:15">
      <c r="A93" s="4" t="s">
        <v>159</v>
      </c>
      <c r="B93" s="4">
        <v>172532</v>
      </c>
      <c r="C93" s="4" t="s">
        <v>775</v>
      </c>
      <c r="D93" s="4">
        <v>1966</v>
      </c>
      <c r="E93" s="4">
        <v>1995</v>
      </c>
      <c r="F93" s="82">
        <v>138896</v>
      </c>
      <c r="G93" s="4">
        <f t="shared" si="15"/>
        <v>16</v>
      </c>
      <c r="H93" s="4">
        <f t="shared" si="16"/>
        <v>45</v>
      </c>
      <c r="I93" s="4">
        <f t="shared" si="17"/>
        <v>0.52729242404304855</v>
      </c>
      <c r="J93" s="4">
        <f t="shared" si="18"/>
        <v>0.16529888822158653</v>
      </c>
      <c r="K93" s="83">
        <f t="shared" si="19"/>
        <v>4789.5172413793107</v>
      </c>
      <c r="L93" s="83">
        <f t="shared" si="20"/>
        <v>1.7872042009181131</v>
      </c>
      <c r="M93" s="84">
        <f>$L93*0.923</f>
        <v>1.6495894774474185</v>
      </c>
      <c r="N93" s="84"/>
      <c r="O93" s="4" t="s">
        <v>758</v>
      </c>
    </row>
    <row r="94" spans="1:15">
      <c r="A94" s="4" t="s">
        <v>160</v>
      </c>
      <c r="B94" s="4">
        <v>265725</v>
      </c>
      <c r="C94" s="4" t="s">
        <v>788</v>
      </c>
      <c r="D94" s="4">
        <v>1966</v>
      </c>
      <c r="E94" s="4">
        <v>1987</v>
      </c>
      <c r="F94" s="82">
        <v>170000</v>
      </c>
      <c r="G94" s="4">
        <f t="shared" si="15"/>
        <v>24</v>
      </c>
      <c r="H94" s="4">
        <f t="shared" si="16"/>
        <v>45</v>
      </c>
      <c r="I94" s="4">
        <f t="shared" si="17"/>
        <v>0.38289288597511206</v>
      </c>
      <c r="J94" s="4">
        <f t="shared" si="18"/>
        <v>0.16529888822158653</v>
      </c>
      <c r="K94" s="83">
        <f t="shared" si="19"/>
        <v>8095.2380952380954</v>
      </c>
      <c r="L94" s="83">
        <f t="shared" si="20"/>
        <v>1.8157588027351259</v>
      </c>
      <c r="M94" s="84">
        <f>$L94*0.923</f>
        <v>1.6759453749245212</v>
      </c>
      <c r="N94" s="84"/>
      <c r="O94" s="4" t="s">
        <v>758</v>
      </c>
    </row>
    <row r="95" spans="1:15">
      <c r="A95" s="4" t="s">
        <v>161</v>
      </c>
      <c r="B95" s="4">
        <v>172758</v>
      </c>
      <c r="C95" s="4" t="s">
        <v>767</v>
      </c>
      <c r="D95" s="4">
        <v>1966</v>
      </c>
      <c r="E95" s="4">
        <v>2000</v>
      </c>
      <c r="F95" s="82">
        <v>2849860</v>
      </c>
      <c r="G95" s="4">
        <f t="shared" si="15"/>
        <v>11</v>
      </c>
      <c r="H95" s="4">
        <f t="shared" si="16"/>
        <v>45</v>
      </c>
      <c r="I95" s="4">
        <f t="shared" si="17"/>
        <v>0.64403642108314141</v>
      </c>
      <c r="J95" s="4">
        <f t="shared" si="18"/>
        <v>0.16529888822158653</v>
      </c>
      <c r="K95" s="83">
        <f t="shared" si="19"/>
        <v>83819.411764705888</v>
      </c>
      <c r="L95" s="83">
        <f t="shared" si="20"/>
        <v>41.364112090459543</v>
      </c>
      <c r="M95" s="84">
        <f>$L95*0.923</f>
        <v>38.179075459494157</v>
      </c>
      <c r="N95" s="84"/>
      <c r="O95" s="4" t="s">
        <v>758</v>
      </c>
    </row>
    <row r="96" spans="1:15">
      <c r="A96" s="4" t="s">
        <v>162</v>
      </c>
      <c r="B96" s="4">
        <v>172785</v>
      </c>
      <c r="C96" s="4" t="s">
        <v>163</v>
      </c>
      <c r="D96" s="4">
        <v>1966</v>
      </c>
      <c r="E96" s="4">
        <v>1998</v>
      </c>
      <c r="F96" s="82">
        <v>735733</v>
      </c>
      <c r="G96" s="4">
        <f t="shared" si="15"/>
        <v>13</v>
      </c>
      <c r="H96" s="4">
        <f t="shared" si="16"/>
        <v>45</v>
      </c>
      <c r="I96" s="4">
        <f t="shared" si="17"/>
        <v>0.59452054797019438</v>
      </c>
      <c r="J96" s="4">
        <f t="shared" si="18"/>
        <v>0.16529888822158653</v>
      </c>
      <c r="K96" s="83">
        <f t="shared" si="19"/>
        <v>22991.65625</v>
      </c>
      <c r="L96" s="83">
        <f t="shared" si="20"/>
        <v>10.172636065883797</v>
      </c>
      <c r="M96" s="84">
        <v>0</v>
      </c>
      <c r="N96" s="84">
        <v>0.02</v>
      </c>
      <c r="O96" s="4" t="s">
        <v>758</v>
      </c>
    </row>
    <row r="97" spans="1:15">
      <c r="A97" s="4" t="s">
        <v>164</v>
      </c>
      <c r="B97" s="4">
        <v>172803</v>
      </c>
      <c r="C97" s="4" t="s">
        <v>769</v>
      </c>
      <c r="D97" s="4">
        <v>1966</v>
      </c>
      <c r="E97" s="4">
        <v>1987</v>
      </c>
      <c r="F97" s="82">
        <v>161500</v>
      </c>
      <c r="G97" s="4">
        <f t="shared" si="15"/>
        <v>24</v>
      </c>
      <c r="H97" s="4">
        <f t="shared" si="16"/>
        <v>45</v>
      </c>
      <c r="I97" s="4">
        <f t="shared" si="17"/>
        <v>0.38289288597511206</v>
      </c>
      <c r="J97" s="4">
        <f t="shared" si="18"/>
        <v>0.16529888822158653</v>
      </c>
      <c r="K97" s="83">
        <f t="shared" si="19"/>
        <v>7690.4761904761908</v>
      </c>
      <c r="L97" s="83">
        <f t="shared" si="20"/>
        <v>1.7249708625983702</v>
      </c>
      <c r="M97" s="84">
        <f>$L97*0.923</f>
        <v>1.5921481061782958</v>
      </c>
      <c r="N97" s="84"/>
      <c r="O97" s="4" t="s">
        <v>758</v>
      </c>
    </row>
    <row r="98" spans="1:15">
      <c r="A98" s="4" t="s">
        <v>165</v>
      </c>
      <c r="C98" s="4" t="s">
        <v>769</v>
      </c>
      <c r="D98" s="4">
        <v>1966</v>
      </c>
      <c r="E98" s="4">
        <v>1974</v>
      </c>
      <c r="F98" s="82">
        <v>81663</v>
      </c>
      <c r="G98" s="4">
        <f t="shared" si="15"/>
        <v>37</v>
      </c>
      <c r="H98" s="4">
        <f t="shared" si="16"/>
        <v>45</v>
      </c>
      <c r="I98" s="4">
        <f t="shared" si="17"/>
        <v>0.22763768838381274</v>
      </c>
      <c r="J98" s="4">
        <f t="shared" si="18"/>
        <v>0.16529888822158653</v>
      </c>
      <c r="K98" s="83">
        <f t="shared" si="19"/>
        <v>10207.875</v>
      </c>
      <c r="L98" s="84">
        <f t="shared" si="20"/>
        <v>0.65595704793779652</v>
      </c>
      <c r="M98" s="84">
        <f>$L98*0.923</f>
        <v>0.60544835524658625</v>
      </c>
      <c r="N98" s="84"/>
      <c r="O98" s="4" t="s">
        <v>758</v>
      </c>
    </row>
    <row r="99" spans="1:15">
      <c r="A99" s="4" t="s">
        <v>166</v>
      </c>
      <c r="C99" s="4" t="s">
        <v>769</v>
      </c>
      <c r="D99" s="4">
        <v>1966</v>
      </c>
      <c r="E99" s="4">
        <v>1980</v>
      </c>
      <c r="F99" s="82">
        <v>244989</v>
      </c>
      <c r="G99" s="4">
        <f t="shared" si="15"/>
        <v>31</v>
      </c>
      <c r="H99" s="4">
        <f t="shared" si="16"/>
        <v>45</v>
      </c>
      <c r="I99" s="4">
        <f t="shared" si="17"/>
        <v>0.28938421793905061</v>
      </c>
      <c r="J99" s="4">
        <f t="shared" si="18"/>
        <v>0.16529888822158653</v>
      </c>
      <c r="K99" s="83">
        <f t="shared" si="19"/>
        <v>17499.214285714286</v>
      </c>
      <c r="L99" s="83">
        <f t="shared" si="20"/>
        <v>2.2383119257634556</v>
      </c>
      <c r="M99" s="84">
        <f>$L99*0.923</f>
        <v>2.0659619074796698</v>
      </c>
      <c r="N99" s="84"/>
      <c r="O99" s="4" t="s">
        <v>758</v>
      </c>
    </row>
    <row r="100" spans="1:15">
      <c r="A100" s="4" t="s">
        <v>167</v>
      </c>
      <c r="B100" s="4">
        <v>172868</v>
      </c>
      <c r="C100" s="4" t="s">
        <v>168</v>
      </c>
      <c r="D100" s="4">
        <v>1976</v>
      </c>
      <c r="E100" s="4">
        <v>2000</v>
      </c>
      <c r="F100" s="82">
        <v>860278</v>
      </c>
      <c r="G100" s="4">
        <f t="shared" si="15"/>
        <v>11</v>
      </c>
      <c r="H100" s="4">
        <f t="shared" si="16"/>
        <v>35</v>
      </c>
      <c r="I100" s="4">
        <f t="shared" si="17"/>
        <v>0.64403642108314141</v>
      </c>
      <c r="J100" s="4">
        <f t="shared" si="18"/>
        <v>0.24659696394160643</v>
      </c>
      <c r="K100" s="83">
        <f t="shared" si="19"/>
        <v>35844.916666666664</v>
      </c>
      <c r="L100" s="83">
        <f t="shared" si="20"/>
        <v>14.685210505834425</v>
      </c>
      <c r="M100" s="84">
        <v>0</v>
      </c>
      <c r="N100" s="84">
        <v>0.28000000000000003</v>
      </c>
      <c r="O100" s="4" t="s">
        <v>758</v>
      </c>
    </row>
    <row r="101" spans="1:15">
      <c r="A101" s="4" t="s">
        <v>169</v>
      </c>
      <c r="C101" s="4" t="s">
        <v>168</v>
      </c>
      <c r="D101" s="4">
        <v>1966</v>
      </c>
      <c r="E101" s="4">
        <v>1976</v>
      </c>
      <c r="F101" s="82">
        <v>136105</v>
      </c>
      <c r="G101" s="4">
        <f t="shared" si="15"/>
        <v>35</v>
      </c>
      <c r="H101" s="4">
        <f t="shared" si="16"/>
        <v>45</v>
      </c>
      <c r="I101" s="4">
        <f t="shared" si="17"/>
        <v>0.24659696394160643</v>
      </c>
      <c r="J101" s="4">
        <f t="shared" si="18"/>
        <v>0.16529888822158653</v>
      </c>
      <c r="K101" s="83">
        <f t="shared" si="19"/>
        <v>13610.5</v>
      </c>
      <c r="L101" s="83">
        <f t="shared" si="20"/>
        <v>1.1406068262152511</v>
      </c>
      <c r="M101" s="84">
        <f t="shared" ref="M101:M106" si="22">$L101*0.923</f>
        <v>1.0527801005966768</v>
      </c>
      <c r="N101" s="84"/>
      <c r="O101" s="4" t="s">
        <v>758</v>
      </c>
    </row>
    <row r="102" spans="1:15">
      <c r="A102" s="4" t="s">
        <v>170</v>
      </c>
      <c r="B102" s="4">
        <v>172877</v>
      </c>
      <c r="C102" s="4" t="s">
        <v>787</v>
      </c>
      <c r="D102" s="4">
        <v>1974</v>
      </c>
      <c r="E102" s="4">
        <v>1995</v>
      </c>
      <c r="F102" s="82">
        <v>109509</v>
      </c>
      <c r="G102" s="4">
        <f t="shared" si="15"/>
        <v>16</v>
      </c>
      <c r="H102" s="4">
        <f t="shared" si="16"/>
        <v>37</v>
      </c>
      <c r="I102" s="4">
        <f t="shared" si="17"/>
        <v>0.52729242404304855</v>
      </c>
      <c r="J102" s="4">
        <f t="shared" si="18"/>
        <v>0.22763768838381274</v>
      </c>
      <c r="K102" s="83">
        <f t="shared" si="19"/>
        <v>5214.7142857142853</v>
      </c>
      <c r="L102" s="83">
        <f t="shared" si="20"/>
        <v>1.6107690795334624</v>
      </c>
      <c r="M102" s="84">
        <f t="shared" si="22"/>
        <v>1.4867398604093858</v>
      </c>
      <c r="N102" s="84"/>
      <c r="O102" s="4" t="s">
        <v>758</v>
      </c>
    </row>
    <row r="103" spans="1:15">
      <c r="A103" s="4" t="s">
        <v>171</v>
      </c>
      <c r="B103" s="4">
        <v>172917</v>
      </c>
      <c r="C103" s="4" t="s">
        <v>172</v>
      </c>
      <c r="D103" s="4">
        <v>1975</v>
      </c>
      <c r="E103" s="4">
        <v>1993</v>
      </c>
      <c r="F103" s="82">
        <v>94916</v>
      </c>
      <c r="G103" s="4">
        <f t="shared" si="15"/>
        <v>18</v>
      </c>
      <c r="H103" s="4">
        <f t="shared" si="16"/>
        <v>36</v>
      </c>
      <c r="I103" s="4">
        <f t="shared" si="17"/>
        <v>0.48675225595997168</v>
      </c>
      <c r="J103" s="4">
        <f t="shared" si="18"/>
        <v>0.23692775868212176</v>
      </c>
      <c r="K103" s="83">
        <f t="shared" si="19"/>
        <v>5273.1111111111113</v>
      </c>
      <c r="L103" s="83">
        <f t="shared" si="20"/>
        <v>1.3579493295538194</v>
      </c>
      <c r="M103" s="84">
        <f t="shared" si="22"/>
        <v>1.2533872311781753</v>
      </c>
      <c r="N103" s="84"/>
      <c r="O103" s="4" t="s">
        <v>758</v>
      </c>
    </row>
    <row r="104" spans="1:15">
      <c r="A104" s="4" t="s">
        <v>173</v>
      </c>
      <c r="C104" s="4" t="s">
        <v>172</v>
      </c>
      <c r="D104" s="4">
        <v>1966</v>
      </c>
      <c r="E104" s="4">
        <v>1975</v>
      </c>
      <c r="F104" s="82">
        <v>108884</v>
      </c>
      <c r="G104" s="4">
        <f t="shared" si="15"/>
        <v>36</v>
      </c>
      <c r="H104" s="4">
        <f t="shared" si="16"/>
        <v>45</v>
      </c>
      <c r="I104" s="4">
        <f t="shared" si="17"/>
        <v>0.23692775868212176</v>
      </c>
      <c r="J104" s="4">
        <f t="shared" si="18"/>
        <v>0.16529888822158653</v>
      </c>
      <c r="K104" s="83">
        <f t="shared" si="19"/>
        <v>12098.222222222223</v>
      </c>
      <c r="L104" s="83">
        <f t="shared" si="20"/>
        <v>0.89328754848860181</v>
      </c>
      <c r="M104" s="84">
        <f t="shared" si="22"/>
        <v>0.82450440725497953</v>
      </c>
      <c r="N104" s="84"/>
      <c r="O104" s="4" t="s">
        <v>758</v>
      </c>
    </row>
    <row r="105" spans="1:15">
      <c r="A105" s="4" t="s">
        <v>174</v>
      </c>
      <c r="C105" s="4" t="s">
        <v>172</v>
      </c>
      <c r="D105" s="4">
        <v>1966</v>
      </c>
      <c r="E105" s="4">
        <v>1981</v>
      </c>
      <c r="F105" s="82">
        <v>272210</v>
      </c>
      <c r="G105" s="4">
        <f t="shared" si="15"/>
        <v>30</v>
      </c>
      <c r="H105" s="4">
        <f t="shared" si="16"/>
        <v>45</v>
      </c>
      <c r="I105" s="4">
        <f t="shared" si="17"/>
        <v>0.30119421191220214</v>
      </c>
      <c r="J105" s="4">
        <f t="shared" si="18"/>
        <v>0.16529888822158653</v>
      </c>
      <c r="K105" s="83">
        <f t="shared" si="19"/>
        <v>18147.333333333332</v>
      </c>
      <c r="L105" s="83">
        <f t="shared" si="20"/>
        <v>2.5421369854813971</v>
      </c>
      <c r="M105" s="84">
        <f t="shared" si="22"/>
        <v>2.3463924375993295</v>
      </c>
      <c r="N105" s="84"/>
      <c r="O105" s="4" t="s">
        <v>758</v>
      </c>
    </row>
    <row r="106" spans="1:15">
      <c r="A106" s="4" t="s">
        <v>175</v>
      </c>
      <c r="C106" s="4" t="s">
        <v>773</v>
      </c>
      <c r="D106" s="4">
        <v>1966</v>
      </c>
      <c r="E106" s="4">
        <v>1986</v>
      </c>
      <c r="F106" s="82">
        <v>326652</v>
      </c>
      <c r="G106" s="4">
        <f t="shared" si="15"/>
        <v>25</v>
      </c>
      <c r="H106" s="4">
        <f t="shared" si="16"/>
        <v>45</v>
      </c>
      <c r="I106" s="4">
        <f t="shared" si="17"/>
        <v>0.36787944117144233</v>
      </c>
      <c r="J106" s="4">
        <f t="shared" si="18"/>
        <v>0.16529888822158653</v>
      </c>
      <c r="K106" s="83">
        <f t="shared" si="19"/>
        <v>16332.6</v>
      </c>
      <c r="L106" s="83">
        <f t="shared" si="20"/>
        <v>3.410630711833667</v>
      </c>
      <c r="M106" s="84">
        <f t="shared" si="22"/>
        <v>3.1480121470224747</v>
      </c>
      <c r="N106" s="84"/>
      <c r="O106" s="4" t="s">
        <v>758</v>
      </c>
    </row>
    <row r="107" spans="1:15">
      <c r="A107" s="4" t="s">
        <v>176</v>
      </c>
      <c r="B107" s="4">
        <v>172994</v>
      </c>
      <c r="C107" s="4" t="s">
        <v>774</v>
      </c>
      <c r="D107" s="4">
        <v>1966</v>
      </c>
      <c r="E107" s="4">
        <v>2011</v>
      </c>
      <c r="F107" s="82">
        <v>3598205</v>
      </c>
      <c r="G107" s="4">
        <f t="shared" si="15"/>
        <v>0</v>
      </c>
      <c r="H107" s="4">
        <f t="shared" si="16"/>
        <v>45</v>
      </c>
      <c r="I107" s="4">
        <f t="shared" si="17"/>
        <v>1</v>
      </c>
      <c r="J107" s="4">
        <f t="shared" si="18"/>
        <v>0.16529888822158653</v>
      </c>
      <c r="K107" s="83">
        <f t="shared" si="19"/>
        <v>79960.111111111109</v>
      </c>
      <c r="L107" s="83">
        <f t="shared" si="20"/>
        <v>68.799613928996436</v>
      </c>
      <c r="M107" s="85">
        <v>0</v>
      </c>
      <c r="N107" s="84">
        <v>10.75</v>
      </c>
      <c r="O107" s="4" t="s">
        <v>758</v>
      </c>
    </row>
    <row r="108" spans="1:15">
      <c r="A108" s="4" t="s">
        <v>177</v>
      </c>
      <c r="B108" s="4">
        <v>173083</v>
      </c>
      <c r="C108" s="4" t="s">
        <v>178</v>
      </c>
      <c r="D108" s="4">
        <v>1966</v>
      </c>
      <c r="E108" s="4">
        <v>1998</v>
      </c>
      <c r="F108" s="82">
        <v>171743</v>
      </c>
      <c r="G108" s="4">
        <f t="shared" si="15"/>
        <v>13</v>
      </c>
      <c r="H108" s="4">
        <f t="shared" si="16"/>
        <v>45</v>
      </c>
      <c r="I108" s="4">
        <f t="shared" si="17"/>
        <v>0.59452054797019438</v>
      </c>
      <c r="J108" s="4">
        <f t="shared" si="18"/>
        <v>0.16529888822158653</v>
      </c>
      <c r="K108" s="83">
        <f t="shared" si="19"/>
        <v>5366.96875</v>
      </c>
      <c r="L108" s="83">
        <f t="shared" si="20"/>
        <v>2.3746101314785131</v>
      </c>
      <c r="M108" s="84">
        <f>$L108*0.923</f>
        <v>2.1917651513546677</v>
      </c>
      <c r="N108" s="84"/>
      <c r="O108" s="4" t="s">
        <v>758</v>
      </c>
    </row>
    <row r="109" spans="1:15">
      <c r="F109" s="88">
        <f>SUM(F79:F108)</f>
        <v>30708872</v>
      </c>
      <c r="K109" s="83"/>
      <c r="L109" s="83"/>
      <c r="M109" s="84"/>
      <c r="N109" s="84"/>
      <c r="O109" s="85">
        <f>SUM(M79:M108)</f>
        <v>97.034610439168489</v>
      </c>
    </row>
    <row r="110" spans="1:15">
      <c r="B110" s="4">
        <v>172537</v>
      </c>
      <c r="C110" s="4" t="s">
        <v>808</v>
      </c>
      <c r="D110" s="4">
        <v>1971</v>
      </c>
      <c r="E110" s="4">
        <v>1993</v>
      </c>
      <c r="F110" s="82">
        <v>6900</v>
      </c>
      <c r="G110" s="4">
        <f t="shared" ref="G110:G117" si="23">2011-$E110</f>
        <v>18</v>
      </c>
      <c r="H110" s="4">
        <f t="shared" ref="H110:H117" si="24">2011-$D110</f>
        <v>40</v>
      </c>
      <c r="I110" s="4">
        <f t="shared" ref="I110:I117" si="25">EXP(-$C$8*$G110)</f>
        <v>0.48675225595997168</v>
      </c>
      <c r="J110" s="4">
        <f t="shared" ref="J110:J117" si="26">EXP(-$C$8*$H110)</f>
        <v>0.20189651799465538</v>
      </c>
      <c r="K110" s="83">
        <f t="shared" ref="K110:K117" si="27">$F110/($E110-$D110)</f>
        <v>313.63636363636363</v>
      </c>
      <c r="L110" s="83">
        <f t="shared" ref="L110:L117" si="28">(2*($C$4*($K110*($I110-$J110)))*$C$11/(1*10^6))*(1050.2/(273+25))/1000</f>
        <v>9.2094353237424376E-2</v>
      </c>
      <c r="M110" s="84">
        <f t="shared" ref="M110:M117" si="29">$L110*0.923</f>
        <v>8.5003088038142702E-2</v>
      </c>
      <c r="N110" s="84"/>
      <c r="O110" s="4" t="s">
        <v>783</v>
      </c>
    </row>
    <row r="111" spans="1:15">
      <c r="A111" s="4" t="s">
        <v>179</v>
      </c>
      <c r="B111" s="4">
        <v>172420</v>
      </c>
      <c r="C111" s="4" t="s">
        <v>180</v>
      </c>
      <c r="D111" s="4">
        <v>1966</v>
      </c>
      <c r="E111" s="4">
        <v>2004</v>
      </c>
      <c r="F111" s="82">
        <v>58899</v>
      </c>
      <c r="G111" s="4">
        <f t="shared" si="23"/>
        <v>7</v>
      </c>
      <c r="H111" s="4">
        <f t="shared" si="24"/>
        <v>45</v>
      </c>
      <c r="I111" s="4">
        <f t="shared" si="25"/>
        <v>0.75578374145572547</v>
      </c>
      <c r="J111" s="4">
        <f t="shared" si="26"/>
        <v>0.16529888822158653</v>
      </c>
      <c r="K111" s="83">
        <f t="shared" si="27"/>
        <v>1549.9736842105262</v>
      </c>
      <c r="L111" s="83">
        <f t="shared" si="28"/>
        <v>0.9434409151623312</v>
      </c>
      <c r="M111" s="84">
        <f t="shared" si="29"/>
        <v>0.87079596469483178</v>
      </c>
      <c r="N111" s="84"/>
      <c r="O111" s="4" t="s">
        <v>783</v>
      </c>
    </row>
    <row r="112" spans="1:15">
      <c r="A112" s="4" t="s">
        <v>181</v>
      </c>
      <c r="B112" s="4">
        <v>172500</v>
      </c>
      <c r="C112" s="4" t="s">
        <v>182</v>
      </c>
      <c r="D112" s="4">
        <v>1966</v>
      </c>
      <c r="E112" s="4">
        <v>1995</v>
      </c>
      <c r="F112" s="82">
        <v>105481</v>
      </c>
      <c r="G112" s="4">
        <f t="shared" si="23"/>
        <v>16</v>
      </c>
      <c r="H112" s="4">
        <f t="shared" si="24"/>
        <v>45</v>
      </c>
      <c r="I112" s="4">
        <f t="shared" si="25"/>
        <v>0.52729242404304855</v>
      </c>
      <c r="J112" s="4">
        <f t="shared" si="26"/>
        <v>0.16529888822158653</v>
      </c>
      <c r="K112" s="83">
        <f t="shared" si="27"/>
        <v>3637.2758620689656</v>
      </c>
      <c r="L112" s="83">
        <f t="shared" si="28"/>
        <v>1.3572463304705931</v>
      </c>
      <c r="M112" s="84">
        <f t="shared" si="29"/>
        <v>1.2527383630243574</v>
      </c>
      <c r="N112" s="84"/>
      <c r="O112" s="4" t="s">
        <v>783</v>
      </c>
    </row>
    <row r="113" spans="1:15">
      <c r="A113" s="4" t="s">
        <v>183</v>
      </c>
      <c r="C113" s="4" t="s">
        <v>184</v>
      </c>
      <c r="D113" s="4">
        <v>1966</v>
      </c>
      <c r="E113" s="4">
        <v>1993</v>
      </c>
      <c r="F113" s="82">
        <v>6600</v>
      </c>
      <c r="G113" s="4">
        <f t="shared" si="23"/>
        <v>18</v>
      </c>
      <c r="H113" s="4">
        <f t="shared" si="24"/>
        <v>45</v>
      </c>
      <c r="I113" s="4">
        <f t="shared" si="25"/>
        <v>0.48675225595997168</v>
      </c>
      <c r="J113" s="4">
        <f t="shared" si="26"/>
        <v>0.16529888822158653</v>
      </c>
      <c r="K113" s="83">
        <f t="shared" si="27"/>
        <v>244.44444444444446</v>
      </c>
      <c r="L113" s="83">
        <f t="shared" si="28"/>
        <v>8.0999021362811827E-2</v>
      </c>
      <c r="M113" s="84">
        <f t="shared" si="29"/>
        <v>7.4762096717875315E-2</v>
      </c>
      <c r="N113" s="84"/>
      <c r="O113" s="4" t="s">
        <v>783</v>
      </c>
    </row>
    <row r="114" spans="1:15">
      <c r="A114" s="4" t="s">
        <v>185</v>
      </c>
      <c r="B114" s="4">
        <v>172554</v>
      </c>
      <c r="C114" s="4" t="s">
        <v>186</v>
      </c>
      <c r="D114" s="4">
        <v>1966</v>
      </c>
      <c r="E114" s="4">
        <v>1996</v>
      </c>
      <c r="F114" s="82">
        <v>5302</v>
      </c>
      <c r="G114" s="4">
        <f t="shared" si="23"/>
        <v>15</v>
      </c>
      <c r="H114" s="4">
        <f t="shared" si="24"/>
        <v>45</v>
      </c>
      <c r="I114" s="4">
        <f t="shared" si="25"/>
        <v>0.54881163609402639</v>
      </c>
      <c r="J114" s="4">
        <f t="shared" si="26"/>
        <v>0.16529888822158653</v>
      </c>
      <c r="K114" s="83">
        <f t="shared" si="27"/>
        <v>176.73333333333332</v>
      </c>
      <c r="L114" s="83">
        <f t="shared" si="28"/>
        <v>6.9868254470085267E-2</v>
      </c>
      <c r="M114" s="84">
        <f t="shared" si="29"/>
        <v>6.4488398875888711E-2</v>
      </c>
      <c r="N114" s="84"/>
      <c r="O114" s="4" t="s">
        <v>783</v>
      </c>
    </row>
    <row r="115" spans="1:15">
      <c r="A115" s="4" t="s">
        <v>187</v>
      </c>
      <c r="B115" s="4">
        <v>172813</v>
      </c>
      <c r="C115" s="4" t="s">
        <v>782</v>
      </c>
      <c r="D115" s="4">
        <v>1966</v>
      </c>
      <c r="E115" s="4">
        <v>1996</v>
      </c>
      <c r="F115" s="82">
        <v>284423</v>
      </c>
      <c r="G115" s="4">
        <f t="shared" si="23"/>
        <v>15</v>
      </c>
      <c r="H115" s="4">
        <f t="shared" si="24"/>
        <v>45</v>
      </c>
      <c r="I115" s="4">
        <f t="shared" si="25"/>
        <v>0.54881163609402639</v>
      </c>
      <c r="J115" s="4">
        <f t="shared" si="26"/>
        <v>0.16529888822158653</v>
      </c>
      <c r="K115" s="83">
        <f t="shared" si="27"/>
        <v>9480.7666666666664</v>
      </c>
      <c r="L115" s="83">
        <f t="shared" si="28"/>
        <v>3.7480457452178539</v>
      </c>
      <c r="M115" s="84">
        <f t="shared" si="29"/>
        <v>3.4594462228360792</v>
      </c>
      <c r="N115" s="84"/>
      <c r="O115" s="4" t="s">
        <v>783</v>
      </c>
    </row>
    <row r="116" spans="1:15">
      <c r="A116" s="4" t="s">
        <v>188</v>
      </c>
      <c r="B116" s="4">
        <v>173006</v>
      </c>
      <c r="C116" s="4" t="s">
        <v>189</v>
      </c>
      <c r="D116" s="4">
        <v>1966</v>
      </c>
      <c r="E116" s="4">
        <v>1994</v>
      </c>
      <c r="F116" s="82">
        <v>32567</v>
      </c>
      <c r="G116" s="4">
        <f t="shared" si="23"/>
        <v>17</v>
      </c>
      <c r="H116" s="4">
        <f t="shared" si="24"/>
        <v>45</v>
      </c>
      <c r="I116" s="4">
        <f t="shared" si="25"/>
        <v>0.50661699236558955</v>
      </c>
      <c r="J116" s="4">
        <f t="shared" si="26"/>
        <v>0.16529888822158653</v>
      </c>
      <c r="K116" s="83">
        <f t="shared" si="27"/>
        <v>1163.1071428571429</v>
      </c>
      <c r="L116" s="83">
        <f t="shared" si="28"/>
        <v>0.40922359639980205</v>
      </c>
      <c r="M116" s="84">
        <f t="shared" si="29"/>
        <v>0.37771337947701733</v>
      </c>
      <c r="N116" s="84"/>
      <c r="O116" s="4" t="s">
        <v>783</v>
      </c>
    </row>
    <row r="117" spans="1:15">
      <c r="A117" s="4" t="s">
        <v>190</v>
      </c>
      <c r="B117" s="4">
        <v>173070</v>
      </c>
      <c r="C117" s="4" t="s">
        <v>789</v>
      </c>
      <c r="D117" s="4">
        <v>1966</v>
      </c>
      <c r="E117" s="4">
        <v>1996</v>
      </c>
      <c r="F117" s="82">
        <v>3220</v>
      </c>
      <c r="G117" s="4">
        <f t="shared" si="23"/>
        <v>15</v>
      </c>
      <c r="H117" s="4">
        <f t="shared" si="24"/>
        <v>45</v>
      </c>
      <c r="I117" s="4">
        <f t="shared" si="25"/>
        <v>0.54881163609402639</v>
      </c>
      <c r="J117" s="4">
        <f t="shared" si="26"/>
        <v>0.16529888822158653</v>
      </c>
      <c r="K117" s="83">
        <f t="shared" si="27"/>
        <v>107.33333333333333</v>
      </c>
      <c r="L117" s="83">
        <f t="shared" si="28"/>
        <v>4.2432248093865442E-2</v>
      </c>
      <c r="M117" s="84">
        <f t="shared" si="29"/>
        <v>3.9164964990637804E-2</v>
      </c>
      <c r="N117" s="84"/>
      <c r="O117" s="4" t="s">
        <v>783</v>
      </c>
    </row>
    <row r="118" spans="1:15">
      <c r="F118" s="88">
        <f>SUM(F110:F117)</f>
        <v>503392</v>
      </c>
      <c r="K118" s="83"/>
      <c r="L118" s="83"/>
      <c r="M118" s="84"/>
      <c r="N118" s="84"/>
      <c r="O118" s="85">
        <f>SUM(M110:M117)</f>
        <v>6.2241124786548294</v>
      </c>
    </row>
    <row r="119" spans="1:15">
      <c r="A119" s="4" t="s">
        <v>191</v>
      </c>
      <c r="C119" s="4" t="s">
        <v>801</v>
      </c>
      <c r="D119" s="4">
        <v>1966</v>
      </c>
      <c r="E119" s="4">
        <v>1984</v>
      </c>
      <c r="F119" s="82">
        <v>353873</v>
      </c>
      <c r="G119" s="4">
        <f t="shared" ref="G119:G163" si="30">2011-$E119</f>
        <v>27</v>
      </c>
      <c r="H119" s="4">
        <f t="shared" ref="H119:H163" si="31">2011-$D119</f>
        <v>45</v>
      </c>
      <c r="I119" s="4">
        <f t="shared" ref="I119:I163" si="32">EXP(-$C$8*$G119)</f>
        <v>0.33959552564493911</v>
      </c>
      <c r="J119" s="4">
        <f t="shared" ref="J119:J163" si="33">EXP(-$C$8*$H119)</f>
        <v>0.16529888822158653</v>
      </c>
      <c r="K119" s="83">
        <f t="shared" ref="K119:K163" si="34">$F119/($E119-$D119)</f>
        <v>19659.611111111109</v>
      </c>
      <c r="L119" s="83">
        <f t="shared" ref="L119:L163" si="35">(2*($C$4*($K119*($I119-$J119)))*$C$11/(1*10^6))*(1050.2/(273+25))/1000</f>
        <v>3.5322021595214403</v>
      </c>
      <c r="M119" s="85">
        <v>0</v>
      </c>
      <c r="N119" s="84">
        <v>1.5</v>
      </c>
      <c r="O119" s="4" t="s">
        <v>719</v>
      </c>
    </row>
    <row r="120" spans="1:15">
      <c r="A120" s="4" t="s">
        <v>192</v>
      </c>
      <c r="C120" s="4" t="s">
        <v>801</v>
      </c>
      <c r="D120" s="4">
        <v>1966</v>
      </c>
      <c r="E120" s="4">
        <v>1978</v>
      </c>
      <c r="F120" s="82">
        <v>108884</v>
      </c>
      <c r="G120" s="4">
        <f t="shared" si="30"/>
        <v>33</v>
      </c>
      <c r="H120" s="4">
        <f t="shared" si="31"/>
        <v>45</v>
      </c>
      <c r="I120" s="4">
        <f t="shared" si="32"/>
        <v>0.26713530196585034</v>
      </c>
      <c r="J120" s="4">
        <f t="shared" si="33"/>
        <v>0.16529888822158653</v>
      </c>
      <c r="K120" s="83">
        <f t="shared" si="34"/>
        <v>9073.6666666666661</v>
      </c>
      <c r="L120" s="83">
        <f t="shared" si="35"/>
        <v>0.9525056006984457</v>
      </c>
      <c r="M120" s="84">
        <f>$L120*0.923</f>
        <v>0.87916266944466537</v>
      </c>
      <c r="N120" s="84"/>
      <c r="O120" s="4" t="s">
        <v>719</v>
      </c>
    </row>
    <row r="121" spans="1:15" ht="11.25" customHeight="1">
      <c r="A121" s="4" t="s">
        <v>193</v>
      </c>
      <c r="C121" s="4" t="s">
        <v>801</v>
      </c>
      <c r="D121" s="4">
        <v>1966</v>
      </c>
      <c r="E121" s="4">
        <v>1984</v>
      </c>
      <c r="F121" s="82">
        <v>313500</v>
      </c>
      <c r="G121" s="4">
        <f t="shared" si="30"/>
        <v>27</v>
      </c>
      <c r="H121" s="4">
        <f t="shared" si="31"/>
        <v>45</v>
      </c>
      <c r="I121" s="4">
        <f t="shared" si="32"/>
        <v>0.33959552564493911</v>
      </c>
      <c r="J121" s="4">
        <f t="shared" si="33"/>
        <v>0.16529888822158653</v>
      </c>
      <c r="K121" s="83">
        <f t="shared" si="34"/>
        <v>17416.666666666668</v>
      </c>
      <c r="L121" s="83">
        <f t="shared" si="35"/>
        <v>3.1292169140057928</v>
      </c>
      <c r="M121" s="84">
        <v>0</v>
      </c>
      <c r="N121" s="84">
        <v>2</v>
      </c>
      <c r="O121" s="4" t="s">
        <v>719</v>
      </c>
    </row>
    <row r="122" spans="1:15">
      <c r="A122" s="4" t="s">
        <v>194</v>
      </c>
      <c r="C122" s="4" t="s">
        <v>798</v>
      </c>
      <c r="D122" s="4">
        <v>1966</v>
      </c>
      <c r="E122" s="4">
        <v>1983</v>
      </c>
      <c r="F122" s="82">
        <v>326652</v>
      </c>
      <c r="G122" s="4">
        <f t="shared" si="30"/>
        <v>28</v>
      </c>
      <c r="H122" s="4">
        <f t="shared" si="31"/>
        <v>45</v>
      </c>
      <c r="I122" s="4">
        <f t="shared" si="32"/>
        <v>0.32627979462303947</v>
      </c>
      <c r="J122" s="4">
        <f t="shared" si="33"/>
        <v>0.16529888822158653</v>
      </c>
      <c r="K122" s="83">
        <f t="shared" si="34"/>
        <v>19214.823529411766</v>
      </c>
      <c r="L122" s="83">
        <f t="shared" si="35"/>
        <v>3.1885438127711407</v>
      </c>
      <c r="M122" s="84">
        <f t="shared" ref="M122:M132" si="36">$L122*0.923</f>
        <v>2.9430259391877631</v>
      </c>
      <c r="N122" s="84"/>
      <c r="O122" s="4" t="s">
        <v>719</v>
      </c>
    </row>
    <row r="123" spans="1:15">
      <c r="A123" s="4" t="s">
        <v>195</v>
      </c>
      <c r="B123" s="4">
        <v>172335</v>
      </c>
      <c r="C123" s="4" t="s">
        <v>196</v>
      </c>
      <c r="D123" s="4">
        <v>1966</v>
      </c>
      <c r="E123" s="4">
        <v>1986</v>
      </c>
      <c r="F123" s="82">
        <v>528000</v>
      </c>
      <c r="G123" s="4">
        <f t="shared" si="30"/>
        <v>25</v>
      </c>
      <c r="H123" s="4">
        <f t="shared" si="31"/>
        <v>45</v>
      </c>
      <c r="I123" s="4">
        <f t="shared" si="32"/>
        <v>0.36787944117144233</v>
      </c>
      <c r="J123" s="4">
        <f t="shared" si="33"/>
        <v>0.16529888822158653</v>
      </c>
      <c r="K123" s="83">
        <f t="shared" si="34"/>
        <v>26400</v>
      </c>
      <c r="L123" s="83">
        <f t="shared" si="35"/>
        <v>5.5129404254318848</v>
      </c>
      <c r="M123" s="84">
        <f t="shared" si="36"/>
        <v>5.0884440126736301</v>
      </c>
      <c r="N123" s="84"/>
      <c r="O123" s="4" t="s">
        <v>719</v>
      </c>
    </row>
    <row r="124" spans="1:15">
      <c r="A124" s="4" t="s">
        <v>197</v>
      </c>
      <c r="C124" s="4" t="s">
        <v>196</v>
      </c>
      <c r="D124" s="4">
        <v>1966</v>
      </c>
      <c r="E124" s="4">
        <v>1986</v>
      </c>
      <c r="F124" s="82">
        <v>495000</v>
      </c>
      <c r="G124" s="4">
        <f t="shared" si="30"/>
        <v>25</v>
      </c>
      <c r="H124" s="4">
        <f t="shared" si="31"/>
        <v>45</v>
      </c>
      <c r="I124" s="4">
        <f t="shared" si="32"/>
        <v>0.36787944117144233</v>
      </c>
      <c r="J124" s="4">
        <f t="shared" si="33"/>
        <v>0.16529888822158653</v>
      </c>
      <c r="K124" s="83">
        <f t="shared" si="34"/>
        <v>24750</v>
      </c>
      <c r="L124" s="83">
        <f t="shared" si="35"/>
        <v>5.1683816488423915</v>
      </c>
      <c r="M124" s="84">
        <f t="shared" si="36"/>
        <v>4.7704162618815271</v>
      </c>
      <c r="N124" s="84"/>
      <c r="O124" s="4" t="s">
        <v>719</v>
      </c>
    </row>
    <row r="125" spans="1:15">
      <c r="A125" s="4" t="s">
        <v>198</v>
      </c>
      <c r="C125" s="4" t="s">
        <v>196</v>
      </c>
      <c r="D125" s="4">
        <v>1966</v>
      </c>
      <c r="E125" s="4">
        <v>1973</v>
      </c>
      <c r="F125" s="82">
        <v>54442</v>
      </c>
      <c r="G125" s="4">
        <f t="shared" si="30"/>
        <v>38</v>
      </c>
      <c r="H125" s="4">
        <f t="shared" si="31"/>
        <v>45</v>
      </c>
      <c r="I125" s="4">
        <f t="shared" si="32"/>
        <v>0.21871188695221475</v>
      </c>
      <c r="J125" s="4">
        <f t="shared" si="33"/>
        <v>0.16529888822158653</v>
      </c>
      <c r="K125" s="83">
        <f t="shared" si="34"/>
        <v>7777.4285714285716</v>
      </c>
      <c r="L125" s="83">
        <f t="shared" si="35"/>
        <v>0.42821769797632708</v>
      </c>
      <c r="M125" s="84">
        <f t="shared" si="36"/>
        <v>0.39524493523214993</v>
      </c>
      <c r="N125" s="84"/>
      <c r="O125" s="4" t="s">
        <v>719</v>
      </c>
    </row>
    <row r="126" spans="1:15">
      <c r="A126" s="4" t="s">
        <v>199</v>
      </c>
      <c r="B126" s="4">
        <v>221699</v>
      </c>
      <c r="C126" s="4" t="s">
        <v>200</v>
      </c>
      <c r="D126" s="4">
        <v>1966</v>
      </c>
      <c r="E126" s="4">
        <v>1998</v>
      </c>
      <c r="F126" s="82">
        <v>39260</v>
      </c>
      <c r="G126" s="4">
        <f t="shared" si="30"/>
        <v>13</v>
      </c>
      <c r="H126" s="4">
        <f t="shared" si="31"/>
        <v>45</v>
      </c>
      <c r="I126" s="4">
        <f t="shared" si="32"/>
        <v>0.59452054797019438</v>
      </c>
      <c r="J126" s="4">
        <f t="shared" si="33"/>
        <v>0.16529888822158653</v>
      </c>
      <c r="K126" s="83">
        <f t="shared" si="34"/>
        <v>1226.875</v>
      </c>
      <c r="L126" s="83">
        <f t="shared" si="35"/>
        <v>0.54282965688177365</v>
      </c>
      <c r="M126" s="84">
        <f t="shared" si="36"/>
        <v>0.50103177330187709</v>
      </c>
      <c r="N126" s="84"/>
      <c r="O126" s="4" t="s">
        <v>719</v>
      </c>
    </row>
    <row r="127" spans="1:15">
      <c r="A127" s="4" t="s">
        <v>201</v>
      </c>
      <c r="C127" s="4" t="s">
        <v>735</v>
      </c>
      <c r="D127" s="4">
        <v>1966</v>
      </c>
      <c r="E127" s="4">
        <v>1991</v>
      </c>
      <c r="F127" s="82">
        <v>544420</v>
      </c>
      <c r="G127" s="4">
        <f t="shared" si="30"/>
        <v>20</v>
      </c>
      <c r="H127" s="4">
        <f t="shared" si="31"/>
        <v>45</v>
      </c>
      <c r="I127" s="4">
        <f t="shared" si="32"/>
        <v>0.44932896411722156</v>
      </c>
      <c r="J127" s="4">
        <f t="shared" si="33"/>
        <v>0.16529888822158653</v>
      </c>
      <c r="K127" s="83">
        <f t="shared" si="34"/>
        <v>21776.799999999999</v>
      </c>
      <c r="L127" s="83">
        <f t="shared" si="35"/>
        <v>6.3758782096185707</v>
      </c>
      <c r="M127" s="84">
        <f t="shared" si="36"/>
        <v>5.8849355874779414</v>
      </c>
      <c r="N127" s="84"/>
      <c r="O127" s="4" t="s">
        <v>719</v>
      </c>
    </row>
    <row r="128" spans="1:15">
      <c r="A128" s="4" t="s">
        <v>202</v>
      </c>
      <c r="C128" s="4" t="s">
        <v>735</v>
      </c>
      <c r="D128" s="4">
        <v>1966</v>
      </c>
      <c r="E128" s="4">
        <v>1991</v>
      </c>
      <c r="F128" s="82">
        <v>49500</v>
      </c>
      <c r="G128" s="4">
        <f t="shared" si="30"/>
        <v>20</v>
      </c>
      <c r="H128" s="4">
        <f t="shared" si="31"/>
        <v>45</v>
      </c>
      <c r="I128" s="4">
        <f t="shared" si="32"/>
        <v>0.44932896411722156</v>
      </c>
      <c r="J128" s="4">
        <f t="shared" si="33"/>
        <v>0.16529888822158653</v>
      </c>
      <c r="K128" s="83">
        <f t="shared" si="34"/>
        <v>1980</v>
      </c>
      <c r="L128" s="83">
        <f t="shared" si="35"/>
        <v>0.57971046503824109</v>
      </c>
      <c r="M128" s="84">
        <f t="shared" si="36"/>
        <v>0.53507275923029651</v>
      </c>
      <c r="N128" s="84"/>
      <c r="O128" s="4" t="s">
        <v>719</v>
      </c>
    </row>
    <row r="129" spans="1:15">
      <c r="A129" s="4" t="s">
        <v>203</v>
      </c>
      <c r="B129" s="4">
        <v>172508</v>
      </c>
      <c r="C129" s="4" t="s">
        <v>719</v>
      </c>
      <c r="D129" s="4">
        <v>1966</v>
      </c>
      <c r="E129" s="4">
        <v>1985</v>
      </c>
      <c r="F129" s="82">
        <v>18000</v>
      </c>
      <c r="G129" s="4">
        <f t="shared" si="30"/>
        <v>26</v>
      </c>
      <c r="H129" s="4">
        <f t="shared" si="31"/>
        <v>45</v>
      </c>
      <c r="I129" s="4">
        <f t="shared" si="32"/>
        <v>0.35345468195878016</v>
      </c>
      <c r="J129" s="4">
        <f t="shared" si="33"/>
        <v>0.16529888822158653</v>
      </c>
      <c r="K129" s="83">
        <f t="shared" si="34"/>
        <v>947.36842105263156</v>
      </c>
      <c r="L129" s="83">
        <f t="shared" si="35"/>
        <v>0.18374609586337792</v>
      </c>
      <c r="M129" s="84">
        <f t="shared" si="36"/>
        <v>0.16959764648189782</v>
      </c>
      <c r="N129" s="84"/>
      <c r="O129" s="4" t="s">
        <v>719</v>
      </c>
    </row>
    <row r="130" spans="1:15">
      <c r="A130" s="4" t="s">
        <v>204</v>
      </c>
      <c r="C130" s="4" t="s">
        <v>802</v>
      </c>
      <c r="D130" s="4">
        <v>1966</v>
      </c>
      <c r="E130" s="4">
        <v>1981</v>
      </c>
      <c r="F130" s="82">
        <v>272210</v>
      </c>
      <c r="G130" s="4">
        <f t="shared" si="30"/>
        <v>30</v>
      </c>
      <c r="H130" s="4">
        <f t="shared" si="31"/>
        <v>45</v>
      </c>
      <c r="I130" s="4">
        <f t="shared" si="32"/>
        <v>0.30119421191220214</v>
      </c>
      <c r="J130" s="4">
        <f t="shared" si="33"/>
        <v>0.16529888822158653</v>
      </c>
      <c r="K130" s="83">
        <f t="shared" si="34"/>
        <v>18147.333333333332</v>
      </c>
      <c r="L130" s="83">
        <f t="shared" si="35"/>
        <v>2.5421369854813971</v>
      </c>
      <c r="M130" s="84">
        <f t="shared" si="36"/>
        <v>2.3463924375993295</v>
      </c>
      <c r="N130" s="84"/>
      <c r="O130" s="4" t="s">
        <v>719</v>
      </c>
    </row>
    <row r="131" spans="1:15">
      <c r="A131" s="4" t="s">
        <v>205</v>
      </c>
      <c r="B131" s="4">
        <v>172541</v>
      </c>
      <c r="C131" s="4" t="s">
        <v>2</v>
      </c>
      <c r="D131" s="4">
        <v>1966</v>
      </c>
      <c r="E131" s="4">
        <v>1988</v>
      </c>
      <c r="F131" s="82">
        <v>576000</v>
      </c>
      <c r="G131" s="4">
        <f t="shared" si="30"/>
        <v>23</v>
      </c>
      <c r="H131" s="4">
        <f t="shared" si="31"/>
        <v>45</v>
      </c>
      <c r="I131" s="4">
        <f t="shared" si="32"/>
        <v>0.39851904108451414</v>
      </c>
      <c r="J131" s="4">
        <f t="shared" si="33"/>
        <v>0.16529888822158653</v>
      </c>
      <c r="K131" s="83">
        <f t="shared" si="34"/>
        <v>26181.81818181818</v>
      </c>
      <c r="L131" s="83">
        <f t="shared" si="35"/>
        <v>6.2943008707038155</v>
      </c>
      <c r="M131" s="84">
        <f t="shared" si="36"/>
        <v>5.8096397036596219</v>
      </c>
      <c r="N131" s="84"/>
      <c r="O131" s="4" t="s">
        <v>719</v>
      </c>
    </row>
    <row r="132" spans="1:15">
      <c r="A132" s="4" t="s">
        <v>206</v>
      </c>
      <c r="C132" s="4" t="s">
        <v>736</v>
      </c>
      <c r="D132" s="4">
        <v>1966</v>
      </c>
      <c r="E132" s="4">
        <v>1983</v>
      </c>
      <c r="F132" s="82">
        <v>326652</v>
      </c>
      <c r="G132" s="4">
        <f t="shared" si="30"/>
        <v>28</v>
      </c>
      <c r="H132" s="4">
        <f t="shared" si="31"/>
        <v>45</v>
      </c>
      <c r="I132" s="4">
        <f t="shared" si="32"/>
        <v>0.32627979462303947</v>
      </c>
      <c r="J132" s="4">
        <f t="shared" si="33"/>
        <v>0.16529888822158653</v>
      </c>
      <c r="K132" s="83">
        <f t="shared" si="34"/>
        <v>19214.823529411766</v>
      </c>
      <c r="L132" s="83">
        <f t="shared" si="35"/>
        <v>3.1885438127711407</v>
      </c>
      <c r="M132" s="84">
        <f t="shared" si="36"/>
        <v>2.9430259391877631</v>
      </c>
      <c r="N132" s="84"/>
      <c r="O132" s="4" t="s">
        <v>719</v>
      </c>
    </row>
    <row r="133" spans="1:15">
      <c r="A133" s="4" t="s">
        <v>207</v>
      </c>
      <c r="B133" s="4">
        <v>292111</v>
      </c>
      <c r="C133" s="4" t="s">
        <v>792</v>
      </c>
      <c r="D133" s="4">
        <v>1981</v>
      </c>
      <c r="E133" s="4">
        <v>1989</v>
      </c>
      <c r="F133" s="82">
        <v>2600000</v>
      </c>
      <c r="G133" s="4">
        <f t="shared" si="30"/>
        <v>22</v>
      </c>
      <c r="H133" s="4">
        <f t="shared" si="31"/>
        <v>30</v>
      </c>
      <c r="I133" s="4">
        <f t="shared" si="32"/>
        <v>0.41478291168158138</v>
      </c>
      <c r="J133" s="4">
        <f t="shared" si="33"/>
        <v>0.30119421191220214</v>
      </c>
      <c r="K133" s="83">
        <f t="shared" si="34"/>
        <v>325000</v>
      </c>
      <c r="L133" s="83">
        <f t="shared" si="35"/>
        <v>38.053982099235945</v>
      </c>
      <c r="M133" s="85">
        <v>0</v>
      </c>
      <c r="N133" s="84">
        <v>19.100000000000001</v>
      </c>
      <c r="O133" s="4" t="s">
        <v>719</v>
      </c>
    </row>
    <row r="134" spans="1:15">
      <c r="A134" s="4" t="s">
        <v>208</v>
      </c>
      <c r="C134" s="4" t="s">
        <v>792</v>
      </c>
      <c r="D134" s="4">
        <v>1966</v>
      </c>
      <c r="E134" s="4">
        <v>1996</v>
      </c>
      <c r="F134" s="82">
        <v>680525</v>
      </c>
      <c r="G134" s="4">
        <f t="shared" si="30"/>
        <v>15</v>
      </c>
      <c r="H134" s="4">
        <f t="shared" si="31"/>
        <v>45</v>
      </c>
      <c r="I134" s="4">
        <f t="shared" si="32"/>
        <v>0.54881163609402639</v>
      </c>
      <c r="J134" s="4">
        <f t="shared" si="33"/>
        <v>0.16529888822158653</v>
      </c>
      <c r="K134" s="83">
        <f t="shared" si="34"/>
        <v>22684.166666666668</v>
      </c>
      <c r="L134" s="83">
        <f t="shared" si="35"/>
        <v>8.9677657248688778</v>
      </c>
      <c r="M134" s="84">
        <f t="shared" ref="M134:M148" si="37">$L134*0.923</f>
        <v>8.2772477640539748</v>
      </c>
      <c r="N134" s="84"/>
      <c r="O134" s="4" t="s">
        <v>719</v>
      </c>
    </row>
    <row r="135" spans="1:15">
      <c r="A135" s="4" t="s">
        <v>209</v>
      </c>
      <c r="C135" s="4" t="s">
        <v>748</v>
      </c>
      <c r="D135" s="4">
        <v>1966</v>
      </c>
      <c r="E135" s="4">
        <v>1979</v>
      </c>
      <c r="F135" s="82">
        <v>217768</v>
      </c>
      <c r="G135" s="4">
        <f t="shared" si="30"/>
        <v>32</v>
      </c>
      <c r="H135" s="4">
        <f t="shared" si="31"/>
        <v>45</v>
      </c>
      <c r="I135" s="4">
        <f t="shared" si="32"/>
        <v>0.27803730045319414</v>
      </c>
      <c r="J135" s="4">
        <f t="shared" si="33"/>
        <v>0.16529888822158653</v>
      </c>
      <c r="K135" s="83">
        <f t="shared" si="34"/>
        <v>16751.384615384617</v>
      </c>
      <c r="L135" s="83">
        <f t="shared" si="35"/>
        <v>1.9467233793352097</v>
      </c>
      <c r="M135" s="84">
        <f t="shared" si="37"/>
        <v>1.7968256791263986</v>
      </c>
      <c r="N135" s="84"/>
      <c r="O135" s="4" t="s">
        <v>719</v>
      </c>
    </row>
    <row r="136" spans="1:15">
      <c r="A136" s="4" t="s">
        <v>210</v>
      </c>
      <c r="C136" s="4" t="s">
        <v>796</v>
      </c>
      <c r="D136" s="4">
        <v>1966</v>
      </c>
      <c r="E136" s="4">
        <v>1974</v>
      </c>
      <c r="F136" s="82">
        <v>81663</v>
      </c>
      <c r="G136" s="4">
        <f t="shared" si="30"/>
        <v>37</v>
      </c>
      <c r="H136" s="4">
        <f t="shared" si="31"/>
        <v>45</v>
      </c>
      <c r="I136" s="4">
        <f t="shared" si="32"/>
        <v>0.22763768838381274</v>
      </c>
      <c r="J136" s="4">
        <f t="shared" si="33"/>
        <v>0.16529888822158653</v>
      </c>
      <c r="K136" s="83">
        <f t="shared" si="34"/>
        <v>10207.875</v>
      </c>
      <c r="L136" s="83">
        <f t="shared" si="35"/>
        <v>0.65595704793779652</v>
      </c>
      <c r="M136" s="84">
        <f t="shared" si="37"/>
        <v>0.60544835524658625</v>
      </c>
      <c r="N136" s="84"/>
      <c r="O136" s="4" t="s">
        <v>719</v>
      </c>
    </row>
    <row r="137" spans="1:15">
      <c r="A137" s="4" t="s">
        <v>211</v>
      </c>
      <c r="C137" s="4" t="s">
        <v>725</v>
      </c>
      <c r="D137" s="4">
        <v>1966</v>
      </c>
      <c r="E137" s="4">
        <v>1979</v>
      </c>
      <c r="F137" s="82">
        <v>217768</v>
      </c>
      <c r="G137" s="4">
        <f t="shared" si="30"/>
        <v>32</v>
      </c>
      <c r="H137" s="4">
        <f t="shared" si="31"/>
        <v>45</v>
      </c>
      <c r="I137" s="4">
        <f t="shared" si="32"/>
        <v>0.27803730045319414</v>
      </c>
      <c r="J137" s="4">
        <f t="shared" si="33"/>
        <v>0.16529888822158653</v>
      </c>
      <c r="K137" s="83">
        <f t="shared" si="34"/>
        <v>16751.384615384617</v>
      </c>
      <c r="L137" s="83">
        <f t="shared" si="35"/>
        <v>1.9467233793352097</v>
      </c>
      <c r="M137" s="84">
        <f t="shared" si="37"/>
        <v>1.7968256791263986</v>
      </c>
      <c r="N137" s="84"/>
      <c r="O137" s="4" t="s">
        <v>719</v>
      </c>
    </row>
    <row r="138" spans="1:15">
      <c r="A138" s="4" t="s">
        <v>212</v>
      </c>
      <c r="B138" s="4">
        <v>230996</v>
      </c>
      <c r="C138" s="4" t="s">
        <v>3</v>
      </c>
      <c r="D138" s="4">
        <v>1966</v>
      </c>
      <c r="E138" s="4">
        <v>1999</v>
      </c>
      <c r="F138" s="82">
        <v>158781</v>
      </c>
      <c r="G138" s="4">
        <f t="shared" si="30"/>
        <v>12</v>
      </c>
      <c r="H138" s="4">
        <f t="shared" si="31"/>
        <v>45</v>
      </c>
      <c r="I138" s="4">
        <f t="shared" si="32"/>
        <v>0.61878339180614084</v>
      </c>
      <c r="J138" s="4">
        <f t="shared" si="33"/>
        <v>0.16529888822158653</v>
      </c>
      <c r="K138" s="83">
        <f t="shared" si="34"/>
        <v>4811.545454545455</v>
      </c>
      <c r="L138" s="83">
        <f t="shared" si="35"/>
        <v>2.2492030523192175</v>
      </c>
      <c r="M138" s="84">
        <f t="shared" si="37"/>
        <v>2.0760144172906378</v>
      </c>
      <c r="N138" s="84"/>
      <c r="O138" s="4" t="s">
        <v>719</v>
      </c>
    </row>
    <row r="139" spans="1:15">
      <c r="A139" s="4" t="s">
        <v>213</v>
      </c>
      <c r="C139" s="4" t="s">
        <v>214</v>
      </c>
      <c r="D139" s="4">
        <v>1966</v>
      </c>
      <c r="E139" s="4">
        <v>1976</v>
      </c>
      <c r="F139" s="82">
        <v>136105</v>
      </c>
      <c r="G139" s="4">
        <f t="shared" si="30"/>
        <v>35</v>
      </c>
      <c r="H139" s="4">
        <f t="shared" si="31"/>
        <v>45</v>
      </c>
      <c r="I139" s="4">
        <f t="shared" si="32"/>
        <v>0.24659696394160643</v>
      </c>
      <c r="J139" s="4">
        <f t="shared" si="33"/>
        <v>0.16529888822158653</v>
      </c>
      <c r="K139" s="83">
        <f t="shared" si="34"/>
        <v>13610.5</v>
      </c>
      <c r="L139" s="83">
        <f t="shared" si="35"/>
        <v>1.1406068262152511</v>
      </c>
      <c r="M139" s="84">
        <f t="shared" si="37"/>
        <v>1.0527801005966768</v>
      </c>
      <c r="N139" s="84"/>
      <c r="O139" s="4" t="s">
        <v>719</v>
      </c>
    </row>
    <row r="140" spans="1:15">
      <c r="A140" s="4" t="s">
        <v>215</v>
      </c>
      <c r="B140" s="4">
        <v>172721</v>
      </c>
      <c r="C140" s="4" t="s">
        <v>216</v>
      </c>
      <c r="D140" s="4">
        <v>1966</v>
      </c>
      <c r="E140" s="4">
        <v>1998</v>
      </c>
      <c r="F140" s="82">
        <v>172029</v>
      </c>
      <c r="G140" s="4">
        <f t="shared" si="30"/>
        <v>13</v>
      </c>
      <c r="H140" s="4">
        <f t="shared" si="31"/>
        <v>45</v>
      </c>
      <c r="I140" s="4">
        <f t="shared" si="32"/>
        <v>0.59452054797019438</v>
      </c>
      <c r="J140" s="4">
        <f t="shared" si="33"/>
        <v>0.16529888822158653</v>
      </c>
      <c r="K140" s="83">
        <f t="shared" si="34"/>
        <v>5375.90625</v>
      </c>
      <c r="L140" s="83">
        <f t="shared" si="35"/>
        <v>2.3785645197074534</v>
      </c>
      <c r="M140" s="84">
        <f t="shared" si="37"/>
        <v>2.1954150516899795</v>
      </c>
      <c r="N140" s="84"/>
      <c r="O140" s="4" t="s">
        <v>719</v>
      </c>
    </row>
    <row r="141" spans="1:15">
      <c r="A141" s="4" t="s">
        <v>217</v>
      </c>
      <c r="C141" s="4" t="s">
        <v>216</v>
      </c>
      <c r="D141" s="4">
        <v>1966</v>
      </c>
      <c r="E141" s="4">
        <v>1969</v>
      </c>
      <c r="F141" s="82">
        <v>66000</v>
      </c>
      <c r="G141" s="4">
        <f t="shared" si="30"/>
        <v>42</v>
      </c>
      <c r="H141" s="4">
        <f t="shared" si="31"/>
        <v>45</v>
      </c>
      <c r="I141" s="4">
        <f t="shared" si="32"/>
        <v>0.18637397603940997</v>
      </c>
      <c r="J141" s="4">
        <f t="shared" si="33"/>
        <v>0.16529888822158653</v>
      </c>
      <c r="K141" s="83">
        <f t="shared" si="34"/>
        <v>22000</v>
      </c>
      <c r="L141" s="83">
        <f t="shared" si="35"/>
        <v>0.47794034648020162</v>
      </c>
      <c r="M141" s="84">
        <f t="shared" si="37"/>
        <v>0.44113893980122609</v>
      </c>
      <c r="N141" s="84"/>
      <c r="O141" s="4" t="s">
        <v>719</v>
      </c>
    </row>
    <row r="142" spans="1:15">
      <c r="A142" s="4" t="s">
        <v>218</v>
      </c>
      <c r="B142" s="4">
        <v>172724</v>
      </c>
      <c r="C142" s="4" t="s">
        <v>219</v>
      </c>
      <c r="D142" s="4">
        <v>1966</v>
      </c>
      <c r="E142" s="4">
        <v>1989</v>
      </c>
      <c r="F142" s="82">
        <v>509200</v>
      </c>
      <c r="G142" s="4">
        <f t="shared" si="30"/>
        <v>22</v>
      </c>
      <c r="H142" s="4">
        <f t="shared" si="31"/>
        <v>45</v>
      </c>
      <c r="I142" s="4">
        <f t="shared" si="32"/>
        <v>0.41478291168158138</v>
      </c>
      <c r="J142" s="4">
        <f t="shared" si="33"/>
        <v>0.16529888822158653</v>
      </c>
      <c r="K142" s="83">
        <f t="shared" si="34"/>
        <v>22139.130434782608</v>
      </c>
      <c r="L142" s="83">
        <f t="shared" si="35"/>
        <v>5.6935733316385297</v>
      </c>
      <c r="M142" s="84">
        <f t="shared" si="37"/>
        <v>5.2551681851023631</v>
      </c>
      <c r="N142" s="84"/>
      <c r="O142" s="4" t="s">
        <v>719</v>
      </c>
    </row>
    <row r="143" spans="1:15">
      <c r="A143" s="4" t="s">
        <v>220</v>
      </c>
      <c r="B143" s="4">
        <v>172376</v>
      </c>
      <c r="C143" s="4" t="s">
        <v>726</v>
      </c>
      <c r="D143" s="4">
        <v>1966</v>
      </c>
      <c r="E143" s="4">
        <v>1975</v>
      </c>
      <c r="F143" s="82">
        <v>123630</v>
      </c>
      <c r="G143" s="4">
        <f t="shared" si="30"/>
        <v>36</v>
      </c>
      <c r="H143" s="4">
        <f t="shared" si="31"/>
        <v>45</v>
      </c>
      <c r="I143" s="4">
        <f t="shared" si="32"/>
        <v>0.23692775868212176</v>
      </c>
      <c r="J143" s="4">
        <f t="shared" si="33"/>
        <v>0.16529888822158653</v>
      </c>
      <c r="K143" s="83">
        <f t="shared" si="34"/>
        <v>13736.666666666666</v>
      </c>
      <c r="L143" s="83">
        <f t="shared" si="35"/>
        <v>1.014264167551209</v>
      </c>
      <c r="M143" s="84">
        <f t="shared" si="37"/>
        <v>0.93616582664976589</v>
      </c>
      <c r="N143" s="84"/>
      <c r="O143" s="4" t="s">
        <v>719</v>
      </c>
    </row>
    <row r="144" spans="1:15">
      <c r="A144" s="4" t="s">
        <v>221</v>
      </c>
      <c r="C144" s="4" t="s">
        <v>726</v>
      </c>
      <c r="D144" s="4">
        <v>1966</v>
      </c>
      <c r="E144" s="4">
        <v>1996</v>
      </c>
      <c r="F144" s="82">
        <v>114524</v>
      </c>
      <c r="G144" s="4">
        <f t="shared" si="30"/>
        <v>15</v>
      </c>
      <c r="H144" s="4">
        <f t="shared" si="31"/>
        <v>45</v>
      </c>
      <c r="I144" s="4">
        <f t="shared" si="32"/>
        <v>0.54881163609402639</v>
      </c>
      <c r="J144" s="4">
        <f t="shared" si="33"/>
        <v>0.16529888822158653</v>
      </c>
      <c r="K144" s="83">
        <f t="shared" si="34"/>
        <v>3817.4666666666667</v>
      </c>
      <c r="L144" s="83">
        <f t="shared" si="35"/>
        <v>1.5091648387272814</v>
      </c>
      <c r="M144" s="84">
        <f t="shared" si="37"/>
        <v>1.3929591461452808</v>
      </c>
      <c r="N144" s="84"/>
      <c r="O144" s="4" t="s">
        <v>719</v>
      </c>
    </row>
    <row r="145" spans="1:15">
      <c r="A145" s="4" t="s">
        <v>222</v>
      </c>
      <c r="C145" s="4" t="s">
        <v>726</v>
      </c>
      <c r="D145" s="4">
        <v>1966</v>
      </c>
      <c r="E145" s="4">
        <v>1987</v>
      </c>
      <c r="F145" s="82">
        <v>435536</v>
      </c>
      <c r="G145" s="4">
        <f t="shared" si="30"/>
        <v>24</v>
      </c>
      <c r="H145" s="4">
        <f t="shared" si="31"/>
        <v>45</v>
      </c>
      <c r="I145" s="4">
        <f t="shared" si="32"/>
        <v>0.38289288597511206</v>
      </c>
      <c r="J145" s="4">
        <f t="shared" si="33"/>
        <v>0.16529888822158653</v>
      </c>
      <c r="K145" s="83">
        <f t="shared" si="34"/>
        <v>20739.809523809523</v>
      </c>
      <c r="L145" s="83">
        <f t="shared" si="35"/>
        <v>4.651931328870857</v>
      </c>
      <c r="M145" s="84">
        <f t="shared" si="37"/>
        <v>4.2937326165478016</v>
      </c>
      <c r="N145" s="84"/>
      <c r="O145" s="4" t="s">
        <v>719</v>
      </c>
    </row>
    <row r="146" spans="1:15">
      <c r="A146" s="4" t="s">
        <v>223</v>
      </c>
      <c r="C146" s="4" t="s">
        <v>726</v>
      </c>
      <c r="D146" s="4">
        <v>1966</v>
      </c>
      <c r="E146" s="4">
        <v>1974</v>
      </c>
      <c r="F146" s="82">
        <v>81663</v>
      </c>
      <c r="G146" s="4">
        <f t="shared" si="30"/>
        <v>37</v>
      </c>
      <c r="H146" s="4">
        <f t="shared" si="31"/>
        <v>45</v>
      </c>
      <c r="I146" s="4">
        <f t="shared" si="32"/>
        <v>0.22763768838381274</v>
      </c>
      <c r="J146" s="4">
        <f t="shared" si="33"/>
        <v>0.16529888822158653</v>
      </c>
      <c r="K146" s="83">
        <f t="shared" si="34"/>
        <v>10207.875</v>
      </c>
      <c r="L146" s="83">
        <f t="shared" si="35"/>
        <v>0.65595704793779652</v>
      </c>
      <c r="M146" s="84">
        <f t="shared" si="37"/>
        <v>0.60544835524658625</v>
      </c>
      <c r="N146" s="84"/>
      <c r="O146" s="4" t="s">
        <v>719</v>
      </c>
    </row>
    <row r="147" spans="1:15">
      <c r="A147" s="4" t="s">
        <v>224</v>
      </c>
      <c r="B147" s="4">
        <v>172768</v>
      </c>
      <c r="C147" s="4" t="s">
        <v>225</v>
      </c>
      <c r="D147" s="4">
        <v>1966</v>
      </c>
      <c r="E147" s="4">
        <v>2000</v>
      </c>
      <c r="F147" s="82">
        <v>26322</v>
      </c>
      <c r="G147" s="4">
        <f t="shared" si="30"/>
        <v>11</v>
      </c>
      <c r="H147" s="4">
        <f t="shared" si="31"/>
        <v>45</v>
      </c>
      <c r="I147" s="4">
        <f t="shared" si="32"/>
        <v>0.64403642108314141</v>
      </c>
      <c r="J147" s="4">
        <f t="shared" si="33"/>
        <v>0.16529888822158653</v>
      </c>
      <c r="K147" s="83">
        <f t="shared" si="34"/>
        <v>774.17647058823525</v>
      </c>
      <c r="L147" s="83">
        <f t="shared" si="35"/>
        <v>0.38204899835257733</v>
      </c>
      <c r="M147" s="84">
        <f t="shared" si="37"/>
        <v>0.35263122547942888</v>
      </c>
      <c r="N147" s="84"/>
      <c r="O147" s="4" t="s">
        <v>719</v>
      </c>
    </row>
    <row r="148" spans="1:15">
      <c r="A148" s="4" t="s">
        <v>226</v>
      </c>
      <c r="B148" s="4">
        <v>172769</v>
      </c>
      <c r="C148" s="4" t="s">
        <v>799</v>
      </c>
      <c r="D148" s="4">
        <v>1966</v>
      </c>
      <c r="E148" s="4">
        <v>1988</v>
      </c>
      <c r="F148" s="82">
        <v>236000</v>
      </c>
      <c r="G148" s="4">
        <f t="shared" si="30"/>
        <v>23</v>
      </c>
      <c r="H148" s="4">
        <f t="shared" si="31"/>
        <v>45</v>
      </c>
      <c r="I148" s="4">
        <f t="shared" si="32"/>
        <v>0.39851904108451414</v>
      </c>
      <c r="J148" s="4">
        <f t="shared" si="33"/>
        <v>0.16529888822158653</v>
      </c>
      <c r="K148" s="83">
        <f t="shared" si="34"/>
        <v>10727.272727272728</v>
      </c>
      <c r="L148" s="83">
        <f t="shared" si="35"/>
        <v>2.5789149400800362</v>
      </c>
      <c r="M148" s="84">
        <f t="shared" si="37"/>
        <v>2.3803384896938735</v>
      </c>
      <c r="N148" s="84"/>
      <c r="O148" s="4" t="s">
        <v>719</v>
      </c>
    </row>
    <row r="149" spans="1:15">
      <c r="A149" s="4" t="s">
        <v>227</v>
      </c>
      <c r="C149" s="4" t="s">
        <v>797</v>
      </c>
      <c r="D149" s="4">
        <v>1966</v>
      </c>
      <c r="E149" s="4">
        <v>1985</v>
      </c>
      <c r="F149" s="82">
        <v>381094</v>
      </c>
      <c r="G149" s="4">
        <f t="shared" si="30"/>
        <v>26</v>
      </c>
      <c r="H149" s="4">
        <f t="shared" si="31"/>
        <v>45</v>
      </c>
      <c r="I149" s="4">
        <f t="shared" si="32"/>
        <v>0.35345468195878016</v>
      </c>
      <c r="J149" s="4">
        <f t="shared" si="33"/>
        <v>0.16529888822158653</v>
      </c>
      <c r="K149" s="83">
        <f t="shared" si="34"/>
        <v>20057.57894736842</v>
      </c>
      <c r="L149" s="83">
        <f t="shared" si="35"/>
        <v>3.8902519253865639</v>
      </c>
      <c r="M149" s="85">
        <v>0</v>
      </c>
      <c r="N149" s="84">
        <v>4.51</v>
      </c>
      <c r="O149" s="4" t="s">
        <v>719</v>
      </c>
    </row>
    <row r="150" spans="1:15">
      <c r="A150" s="4" t="s">
        <v>228</v>
      </c>
      <c r="B150" s="4">
        <v>172833</v>
      </c>
      <c r="C150" s="4" t="s">
        <v>718</v>
      </c>
      <c r="D150" s="4">
        <v>1966</v>
      </c>
      <c r="E150" s="4">
        <v>1995</v>
      </c>
      <c r="F150" s="82">
        <v>270061</v>
      </c>
      <c r="G150" s="4">
        <f t="shared" si="30"/>
        <v>16</v>
      </c>
      <c r="H150" s="4">
        <f t="shared" si="31"/>
        <v>45</v>
      </c>
      <c r="I150" s="4">
        <f t="shared" si="32"/>
        <v>0.52729242404304855</v>
      </c>
      <c r="J150" s="4">
        <f t="shared" si="33"/>
        <v>0.16529888822158653</v>
      </c>
      <c r="K150" s="83">
        <f t="shared" si="34"/>
        <v>9312.4482758620688</v>
      </c>
      <c r="L150" s="83">
        <f t="shared" si="35"/>
        <v>3.4749319901519589</v>
      </c>
      <c r="M150" s="84">
        <f t="shared" ref="M150:M157" si="38">$L150*0.923</f>
        <v>3.207362226910258</v>
      </c>
      <c r="N150" s="84"/>
      <c r="O150" s="4" t="s">
        <v>719</v>
      </c>
    </row>
    <row r="151" spans="1:15">
      <c r="A151" s="4" t="s">
        <v>229</v>
      </c>
      <c r="C151" s="4" t="s">
        <v>718</v>
      </c>
      <c r="D151" s="4">
        <v>1966</v>
      </c>
      <c r="E151" s="4">
        <v>1984</v>
      </c>
      <c r="F151" s="82">
        <v>353873</v>
      </c>
      <c r="G151" s="4">
        <f t="shared" si="30"/>
        <v>27</v>
      </c>
      <c r="H151" s="4">
        <f t="shared" si="31"/>
        <v>45</v>
      </c>
      <c r="I151" s="4">
        <f t="shared" si="32"/>
        <v>0.33959552564493911</v>
      </c>
      <c r="J151" s="4">
        <f t="shared" si="33"/>
        <v>0.16529888822158653</v>
      </c>
      <c r="K151" s="83">
        <f t="shared" si="34"/>
        <v>19659.611111111109</v>
      </c>
      <c r="L151" s="83">
        <f t="shared" si="35"/>
        <v>3.5322021595214403</v>
      </c>
      <c r="M151" s="84">
        <f t="shared" si="38"/>
        <v>3.2602225932382898</v>
      </c>
      <c r="N151" s="84"/>
      <c r="O151" s="4" t="s">
        <v>719</v>
      </c>
    </row>
    <row r="152" spans="1:15">
      <c r="A152" s="4" t="s">
        <v>230</v>
      </c>
      <c r="C152" s="4" t="s">
        <v>231</v>
      </c>
      <c r="D152" s="4">
        <v>1966</v>
      </c>
      <c r="E152" s="4">
        <v>1982</v>
      </c>
      <c r="F152" s="82">
        <v>299431</v>
      </c>
      <c r="G152" s="4">
        <f t="shared" si="30"/>
        <v>29</v>
      </c>
      <c r="H152" s="4">
        <f t="shared" si="31"/>
        <v>45</v>
      </c>
      <c r="I152" s="4">
        <f t="shared" si="32"/>
        <v>0.31348618088260533</v>
      </c>
      <c r="J152" s="4">
        <f t="shared" si="33"/>
        <v>0.16529888822158653</v>
      </c>
      <c r="K152" s="83">
        <f t="shared" si="34"/>
        <v>18714.4375</v>
      </c>
      <c r="L152" s="83">
        <f t="shared" si="35"/>
        <v>2.8587051365854461</v>
      </c>
      <c r="M152" s="84">
        <f t="shared" si="38"/>
        <v>2.6385848410683668</v>
      </c>
      <c r="N152" s="84"/>
      <c r="O152" s="4" t="s">
        <v>719</v>
      </c>
    </row>
    <row r="153" spans="1:15">
      <c r="A153" s="4" t="s">
        <v>232</v>
      </c>
      <c r="B153" s="4">
        <v>172893</v>
      </c>
      <c r="C153" s="4" t="s">
        <v>233</v>
      </c>
      <c r="D153" s="4">
        <v>1966</v>
      </c>
      <c r="E153" s="4">
        <v>1991</v>
      </c>
      <c r="F153" s="82">
        <v>60900</v>
      </c>
      <c r="G153" s="4">
        <f t="shared" si="30"/>
        <v>20</v>
      </c>
      <c r="H153" s="4">
        <f t="shared" si="31"/>
        <v>45</v>
      </c>
      <c r="I153" s="4">
        <f t="shared" si="32"/>
        <v>0.44932896411722156</v>
      </c>
      <c r="J153" s="4">
        <f t="shared" si="33"/>
        <v>0.16529888822158653</v>
      </c>
      <c r="K153" s="83">
        <f t="shared" si="34"/>
        <v>2436</v>
      </c>
      <c r="L153" s="83">
        <f t="shared" si="35"/>
        <v>0.71321954183492686</v>
      </c>
      <c r="M153" s="84">
        <f t="shared" si="38"/>
        <v>0.65830163711363754</v>
      </c>
      <c r="N153" s="84"/>
      <c r="O153" s="4" t="s">
        <v>719</v>
      </c>
    </row>
    <row r="154" spans="1:15">
      <c r="A154" s="4" t="s">
        <v>234</v>
      </c>
      <c r="C154" s="4" t="s">
        <v>728</v>
      </c>
      <c r="D154" s="4">
        <v>1966</v>
      </c>
      <c r="E154" s="4">
        <v>1975</v>
      </c>
      <c r="F154" s="82">
        <v>108884</v>
      </c>
      <c r="G154" s="4">
        <f t="shared" si="30"/>
        <v>36</v>
      </c>
      <c r="H154" s="4">
        <f t="shared" si="31"/>
        <v>45</v>
      </c>
      <c r="I154" s="4">
        <f t="shared" si="32"/>
        <v>0.23692775868212176</v>
      </c>
      <c r="J154" s="4">
        <f t="shared" si="33"/>
        <v>0.16529888822158653</v>
      </c>
      <c r="K154" s="83">
        <f t="shared" si="34"/>
        <v>12098.222222222223</v>
      </c>
      <c r="L154" s="83">
        <f t="shared" si="35"/>
        <v>0.89328754848860181</v>
      </c>
      <c r="M154" s="84">
        <f t="shared" si="38"/>
        <v>0.82450440725497953</v>
      </c>
      <c r="N154" s="84"/>
      <c r="O154" s="4" t="s">
        <v>719</v>
      </c>
    </row>
    <row r="155" spans="1:15">
      <c r="A155" s="4" t="s">
        <v>235</v>
      </c>
      <c r="C155" s="4" t="s">
        <v>728</v>
      </c>
      <c r="D155" s="4">
        <v>1966</v>
      </c>
      <c r="E155" s="4">
        <v>1983</v>
      </c>
      <c r="F155" s="82">
        <v>326652</v>
      </c>
      <c r="G155" s="4">
        <f t="shared" si="30"/>
        <v>28</v>
      </c>
      <c r="H155" s="4">
        <f t="shared" si="31"/>
        <v>45</v>
      </c>
      <c r="I155" s="4">
        <f t="shared" si="32"/>
        <v>0.32627979462303947</v>
      </c>
      <c r="J155" s="4">
        <f t="shared" si="33"/>
        <v>0.16529888822158653</v>
      </c>
      <c r="K155" s="83">
        <f t="shared" si="34"/>
        <v>19214.823529411766</v>
      </c>
      <c r="L155" s="83">
        <f t="shared" si="35"/>
        <v>3.1885438127711407</v>
      </c>
      <c r="M155" s="84">
        <f t="shared" si="38"/>
        <v>2.9430259391877631</v>
      </c>
      <c r="N155" s="84"/>
      <c r="O155" s="4" t="s">
        <v>719</v>
      </c>
    </row>
    <row r="156" spans="1:15">
      <c r="A156" s="4" t="s">
        <v>236</v>
      </c>
      <c r="C156" s="4" t="s">
        <v>728</v>
      </c>
      <c r="D156" s="4">
        <v>1966</v>
      </c>
      <c r="E156" s="4">
        <v>1970</v>
      </c>
      <c r="F156" s="82">
        <v>82500</v>
      </c>
      <c r="G156" s="4">
        <f t="shared" si="30"/>
        <v>41</v>
      </c>
      <c r="H156" s="4">
        <f t="shared" si="31"/>
        <v>45</v>
      </c>
      <c r="I156" s="4">
        <f t="shared" si="32"/>
        <v>0.19398004229089189</v>
      </c>
      <c r="J156" s="4">
        <f t="shared" si="33"/>
        <v>0.16529888822158653</v>
      </c>
      <c r="K156" s="83">
        <f t="shared" si="34"/>
        <v>20625</v>
      </c>
      <c r="L156" s="83">
        <f t="shared" si="35"/>
        <v>0.60977862962373985</v>
      </c>
      <c r="M156" s="84">
        <f t="shared" si="38"/>
        <v>0.56282567514271187</v>
      </c>
      <c r="N156" s="84"/>
      <c r="O156" s="4" t="s">
        <v>719</v>
      </c>
    </row>
    <row r="157" spans="1:15">
      <c r="A157" s="4" t="s">
        <v>237</v>
      </c>
      <c r="B157" s="4">
        <v>172902</v>
      </c>
      <c r="C157" s="4" t="s">
        <v>4</v>
      </c>
      <c r="D157" s="4">
        <v>1966</v>
      </c>
      <c r="E157" s="4">
        <v>1997</v>
      </c>
      <c r="F157" s="82">
        <v>30408</v>
      </c>
      <c r="G157" s="4">
        <f t="shared" si="30"/>
        <v>14</v>
      </c>
      <c r="H157" s="4">
        <f t="shared" si="31"/>
        <v>45</v>
      </c>
      <c r="I157" s="4">
        <f t="shared" si="32"/>
        <v>0.57120906384881487</v>
      </c>
      <c r="J157" s="4">
        <f t="shared" si="33"/>
        <v>0.16529888822158653</v>
      </c>
      <c r="K157" s="83">
        <f t="shared" si="34"/>
        <v>980.90322580645159</v>
      </c>
      <c r="L157" s="83">
        <f t="shared" si="35"/>
        <v>0.41042869968445478</v>
      </c>
      <c r="M157" s="84">
        <f t="shared" si="38"/>
        <v>0.37882568980875175</v>
      </c>
      <c r="N157" s="84"/>
      <c r="O157" s="4" t="s">
        <v>719</v>
      </c>
    </row>
    <row r="158" spans="1:15">
      <c r="A158" s="4" t="s">
        <v>238</v>
      </c>
      <c r="C158" s="4" t="s">
        <v>742</v>
      </c>
      <c r="D158" s="4">
        <v>1966</v>
      </c>
      <c r="E158" s="4">
        <v>1987</v>
      </c>
      <c r="F158" s="82">
        <v>435536</v>
      </c>
      <c r="G158" s="4">
        <f t="shared" si="30"/>
        <v>24</v>
      </c>
      <c r="H158" s="4">
        <f t="shared" si="31"/>
        <v>45</v>
      </c>
      <c r="I158" s="4">
        <f t="shared" si="32"/>
        <v>0.38289288597511206</v>
      </c>
      <c r="J158" s="4">
        <f t="shared" si="33"/>
        <v>0.16529888822158653</v>
      </c>
      <c r="K158" s="83">
        <f t="shared" si="34"/>
        <v>20739.809523809523</v>
      </c>
      <c r="L158" s="83">
        <f t="shared" si="35"/>
        <v>4.651931328870857</v>
      </c>
      <c r="M158" s="85">
        <v>0</v>
      </c>
      <c r="N158" s="84">
        <v>4.34</v>
      </c>
      <c r="O158" s="4" t="s">
        <v>719</v>
      </c>
    </row>
    <row r="159" spans="1:15">
      <c r="A159" s="4" t="s">
        <v>239</v>
      </c>
      <c r="C159" s="4" t="s">
        <v>742</v>
      </c>
      <c r="D159" s="4">
        <v>1966</v>
      </c>
      <c r="E159" s="4">
        <v>1975</v>
      </c>
      <c r="F159" s="82">
        <v>108884</v>
      </c>
      <c r="G159" s="4">
        <f t="shared" si="30"/>
        <v>36</v>
      </c>
      <c r="H159" s="4">
        <f t="shared" si="31"/>
        <v>45</v>
      </c>
      <c r="I159" s="4">
        <f t="shared" si="32"/>
        <v>0.23692775868212176</v>
      </c>
      <c r="J159" s="4">
        <f t="shared" si="33"/>
        <v>0.16529888822158653</v>
      </c>
      <c r="K159" s="83">
        <f t="shared" si="34"/>
        <v>12098.222222222223</v>
      </c>
      <c r="L159" s="83">
        <f t="shared" si="35"/>
        <v>0.89328754848860181</v>
      </c>
      <c r="M159" s="84">
        <f>$L159*0.923</f>
        <v>0.82450440725497953</v>
      </c>
      <c r="N159" s="84"/>
      <c r="O159" s="4" t="s">
        <v>719</v>
      </c>
    </row>
    <row r="160" spans="1:15">
      <c r="A160" s="4" t="s">
        <v>240</v>
      </c>
      <c r="C160" s="4" t="s">
        <v>742</v>
      </c>
      <c r="D160" s="4">
        <v>1966</v>
      </c>
      <c r="E160" s="4">
        <v>1985</v>
      </c>
      <c r="F160" s="82">
        <v>381094</v>
      </c>
      <c r="G160" s="4">
        <f t="shared" si="30"/>
        <v>26</v>
      </c>
      <c r="H160" s="4">
        <f t="shared" si="31"/>
        <v>45</v>
      </c>
      <c r="I160" s="4">
        <f t="shared" si="32"/>
        <v>0.35345468195878016</v>
      </c>
      <c r="J160" s="4">
        <f t="shared" si="33"/>
        <v>0.16529888822158653</v>
      </c>
      <c r="K160" s="83">
        <f t="shared" si="34"/>
        <v>20057.57894736842</v>
      </c>
      <c r="L160" s="83">
        <f t="shared" si="35"/>
        <v>3.8902519253865639</v>
      </c>
      <c r="M160" s="84">
        <f>$L160*0.923</f>
        <v>3.5907025271317985</v>
      </c>
      <c r="N160" s="84"/>
      <c r="O160" s="4" t="s">
        <v>719</v>
      </c>
    </row>
    <row r="161" spans="1:15">
      <c r="A161" s="4" t="s">
        <v>241</v>
      </c>
      <c r="B161" s="4">
        <v>173010</v>
      </c>
      <c r="C161" s="4" t="s">
        <v>242</v>
      </c>
      <c r="D161" s="4">
        <v>1970</v>
      </c>
      <c r="E161" s="4">
        <v>1999</v>
      </c>
      <c r="F161" s="82">
        <v>242674</v>
      </c>
      <c r="G161" s="4">
        <f t="shared" si="30"/>
        <v>12</v>
      </c>
      <c r="H161" s="4">
        <f t="shared" si="31"/>
        <v>41</v>
      </c>
      <c r="I161" s="4">
        <f t="shared" si="32"/>
        <v>0.61878339180614084</v>
      </c>
      <c r="J161" s="4">
        <f t="shared" si="33"/>
        <v>0.19398004229089189</v>
      </c>
      <c r="K161" s="83">
        <f t="shared" si="34"/>
        <v>8368.0689655172409</v>
      </c>
      <c r="L161" s="83">
        <f t="shared" si="35"/>
        <v>3.6643319011752244</v>
      </c>
      <c r="M161" s="84">
        <f>$L161*0.923</f>
        <v>3.3821783447847324</v>
      </c>
      <c r="N161" s="84"/>
      <c r="O161" s="4" t="s">
        <v>719</v>
      </c>
    </row>
    <row r="162" spans="1:15">
      <c r="A162" s="4" t="s">
        <v>243</v>
      </c>
      <c r="C162" s="4" t="s">
        <v>244</v>
      </c>
      <c r="D162" s="4">
        <v>1966</v>
      </c>
      <c r="E162" s="4">
        <v>1975</v>
      </c>
      <c r="F162" s="82">
        <v>27221</v>
      </c>
      <c r="G162" s="4">
        <f t="shared" si="30"/>
        <v>36</v>
      </c>
      <c r="H162" s="4">
        <f t="shared" si="31"/>
        <v>45</v>
      </c>
      <c r="I162" s="4">
        <f t="shared" si="32"/>
        <v>0.23692775868212176</v>
      </c>
      <c r="J162" s="4">
        <f t="shared" si="33"/>
        <v>0.16529888822158653</v>
      </c>
      <c r="K162" s="83">
        <f t="shared" si="34"/>
        <v>3024.5555555555557</v>
      </c>
      <c r="L162" s="83">
        <f t="shared" si="35"/>
        <v>0.22332188712215045</v>
      </c>
      <c r="M162" s="84">
        <f>$L162*0.923</f>
        <v>0.20612610181374488</v>
      </c>
      <c r="N162" s="84"/>
      <c r="O162" s="4" t="s">
        <v>719</v>
      </c>
    </row>
    <row r="163" spans="1:15">
      <c r="A163" s="4" t="s">
        <v>245</v>
      </c>
      <c r="B163" s="4">
        <v>173068</v>
      </c>
      <c r="C163" s="4" t="s">
        <v>246</v>
      </c>
      <c r="D163" s="4">
        <v>1966</v>
      </c>
      <c r="E163" s="4">
        <v>1986</v>
      </c>
      <c r="F163" s="82">
        <v>32000</v>
      </c>
      <c r="G163" s="4">
        <f t="shared" si="30"/>
        <v>25</v>
      </c>
      <c r="H163" s="4">
        <f t="shared" si="31"/>
        <v>45</v>
      </c>
      <c r="I163" s="4">
        <f t="shared" si="32"/>
        <v>0.36787944117144233</v>
      </c>
      <c r="J163" s="4">
        <f t="shared" si="33"/>
        <v>0.16529888822158653</v>
      </c>
      <c r="K163" s="83">
        <f t="shared" si="34"/>
        <v>1600</v>
      </c>
      <c r="L163" s="83">
        <f t="shared" si="35"/>
        <v>0.33411760154132636</v>
      </c>
      <c r="M163" s="84">
        <f>$L163*0.923</f>
        <v>0.30839054622264422</v>
      </c>
      <c r="N163" s="84"/>
      <c r="O163" s="4" t="s">
        <v>719</v>
      </c>
    </row>
    <row r="164" spans="1:15">
      <c r="F164" s="88">
        <f>SUM(F119:F163)</f>
        <v>13005119</v>
      </c>
      <c r="K164" s="83"/>
      <c r="L164" s="83"/>
      <c r="M164" s="84"/>
      <c r="N164" s="84"/>
      <c r="O164" s="85">
        <f>SUM(M119:M163)</f>
        <v>88.509684434088101</v>
      </c>
    </row>
    <row r="165" spans="1:15">
      <c r="A165" s="4" t="s">
        <v>247</v>
      </c>
      <c r="C165" s="4" t="s">
        <v>248</v>
      </c>
      <c r="D165" s="4">
        <v>1966</v>
      </c>
      <c r="E165" s="4">
        <v>1993</v>
      </c>
      <c r="F165" s="82">
        <v>598862</v>
      </c>
      <c r="G165" s="4">
        <f t="shared" ref="G165:G189" si="39">2011-$E165</f>
        <v>18</v>
      </c>
      <c r="H165" s="4">
        <f t="shared" ref="H165:H189" si="40">2011-$D165</f>
        <v>45</v>
      </c>
      <c r="I165" s="4">
        <f t="shared" ref="I165:I189" si="41">EXP(-$C$8*$G165)</f>
        <v>0.48675225595997168</v>
      </c>
      <c r="J165" s="4">
        <f t="shared" ref="J165:J189" si="42">EXP(-$C$8*$H165)</f>
        <v>0.16529888822158653</v>
      </c>
      <c r="K165" s="83">
        <f t="shared" ref="K165:K189" si="43">$F165/($E165-$D165)</f>
        <v>22180.074074074073</v>
      </c>
      <c r="L165" s="83">
        <f t="shared" ref="L165:L189" si="44">(2*($C$4*($K165*($I165-$J165)))*$C$11/(1*10^6))*(1050.2/(273+25))/1000</f>
        <v>7.3495812017236695</v>
      </c>
      <c r="M165" s="84">
        <f t="shared" ref="M165:M189" si="45">$L165*0.923</f>
        <v>6.7836634491909473</v>
      </c>
      <c r="N165" s="84"/>
      <c r="O165" s="4" t="s">
        <v>676</v>
      </c>
    </row>
    <row r="166" spans="1:15">
      <c r="A166" s="4" t="s">
        <v>249</v>
      </c>
      <c r="B166" s="4">
        <v>172331</v>
      </c>
      <c r="C166" s="4" t="s">
        <v>250</v>
      </c>
      <c r="D166" s="4">
        <v>1966</v>
      </c>
      <c r="E166" s="4">
        <v>1999</v>
      </c>
      <c r="F166" s="82">
        <v>42752</v>
      </c>
      <c r="G166" s="4">
        <f t="shared" si="39"/>
        <v>12</v>
      </c>
      <c r="H166" s="4">
        <f t="shared" si="40"/>
        <v>45</v>
      </c>
      <c r="I166" s="4">
        <f t="shared" si="41"/>
        <v>0.61878339180614084</v>
      </c>
      <c r="J166" s="4">
        <f t="shared" si="42"/>
        <v>0.16529888822158653</v>
      </c>
      <c r="K166" s="83">
        <f t="shared" si="43"/>
        <v>1295.5151515151515</v>
      </c>
      <c r="L166" s="83">
        <f t="shared" si="44"/>
        <v>0.60560097803106894</v>
      </c>
      <c r="M166" s="84">
        <f t="shared" si="45"/>
        <v>0.55896970272267665</v>
      </c>
      <c r="N166" s="84"/>
      <c r="O166" s="4" t="s">
        <v>676</v>
      </c>
    </row>
    <row r="167" spans="1:15">
      <c r="A167" s="4" t="s">
        <v>251</v>
      </c>
      <c r="B167" s="4">
        <v>172386</v>
      </c>
      <c r="C167" s="4" t="s">
        <v>9</v>
      </c>
      <c r="D167" s="4">
        <v>1966</v>
      </c>
      <c r="E167" s="4">
        <v>1996</v>
      </c>
      <c r="F167" s="82">
        <v>210160</v>
      </c>
      <c r="G167" s="4">
        <f t="shared" si="39"/>
        <v>15</v>
      </c>
      <c r="H167" s="4">
        <f t="shared" si="40"/>
        <v>45</v>
      </c>
      <c r="I167" s="4">
        <f t="shared" si="41"/>
        <v>0.54881163609402639</v>
      </c>
      <c r="J167" s="4">
        <f t="shared" si="42"/>
        <v>0.16529888822158653</v>
      </c>
      <c r="K167" s="83">
        <f t="shared" si="43"/>
        <v>7005.333333333333</v>
      </c>
      <c r="L167" s="83">
        <f t="shared" si="44"/>
        <v>2.769428962548683</v>
      </c>
      <c r="M167" s="84">
        <f t="shared" si="45"/>
        <v>2.5561829324324346</v>
      </c>
      <c r="N167" s="84"/>
      <c r="O167" s="4" t="s">
        <v>676</v>
      </c>
    </row>
    <row r="168" spans="1:15">
      <c r="A168" s="4" t="s">
        <v>252</v>
      </c>
      <c r="C168" s="4" t="s">
        <v>10</v>
      </c>
      <c r="D168" s="4">
        <v>1966</v>
      </c>
      <c r="E168" s="4">
        <v>1973</v>
      </c>
      <c r="F168" s="82">
        <v>27221</v>
      </c>
      <c r="G168" s="4">
        <f t="shared" si="39"/>
        <v>38</v>
      </c>
      <c r="H168" s="4">
        <f t="shared" si="40"/>
        <v>45</v>
      </c>
      <c r="I168" s="4">
        <f t="shared" si="41"/>
        <v>0.21871188695221475</v>
      </c>
      <c r="J168" s="4">
        <f t="shared" si="42"/>
        <v>0.16529888822158653</v>
      </c>
      <c r="K168" s="83">
        <f t="shared" si="43"/>
        <v>3888.7142857142858</v>
      </c>
      <c r="L168" s="83">
        <f t="shared" si="44"/>
        <v>0.21410884898816354</v>
      </c>
      <c r="M168" s="84">
        <f t="shared" si="45"/>
        <v>0.19762246761607496</v>
      </c>
      <c r="N168" s="84"/>
      <c r="O168" s="4" t="s">
        <v>676</v>
      </c>
    </row>
    <row r="169" spans="1:15">
      <c r="A169" s="4" t="s">
        <v>253</v>
      </c>
      <c r="C169" s="4" t="s">
        <v>254</v>
      </c>
      <c r="D169" s="4">
        <v>1966</v>
      </c>
      <c r="E169" s="4">
        <v>1976</v>
      </c>
      <c r="F169" s="82">
        <v>136105</v>
      </c>
      <c r="G169" s="4">
        <f t="shared" si="39"/>
        <v>35</v>
      </c>
      <c r="H169" s="4">
        <f t="shared" si="40"/>
        <v>45</v>
      </c>
      <c r="I169" s="4">
        <f t="shared" si="41"/>
        <v>0.24659696394160643</v>
      </c>
      <c r="J169" s="4">
        <f t="shared" si="42"/>
        <v>0.16529888822158653</v>
      </c>
      <c r="K169" s="83">
        <f t="shared" si="43"/>
        <v>13610.5</v>
      </c>
      <c r="L169" s="83">
        <f t="shared" si="44"/>
        <v>1.1406068262152511</v>
      </c>
      <c r="M169" s="84">
        <f t="shared" si="45"/>
        <v>1.0527801005966768</v>
      </c>
      <c r="N169" s="84"/>
      <c r="O169" s="4" t="s">
        <v>676</v>
      </c>
    </row>
    <row r="170" spans="1:15">
      <c r="A170" s="4" t="s">
        <v>255</v>
      </c>
      <c r="B170" s="4">
        <v>172341</v>
      </c>
      <c r="C170" s="4" t="s">
        <v>254</v>
      </c>
      <c r="D170" s="4">
        <v>1977</v>
      </c>
      <c r="E170" s="4">
        <v>1995</v>
      </c>
      <c r="F170" s="82">
        <v>26292</v>
      </c>
      <c r="G170" s="4">
        <f t="shared" si="39"/>
        <v>16</v>
      </c>
      <c r="H170" s="4">
        <f t="shared" si="40"/>
        <v>34</v>
      </c>
      <c r="I170" s="4">
        <f t="shared" si="41"/>
        <v>0.52729242404304855</v>
      </c>
      <c r="J170" s="4">
        <f t="shared" si="42"/>
        <v>0.25666077695355588</v>
      </c>
      <c r="K170" s="83">
        <f t="shared" si="43"/>
        <v>1460.6666666666667</v>
      </c>
      <c r="L170" s="83">
        <f t="shared" si="44"/>
        <v>0.40748471197114083</v>
      </c>
      <c r="M170" s="84">
        <f t="shared" si="45"/>
        <v>0.37610838914936301</v>
      </c>
      <c r="N170" s="84"/>
      <c r="O170" s="4" t="s">
        <v>676</v>
      </c>
    </row>
    <row r="171" spans="1:15">
      <c r="A171" s="4" t="s">
        <v>256</v>
      </c>
      <c r="C171" s="4" t="s">
        <v>257</v>
      </c>
      <c r="D171" s="4">
        <v>1966</v>
      </c>
      <c r="E171" s="4">
        <v>1979</v>
      </c>
      <c r="F171" s="82">
        <v>217768</v>
      </c>
      <c r="G171" s="4">
        <f t="shared" si="39"/>
        <v>32</v>
      </c>
      <c r="H171" s="4">
        <f t="shared" si="40"/>
        <v>45</v>
      </c>
      <c r="I171" s="4">
        <f t="shared" si="41"/>
        <v>0.27803730045319414</v>
      </c>
      <c r="J171" s="4">
        <f t="shared" si="42"/>
        <v>0.16529888822158653</v>
      </c>
      <c r="K171" s="83">
        <f t="shared" si="43"/>
        <v>16751.384615384617</v>
      </c>
      <c r="L171" s="83">
        <f t="shared" si="44"/>
        <v>1.9467233793352097</v>
      </c>
      <c r="M171" s="84">
        <f t="shared" si="45"/>
        <v>1.7968256791263986</v>
      </c>
      <c r="N171" s="84"/>
      <c r="O171" s="4" t="s">
        <v>676</v>
      </c>
    </row>
    <row r="172" spans="1:15">
      <c r="A172" s="4" t="s">
        <v>258</v>
      </c>
      <c r="C172" s="4" t="s">
        <v>257</v>
      </c>
      <c r="D172" s="4">
        <v>1966</v>
      </c>
      <c r="E172" s="4">
        <v>1977</v>
      </c>
      <c r="F172" s="82">
        <v>163326</v>
      </c>
      <c r="G172" s="4">
        <f t="shared" si="39"/>
        <v>34</v>
      </c>
      <c r="H172" s="4">
        <f t="shared" si="40"/>
        <v>45</v>
      </c>
      <c r="I172" s="4">
        <f t="shared" si="41"/>
        <v>0.25666077695355588</v>
      </c>
      <c r="J172" s="4">
        <f t="shared" si="42"/>
        <v>0.16529888822158653</v>
      </c>
      <c r="K172" s="83">
        <f t="shared" si="43"/>
        <v>14847.818181818182</v>
      </c>
      <c r="L172" s="83">
        <f t="shared" si="44"/>
        <v>1.3983288894804802</v>
      </c>
      <c r="M172" s="84">
        <f t="shared" si="45"/>
        <v>1.2906575649904832</v>
      </c>
      <c r="N172" s="84"/>
      <c r="O172" s="4" t="s">
        <v>676</v>
      </c>
    </row>
    <row r="173" spans="1:15">
      <c r="A173" s="4" t="s">
        <v>259</v>
      </c>
      <c r="B173" s="4">
        <v>172454</v>
      </c>
      <c r="C173" s="4" t="s">
        <v>682</v>
      </c>
      <c r="D173" s="4">
        <v>1966</v>
      </c>
      <c r="E173" s="4">
        <v>1997</v>
      </c>
      <c r="F173" s="82">
        <v>270400</v>
      </c>
      <c r="G173" s="4">
        <f t="shared" si="39"/>
        <v>14</v>
      </c>
      <c r="H173" s="4">
        <f t="shared" si="40"/>
        <v>45</v>
      </c>
      <c r="I173" s="4">
        <f t="shared" si="41"/>
        <v>0.57120906384881487</v>
      </c>
      <c r="J173" s="4">
        <f t="shared" si="42"/>
        <v>0.16529888822158653</v>
      </c>
      <c r="K173" s="83">
        <f t="shared" si="43"/>
        <v>8722.5806451612898</v>
      </c>
      <c r="L173" s="83">
        <f t="shared" si="44"/>
        <v>3.6496948301327472</v>
      </c>
      <c r="M173" s="84">
        <f t="shared" si="45"/>
        <v>3.368668328212526</v>
      </c>
      <c r="N173" s="84"/>
      <c r="O173" s="4" t="s">
        <v>676</v>
      </c>
    </row>
    <row r="174" spans="1:15">
      <c r="A174" s="4" t="s">
        <v>260</v>
      </c>
      <c r="C174" s="4" t="s">
        <v>675</v>
      </c>
      <c r="D174" s="4">
        <v>1966</v>
      </c>
      <c r="E174" s="4">
        <v>1981</v>
      </c>
      <c r="F174" s="82">
        <v>272210</v>
      </c>
      <c r="G174" s="4">
        <f t="shared" si="39"/>
        <v>30</v>
      </c>
      <c r="H174" s="4">
        <f t="shared" si="40"/>
        <v>45</v>
      </c>
      <c r="I174" s="4">
        <f t="shared" si="41"/>
        <v>0.30119421191220214</v>
      </c>
      <c r="J174" s="4">
        <f t="shared" si="42"/>
        <v>0.16529888822158653</v>
      </c>
      <c r="K174" s="83">
        <f t="shared" si="43"/>
        <v>18147.333333333332</v>
      </c>
      <c r="L174" s="83">
        <f t="shared" si="44"/>
        <v>2.5421369854813971</v>
      </c>
      <c r="M174" s="84">
        <f t="shared" si="45"/>
        <v>2.3463924375993295</v>
      </c>
      <c r="N174" s="84"/>
      <c r="O174" s="4" t="s">
        <v>676</v>
      </c>
    </row>
    <row r="175" spans="1:15">
      <c r="A175" s="4" t="s">
        <v>261</v>
      </c>
      <c r="B175" s="4">
        <v>172554</v>
      </c>
      <c r="C175" s="4" t="s">
        <v>681</v>
      </c>
      <c r="D175" s="4">
        <v>1970</v>
      </c>
      <c r="E175" s="4">
        <v>1997</v>
      </c>
      <c r="F175" s="82">
        <v>285568</v>
      </c>
      <c r="G175" s="4">
        <f t="shared" si="39"/>
        <v>14</v>
      </c>
      <c r="H175" s="4">
        <f t="shared" si="40"/>
        <v>41</v>
      </c>
      <c r="I175" s="4">
        <f t="shared" si="41"/>
        <v>0.57120906384881487</v>
      </c>
      <c r="J175" s="4">
        <f t="shared" si="42"/>
        <v>0.19398004229089189</v>
      </c>
      <c r="K175" s="83">
        <f t="shared" si="43"/>
        <v>10576.592592592593</v>
      </c>
      <c r="L175" s="83">
        <f t="shared" si="44"/>
        <v>4.1127517252864827</v>
      </c>
      <c r="M175" s="84">
        <f t="shared" si="45"/>
        <v>3.7960698424394237</v>
      </c>
      <c r="N175" s="84"/>
      <c r="O175" s="4" t="s">
        <v>676</v>
      </c>
    </row>
    <row r="176" spans="1:15">
      <c r="A176" s="4" t="s">
        <v>262</v>
      </c>
      <c r="B176" s="4">
        <v>172588</v>
      </c>
      <c r="C176" s="4" t="s">
        <v>263</v>
      </c>
      <c r="D176" s="4">
        <v>1972</v>
      </c>
      <c r="E176" s="4">
        <v>1988</v>
      </c>
      <c r="F176" s="82">
        <v>20400</v>
      </c>
      <c r="G176" s="4">
        <f t="shared" si="39"/>
        <v>23</v>
      </c>
      <c r="H176" s="4">
        <f t="shared" si="40"/>
        <v>39</v>
      </c>
      <c r="I176" s="4">
        <f t="shared" si="41"/>
        <v>0.39851904108451414</v>
      </c>
      <c r="J176" s="4">
        <f t="shared" si="42"/>
        <v>0.21013607120076472</v>
      </c>
      <c r="K176" s="83">
        <f t="shared" si="43"/>
        <v>1275</v>
      </c>
      <c r="L176" s="83">
        <f t="shared" si="44"/>
        <v>0.24759019643402033</v>
      </c>
      <c r="M176" s="84">
        <f t="shared" si="45"/>
        <v>0.22852575130860078</v>
      </c>
      <c r="N176" s="84"/>
      <c r="O176" s="4" t="s">
        <v>676</v>
      </c>
    </row>
    <row r="177" spans="1:15">
      <c r="A177" s="4" t="s">
        <v>264</v>
      </c>
      <c r="B177" s="4">
        <v>275292</v>
      </c>
      <c r="C177" s="4" t="s">
        <v>265</v>
      </c>
      <c r="D177" s="4">
        <v>1966</v>
      </c>
      <c r="E177" s="4">
        <v>1993</v>
      </c>
      <c r="F177" s="82">
        <v>25821</v>
      </c>
      <c r="G177" s="4">
        <f t="shared" si="39"/>
        <v>18</v>
      </c>
      <c r="H177" s="4">
        <f t="shared" si="40"/>
        <v>45</v>
      </c>
      <c r="I177" s="4">
        <f t="shared" si="41"/>
        <v>0.48675225595997168</v>
      </c>
      <c r="J177" s="4">
        <f t="shared" si="42"/>
        <v>0.16529888822158653</v>
      </c>
      <c r="K177" s="83">
        <f t="shared" si="43"/>
        <v>956.33333333333337</v>
      </c>
      <c r="L177" s="83">
        <f t="shared" si="44"/>
        <v>0.3168902622135098</v>
      </c>
      <c r="M177" s="84">
        <f t="shared" si="45"/>
        <v>0.29248971202306956</v>
      </c>
      <c r="N177" s="84"/>
      <c r="O177" s="4" t="s">
        <v>676</v>
      </c>
    </row>
    <row r="178" spans="1:15">
      <c r="A178" s="4" t="s">
        <v>266</v>
      </c>
      <c r="C178" s="4" t="s">
        <v>11</v>
      </c>
      <c r="D178" s="4">
        <v>1966</v>
      </c>
      <c r="E178" s="4">
        <v>1984</v>
      </c>
      <c r="F178" s="82">
        <v>353873</v>
      </c>
      <c r="G178" s="4">
        <f t="shared" si="39"/>
        <v>27</v>
      </c>
      <c r="H178" s="4">
        <f t="shared" si="40"/>
        <v>45</v>
      </c>
      <c r="I178" s="4">
        <f t="shared" si="41"/>
        <v>0.33959552564493911</v>
      </c>
      <c r="J178" s="4">
        <f t="shared" si="42"/>
        <v>0.16529888822158653</v>
      </c>
      <c r="K178" s="83">
        <f t="shared" si="43"/>
        <v>19659.611111111109</v>
      </c>
      <c r="L178" s="83">
        <f t="shared" si="44"/>
        <v>3.5322021595214403</v>
      </c>
      <c r="M178" s="84">
        <f t="shared" si="45"/>
        <v>3.2602225932382898</v>
      </c>
      <c r="N178" s="84"/>
      <c r="O178" s="4" t="s">
        <v>676</v>
      </c>
    </row>
    <row r="179" spans="1:15">
      <c r="A179" s="4" t="s">
        <v>267</v>
      </c>
      <c r="B179" s="4">
        <v>172750</v>
      </c>
      <c r="C179" s="4" t="s">
        <v>5</v>
      </c>
      <c r="D179" s="4">
        <v>1966</v>
      </c>
      <c r="E179" s="4">
        <v>1996</v>
      </c>
      <c r="F179" s="82">
        <v>529182</v>
      </c>
      <c r="G179" s="4">
        <f t="shared" si="39"/>
        <v>15</v>
      </c>
      <c r="H179" s="4">
        <f t="shared" si="40"/>
        <v>45</v>
      </c>
      <c r="I179" s="4">
        <f t="shared" si="41"/>
        <v>0.54881163609402639</v>
      </c>
      <c r="J179" s="4">
        <f t="shared" si="42"/>
        <v>0.16529888822158653</v>
      </c>
      <c r="K179" s="83">
        <f t="shared" si="43"/>
        <v>17639.400000000001</v>
      </c>
      <c r="L179" s="83">
        <f t="shared" si="44"/>
        <v>6.9734105313068033</v>
      </c>
      <c r="M179" s="84">
        <f t="shared" si="45"/>
        <v>6.4364579203961796</v>
      </c>
      <c r="N179" s="84"/>
      <c r="O179" s="4" t="s">
        <v>676</v>
      </c>
    </row>
    <row r="180" spans="1:15">
      <c r="A180" s="4" t="s">
        <v>268</v>
      </c>
      <c r="C180" s="4" t="s">
        <v>269</v>
      </c>
      <c r="D180" s="4">
        <v>1966</v>
      </c>
      <c r="E180" s="4">
        <v>1982</v>
      </c>
      <c r="F180" s="82">
        <v>299431</v>
      </c>
      <c r="G180" s="4">
        <f t="shared" si="39"/>
        <v>29</v>
      </c>
      <c r="H180" s="4">
        <f t="shared" si="40"/>
        <v>45</v>
      </c>
      <c r="I180" s="4">
        <f t="shared" si="41"/>
        <v>0.31348618088260533</v>
      </c>
      <c r="J180" s="4">
        <f t="shared" si="42"/>
        <v>0.16529888822158653</v>
      </c>
      <c r="K180" s="83">
        <f t="shared" si="43"/>
        <v>18714.4375</v>
      </c>
      <c r="L180" s="83">
        <f t="shared" si="44"/>
        <v>2.8587051365854461</v>
      </c>
      <c r="M180" s="84">
        <f t="shared" si="45"/>
        <v>2.6385848410683668</v>
      </c>
      <c r="N180" s="84"/>
      <c r="O180" s="4" t="s">
        <v>676</v>
      </c>
    </row>
    <row r="181" spans="1:15">
      <c r="A181" s="4" t="s">
        <v>270</v>
      </c>
      <c r="C181" s="4" t="s">
        <v>8</v>
      </c>
      <c r="D181" s="4">
        <v>1966</v>
      </c>
      <c r="E181" s="4">
        <v>1982</v>
      </c>
      <c r="F181" s="82">
        <v>299431</v>
      </c>
      <c r="G181" s="4">
        <f t="shared" si="39"/>
        <v>29</v>
      </c>
      <c r="H181" s="4">
        <f t="shared" si="40"/>
        <v>45</v>
      </c>
      <c r="I181" s="4">
        <f t="shared" si="41"/>
        <v>0.31348618088260533</v>
      </c>
      <c r="J181" s="4">
        <f t="shared" si="42"/>
        <v>0.16529888822158653</v>
      </c>
      <c r="K181" s="83">
        <f t="shared" si="43"/>
        <v>18714.4375</v>
      </c>
      <c r="L181" s="83">
        <f t="shared" si="44"/>
        <v>2.8587051365854461</v>
      </c>
      <c r="M181" s="84">
        <f t="shared" si="45"/>
        <v>2.6385848410683668</v>
      </c>
      <c r="N181" s="84"/>
      <c r="O181" s="4" t="s">
        <v>676</v>
      </c>
    </row>
    <row r="182" spans="1:15">
      <c r="A182" s="4" t="s">
        <v>271</v>
      </c>
      <c r="B182" s="4">
        <v>172816</v>
      </c>
      <c r="C182" s="4" t="s">
        <v>6</v>
      </c>
      <c r="D182" s="4">
        <v>1966</v>
      </c>
      <c r="E182" s="4">
        <v>1997</v>
      </c>
      <c r="F182" s="82">
        <v>141396</v>
      </c>
      <c r="G182" s="4">
        <f t="shared" si="39"/>
        <v>14</v>
      </c>
      <c r="H182" s="4">
        <f t="shared" si="40"/>
        <v>45</v>
      </c>
      <c r="I182" s="4">
        <f t="shared" si="41"/>
        <v>0.57120906384881487</v>
      </c>
      <c r="J182" s="4">
        <f t="shared" si="42"/>
        <v>0.16529888822158653</v>
      </c>
      <c r="K182" s="83">
        <f t="shared" si="43"/>
        <v>4561.1612903225805</v>
      </c>
      <c r="L182" s="83">
        <f t="shared" si="44"/>
        <v>1.9084772566621671</v>
      </c>
      <c r="M182" s="84">
        <f t="shared" si="45"/>
        <v>1.7615245078991804</v>
      </c>
      <c r="N182" s="84"/>
      <c r="O182" s="4" t="s">
        <v>676</v>
      </c>
    </row>
    <row r="183" spans="1:15">
      <c r="A183" s="4" t="s">
        <v>272</v>
      </c>
      <c r="C183" s="4" t="s">
        <v>273</v>
      </c>
      <c r="D183" s="4">
        <v>1966</v>
      </c>
      <c r="E183" s="4">
        <v>1978</v>
      </c>
      <c r="F183" s="82">
        <v>190547</v>
      </c>
      <c r="G183" s="4">
        <f t="shared" si="39"/>
        <v>33</v>
      </c>
      <c r="H183" s="4">
        <f t="shared" si="40"/>
        <v>45</v>
      </c>
      <c r="I183" s="4">
        <f t="shared" si="41"/>
        <v>0.26713530196585034</v>
      </c>
      <c r="J183" s="4">
        <f t="shared" si="42"/>
        <v>0.16529888822158653</v>
      </c>
      <c r="K183" s="83">
        <f t="shared" si="43"/>
        <v>15878.916666666666</v>
      </c>
      <c r="L183" s="83">
        <f t="shared" si="44"/>
        <v>1.6668848012222799</v>
      </c>
      <c r="M183" s="84">
        <f t="shared" si="45"/>
        <v>1.5385346715281645</v>
      </c>
      <c r="N183" s="84"/>
      <c r="O183" s="4" t="s">
        <v>676</v>
      </c>
    </row>
    <row r="184" spans="1:15">
      <c r="A184" s="4" t="s">
        <v>274</v>
      </c>
      <c r="B184" s="4">
        <v>172895</v>
      </c>
      <c r="C184" s="4" t="s">
        <v>7</v>
      </c>
      <c r="D184" s="4">
        <v>1976</v>
      </c>
      <c r="E184" s="4">
        <v>1993</v>
      </c>
      <c r="F184" s="82">
        <v>720</v>
      </c>
      <c r="G184" s="4">
        <f t="shared" si="39"/>
        <v>18</v>
      </c>
      <c r="H184" s="4">
        <f t="shared" si="40"/>
        <v>35</v>
      </c>
      <c r="I184" s="4">
        <f t="shared" si="41"/>
        <v>0.48675225595997168</v>
      </c>
      <c r="J184" s="4">
        <f t="shared" si="42"/>
        <v>0.24659696394160643</v>
      </c>
      <c r="K184" s="83">
        <f t="shared" si="43"/>
        <v>42.352941176470587</v>
      </c>
      <c r="L184" s="83">
        <f t="shared" si="44"/>
        <v>1.0484732543411156E-2</v>
      </c>
      <c r="M184" s="84">
        <f t="shared" si="45"/>
        <v>9.6774081375684985E-3</v>
      </c>
      <c r="N184" s="84"/>
      <c r="O184" s="4" t="s">
        <v>676</v>
      </c>
    </row>
    <row r="185" spans="1:15">
      <c r="A185" s="4" t="s">
        <v>275</v>
      </c>
      <c r="C185" s="4" t="s">
        <v>7</v>
      </c>
      <c r="D185" s="4">
        <v>1971</v>
      </c>
      <c r="E185" s="4">
        <v>1976</v>
      </c>
      <c r="F185" s="82">
        <v>136105</v>
      </c>
      <c r="G185" s="4">
        <f t="shared" si="39"/>
        <v>35</v>
      </c>
      <c r="H185" s="4">
        <f t="shared" si="40"/>
        <v>40</v>
      </c>
      <c r="I185" s="4">
        <f t="shared" si="41"/>
        <v>0.24659696394160643</v>
      </c>
      <c r="J185" s="4">
        <f t="shared" si="42"/>
        <v>0.20189651799465538</v>
      </c>
      <c r="K185" s="83">
        <f t="shared" si="43"/>
        <v>27221</v>
      </c>
      <c r="L185" s="83">
        <f t="shared" si="44"/>
        <v>1.2542888212396608</v>
      </c>
      <c r="M185" s="84">
        <f t="shared" si="45"/>
        <v>1.157708582004207</v>
      </c>
      <c r="N185" s="84"/>
      <c r="O185" s="4" t="s">
        <v>676</v>
      </c>
    </row>
    <row r="186" spans="1:15">
      <c r="A186" s="4" t="s">
        <v>276</v>
      </c>
      <c r="B186" s="4">
        <v>173041</v>
      </c>
      <c r="C186" s="4" t="s">
        <v>277</v>
      </c>
      <c r="D186" s="4">
        <v>1966</v>
      </c>
      <c r="E186" s="4">
        <v>1999</v>
      </c>
      <c r="F186" s="82">
        <v>15102</v>
      </c>
      <c r="G186" s="4">
        <f t="shared" si="39"/>
        <v>12</v>
      </c>
      <c r="H186" s="4">
        <f t="shared" si="40"/>
        <v>45</v>
      </c>
      <c r="I186" s="4">
        <f t="shared" si="41"/>
        <v>0.61878339180614084</v>
      </c>
      <c r="J186" s="4">
        <f t="shared" si="42"/>
        <v>0.16529888822158653</v>
      </c>
      <c r="K186" s="83">
        <f t="shared" si="43"/>
        <v>457.63636363636363</v>
      </c>
      <c r="L186" s="83">
        <f t="shared" si="44"/>
        <v>0.21392650566582158</v>
      </c>
      <c r="M186" s="84">
        <f t="shared" si="45"/>
        <v>0.19745416472955332</v>
      </c>
      <c r="N186" s="84"/>
      <c r="O186" s="4" t="s">
        <v>676</v>
      </c>
    </row>
    <row r="187" spans="1:15">
      <c r="A187" s="4" t="s">
        <v>278</v>
      </c>
      <c r="C187" s="4" t="s">
        <v>279</v>
      </c>
      <c r="D187" s="4">
        <v>1966</v>
      </c>
      <c r="E187" s="4">
        <v>1990</v>
      </c>
      <c r="F187" s="82">
        <v>517199</v>
      </c>
      <c r="G187" s="4">
        <f t="shared" si="39"/>
        <v>21</v>
      </c>
      <c r="H187" s="4">
        <f t="shared" si="40"/>
        <v>45</v>
      </c>
      <c r="I187" s="4">
        <f t="shared" si="41"/>
        <v>0.43171052342907973</v>
      </c>
      <c r="J187" s="4">
        <f t="shared" si="42"/>
        <v>0.16529888822158653</v>
      </c>
      <c r="K187" s="83">
        <f t="shared" si="43"/>
        <v>21549.958333333332</v>
      </c>
      <c r="L187" s="83">
        <f t="shared" si="44"/>
        <v>5.9180856098398555</v>
      </c>
      <c r="M187" s="84">
        <f t="shared" si="45"/>
        <v>5.4623930178821869</v>
      </c>
      <c r="N187" s="84"/>
      <c r="O187" s="4" t="s">
        <v>676</v>
      </c>
    </row>
    <row r="188" spans="1:15">
      <c r="A188" s="4" t="s">
        <v>280</v>
      </c>
      <c r="C188" s="4" t="s">
        <v>281</v>
      </c>
      <c r="D188" s="4">
        <v>1966</v>
      </c>
      <c r="E188" s="4">
        <v>1982</v>
      </c>
      <c r="F188" s="82">
        <v>299431</v>
      </c>
      <c r="G188" s="4">
        <f t="shared" si="39"/>
        <v>29</v>
      </c>
      <c r="H188" s="4">
        <f t="shared" si="40"/>
        <v>45</v>
      </c>
      <c r="I188" s="4">
        <f t="shared" si="41"/>
        <v>0.31348618088260533</v>
      </c>
      <c r="J188" s="4">
        <f t="shared" si="42"/>
        <v>0.16529888822158653</v>
      </c>
      <c r="K188" s="83">
        <f t="shared" si="43"/>
        <v>18714.4375</v>
      </c>
      <c r="L188" s="83">
        <f t="shared" si="44"/>
        <v>2.8587051365854461</v>
      </c>
      <c r="M188" s="84">
        <f t="shared" si="45"/>
        <v>2.6385848410683668</v>
      </c>
      <c r="N188" s="84"/>
      <c r="O188" s="4" t="s">
        <v>676</v>
      </c>
    </row>
    <row r="189" spans="1:15">
      <c r="A189" s="4" t="s">
        <v>282</v>
      </c>
      <c r="C189" s="4" t="s">
        <v>283</v>
      </c>
      <c r="D189" s="4">
        <v>1966</v>
      </c>
      <c r="E189" s="4">
        <v>1975</v>
      </c>
      <c r="F189" s="82">
        <v>165000</v>
      </c>
      <c r="G189" s="4">
        <f t="shared" si="39"/>
        <v>36</v>
      </c>
      <c r="H189" s="4">
        <f t="shared" si="40"/>
        <v>45</v>
      </c>
      <c r="I189" s="4">
        <f t="shared" si="41"/>
        <v>0.23692775868212176</v>
      </c>
      <c r="J189" s="4">
        <f t="shared" si="42"/>
        <v>0.16529888822158653</v>
      </c>
      <c r="K189" s="83">
        <f t="shared" si="43"/>
        <v>18333.333333333332</v>
      </c>
      <c r="L189" s="83">
        <f t="shared" si="44"/>
        <v>1.3536648681222152</v>
      </c>
      <c r="M189" s="84">
        <f t="shared" si="45"/>
        <v>1.2494326732768046</v>
      </c>
      <c r="N189" s="84"/>
      <c r="O189" s="4" t="s">
        <v>676</v>
      </c>
    </row>
    <row r="190" spans="1:15">
      <c r="F190" s="88">
        <f>SUM(F165:F189)</f>
        <v>5244302</v>
      </c>
      <c r="K190" s="83"/>
      <c r="L190" s="83"/>
      <c r="M190" s="84"/>
      <c r="N190" s="84"/>
      <c r="O190" s="85">
        <f>SUM(M165:M189)</f>
        <v>53.634116419705236</v>
      </c>
    </row>
    <row r="191" spans="1:15">
      <c r="A191" s="4" t="s">
        <v>284</v>
      </c>
      <c r="C191" s="4" t="s">
        <v>667</v>
      </c>
      <c r="D191" s="4">
        <v>1968</v>
      </c>
      <c r="E191" s="4">
        <v>1988</v>
      </c>
      <c r="F191" s="82">
        <v>1844500</v>
      </c>
      <c r="G191" s="4">
        <f t="shared" ref="G191:G221" si="46">2011-$E191</f>
        <v>23</v>
      </c>
      <c r="H191" s="4">
        <f t="shared" ref="H191:H221" si="47">2011-$D191</f>
        <v>43</v>
      </c>
      <c r="I191" s="4">
        <f t="shared" ref="I191:I221" si="48">EXP(-$C$8*$G191)</f>
        <v>0.39851904108451414</v>
      </c>
      <c r="J191" s="4">
        <f t="shared" ref="J191:J221" si="49">EXP(-$C$8*$H191)</f>
        <v>0.17906614791149322</v>
      </c>
      <c r="K191" s="83">
        <f t="shared" ref="K191:K221" si="50">$F191/($E191-$D191)</f>
        <v>92225</v>
      </c>
      <c r="L191" s="83">
        <f t="shared" ref="L191:L221" si="51">(2*($C$4*($K191*($I191-$J191)))*$C$11/(1*10^6))*(1050.2/(273+25))/1000</f>
        <v>20.86275197241142</v>
      </c>
      <c r="M191" s="85">
        <v>0</v>
      </c>
      <c r="N191" s="84">
        <v>7.17</v>
      </c>
      <c r="O191" s="4" t="s">
        <v>663</v>
      </c>
    </row>
    <row r="192" spans="1:15">
      <c r="A192" s="4" t="s">
        <v>285</v>
      </c>
      <c r="C192" s="4" t="s">
        <v>667</v>
      </c>
      <c r="D192" s="4">
        <v>1966</v>
      </c>
      <c r="E192" s="4">
        <v>1986</v>
      </c>
      <c r="F192" s="82">
        <v>408315</v>
      </c>
      <c r="G192" s="4">
        <f t="shared" si="46"/>
        <v>25</v>
      </c>
      <c r="H192" s="4">
        <f t="shared" si="47"/>
        <v>45</v>
      </c>
      <c r="I192" s="4">
        <f t="shared" si="48"/>
        <v>0.36787944117144233</v>
      </c>
      <c r="J192" s="4">
        <f t="shared" si="49"/>
        <v>0.16529888822158653</v>
      </c>
      <c r="K192" s="83">
        <f t="shared" si="50"/>
        <v>20415.75</v>
      </c>
      <c r="L192" s="83">
        <f t="shared" si="51"/>
        <v>4.2632883897920841</v>
      </c>
      <c r="M192" s="84">
        <v>0</v>
      </c>
      <c r="N192" s="84">
        <v>0.06</v>
      </c>
      <c r="O192" s="4" t="s">
        <v>663</v>
      </c>
    </row>
    <row r="193" spans="1:15">
      <c r="A193" s="4" t="s">
        <v>286</v>
      </c>
      <c r="C193" s="4" t="s">
        <v>287</v>
      </c>
      <c r="D193" s="4">
        <v>1966</v>
      </c>
      <c r="E193" s="4">
        <v>1989</v>
      </c>
      <c r="F193" s="82">
        <v>489978</v>
      </c>
      <c r="G193" s="4">
        <f t="shared" si="46"/>
        <v>22</v>
      </c>
      <c r="H193" s="4">
        <f t="shared" si="47"/>
        <v>45</v>
      </c>
      <c r="I193" s="4">
        <f t="shared" si="48"/>
        <v>0.41478291168158138</v>
      </c>
      <c r="J193" s="4">
        <f t="shared" si="49"/>
        <v>0.16529888822158653</v>
      </c>
      <c r="K193" s="83">
        <f t="shared" si="50"/>
        <v>21303.391304347828</v>
      </c>
      <c r="L193" s="83">
        <f t="shared" si="51"/>
        <v>5.4786442927917971</v>
      </c>
      <c r="M193" s="84">
        <f>$L193*0.923</f>
        <v>5.0567886822468289</v>
      </c>
      <c r="N193" s="84"/>
      <c r="O193" s="4" t="s">
        <v>663</v>
      </c>
    </row>
    <row r="194" spans="1:15">
      <c r="A194" s="4" t="s">
        <v>288</v>
      </c>
      <c r="C194" s="4" t="s">
        <v>289</v>
      </c>
      <c r="D194" s="4">
        <v>1966</v>
      </c>
      <c r="E194" s="4">
        <v>1979</v>
      </c>
      <c r="F194" s="82">
        <v>217768</v>
      </c>
      <c r="G194" s="4">
        <f t="shared" si="46"/>
        <v>32</v>
      </c>
      <c r="H194" s="4">
        <f t="shared" si="47"/>
        <v>45</v>
      </c>
      <c r="I194" s="4">
        <f t="shared" si="48"/>
        <v>0.27803730045319414</v>
      </c>
      <c r="J194" s="4">
        <f t="shared" si="49"/>
        <v>0.16529888822158653</v>
      </c>
      <c r="K194" s="83">
        <f t="shared" si="50"/>
        <v>16751.384615384617</v>
      </c>
      <c r="L194" s="83">
        <f t="shared" si="51"/>
        <v>1.9467233793352097</v>
      </c>
      <c r="M194" s="84">
        <f>$L194*0.923</f>
        <v>1.7968256791263986</v>
      </c>
      <c r="N194" s="84"/>
      <c r="O194" s="4" t="s">
        <v>663</v>
      </c>
    </row>
    <row r="195" spans="1:15">
      <c r="A195" s="4" t="s">
        <v>290</v>
      </c>
      <c r="C195" s="4" t="s">
        <v>291</v>
      </c>
      <c r="D195" s="4">
        <v>1966</v>
      </c>
      <c r="E195" s="4">
        <v>1980</v>
      </c>
      <c r="F195" s="82">
        <v>244989</v>
      </c>
      <c r="G195" s="4">
        <f t="shared" si="46"/>
        <v>31</v>
      </c>
      <c r="H195" s="4">
        <f t="shared" si="47"/>
        <v>45</v>
      </c>
      <c r="I195" s="4">
        <f t="shared" si="48"/>
        <v>0.28938421793905061</v>
      </c>
      <c r="J195" s="4">
        <f t="shared" si="49"/>
        <v>0.16529888822158653</v>
      </c>
      <c r="K195" s="83">
        <f t="shared" si="50"/>
        <v>17499.214285714286</v>
      </c>
      <c r="L195" s="83">
        <f t="shared" si="51"/>
        <v>2.2383119257634556</v>
      </c>
      <c r="M195" s="84">
        <f>$L195*0.923</f>
        <v>2.0659619074796698</v>
      </c>
      <c r="N195" s="84"/>
      <c r="O195" s="4" t="s">
        <v>663</v>
      </c>
    </row>
    <row r="196" spans="1:15">
      <c r="A196" s="4" t="s">
        <v>292</v>
      </c>
      <c r="C196" s="4" t="s">
        <v>291</v>
      </c>
      <c r="D196" s="4">
        <v>1966</v>
      </c>
      <c r="E196" s="4">
        <v>1978</v>
      </c>
      <c r="F196" s="82">
        <v>190507</v>
      </c>
      <c r="G196" s="4">
        <f t="shared" si="46"/>
        <v>33</v>
      </c>
      <c r="H196" s="4">
        <f t="shared" si="47"/>
        <v>45</v>
      </c>
      <c r="I196" s="4">
        <f t="shared" si="48"/>
        <v>0.26713530196585034</v>
      </c>
      <c r="J196" s="4">
        <f t="shared" si="49"/>
        <v>0.16529888822158653</v>
      </c>
      <c r="K196" s="83">
        <f t="shared" si="50"/>
        <v>15875.583333333334</v>
      </c>
      <c r="L196" s="83">
        <f t="shared" si="51"/>
        <v>1.6665348854951951</v>
      </c>
      <c r="M196" s="84">
        <f>$L196*0.923</f>
        <v>1.5382116993120651</v>
      </c>
      <c r="N196" s="84"/>
      <c r="O196" s="4" t="s">
        <v>663</v>
      </c>
    </row>
    <row r="197" spans="1:15">
      <c r="A197" s="4" t="s">
        <v>293</v>
      </c>
      <c r="B197" s="4">
        <v>289415</v>
      </c>
      <c r="C197" s="4" t="s">
        <v>669</v>
      </c>
      <c r="D197" s="4">
        <v>1966</v>
      </c>
      <c r="E197" s="4">
        <v>1993</v>
      </c>
      <c r="F197" s="82">
        <v>3441510</v>
      </c>
      <c r="G197" s="4">
        <f t="shared" si="46"/>
        <v>18</v>
      </c>
      <c r="H197" s="4">
        <f t="shared" si="47"/>
        <v>45</v>
      </c>
      <c r="I197" s="4">
        <f t="shared" si="48"/>
        <v>0.48675225595997168</v>
      </c>
      <c r="J197" s="4">
        <f t="shared" si="49"/>
        <v>0.16529888822158653</v>
      </c>
      <c r="K197" s="83">
        <f t="shared" si="50"/>
        <v>127463.33333333333</v>
      </c>
      <c r="L197" s="83">
        <f t="shared" si="51"/>
        <v>42.236203334898555</v>
      </c>
      <c r="M197" s="85">
        <v>0</v>
      </c>
      <c r="N197" s="84">
        <v>7.61</v>
      </c>
      <c r="O197" s="4" t="s">
        <v>663</v>
      </c>
    </row>
    <row r="198" spans="1:15">
      <c r="A198" s="4" t="s">
        <v>294</v>
      </c>
      <c r="B198" s="4">
        <v>291515</v>
      </c>
      <c r="C198" s="4" t="s">
        <v>669</v>
      </c>
      <c r="D198" s="4">
        <v>1967</v>
      </c>
      <c r="E198" s="4">
        <v>2011</v>
      </c>
      <c r="F198" s="82">
        <v>6931217</v>
      </c>
      <c r="G198" s="4">
        <f t="shared" si="46"/>
        <v>0</v>
      </c>
      <c r="H198" s="4">
        <f t="shared" si="47"/>
        <v>44</v>
      </c>
      <c r="I198" s="4">
        <f t="shared" si="48"/>
        <v>1</v>
      </c>
      <c r="J198" s="4">
        <f t="shared" si="49"/>
        <v>0.17204486382305054</v>
      </c>
      <c r="K198" s="83">
        <f t="shared" si="50"/>
        <v>157527.65909090909</v>
      </c>
      <c r="L198" s="83">
        <f t="shared" si="51"/>
        <v>134.44518225480991</v>
      </c>
      <c r="M198" s="85">
        <v>0</v>
      </c>
      <c r="N198" s="84">
        <v>8.1999999999999993</v>
      </c>
      <c r="O198" s="4" t="s">
        <v>663</v>
      </c>
    </row>
    <row r="199" spans="1:15">
      <c r="A199" s="4" t="s">
        <v>295</v>
      </c>
      <c r="C199" s="4" t="s">
        <v>669</v>
      </c>
      <c r="D199" s="4">
        <v>1966</v>
      </c>
      <c r="E199" s="4">
        <v>1974</v>
      </c>
      <c r="F199" s="82">
        <v>81663</v>
      </c>
      <c r="G199" s="4">
        <f t="shared" si="46"/>
        <v>37</v>
      </c>
      <c r="H199" s="4">
        <f t="shared" si="47"/>
        <v>45</v>
      </c>
      <c r="I199" s="4">
        <f t="shared" si="48"/>
        <v>0.22763768838381274</v>
      </c>
      <c r="J199" s="4">
        <f t="shared" si="49"/>
        <v>0.16529888822158653</v>
      </c>
      <c r="K199" s="83">
        <f t="shared" si="50"/>
        <v>10207.875</v>
      </c>
      <c r="L199" s="83">
        <f t="shared" si="51"/>
        <v>0.65595704793779652</v>
      </c>
      <c r="M199" s="84">
        <v>0</v>
      </c>
      <c r="N199" s="84">
        <v>0.06</v>
      </c>
      <c r="O199" s="4" t="s">
        <v>663</v>
      </c>
    </row>
    <row r="200" spans="1:15">
      <c r="A200" s="4" t="s">
        <v>296</v>
      </c>
      <c r="C200" s="4" t="s">
        <v>680</v>
      </c>
      <c r="D200" s="4">
        <v>1967</v>
      </c>
      <c r="E200" s="4">
        <v>1974</v>
      </c>
      <c r="F200" s="82">
        <v>81663</v>
      </c>
      <c r="G200" s="4">
        <f t="shared" si="46"/>
        <v>37</v>
      </c>
      <c r="H200" s="4">
        <f t="shared" si="47"/>
        <v>44</v>
      </c>
      <c r="I200" s="4">
        <f t="shared" si="48"/>
        <v>0.22763768838381274</v>
      </c>
      <c r="J200" s="4">
        <f t="shared" si="49"/>
        <v>0.17204486382305054</v>
      </c>
      <c r="K200" s="83">
        <f t="shared" si="50"/>
        <v>11666.142857142857</v>
      </c>
      <c r="L200" s="83">
        <f t="shared" si="51"/>
        <v>0.66854039063043491</v>
      </c>
      <c r="M200" s="84">
        <f t="shared" ref="M200:M214" si="52">$L200*0.923</f>
        <v>0.61706278055189145</v>
      </c>
      <c r="N200" s="84"/>
      <c r="O200" s="4" t="s">
        <v>663</v>
      </c>
    </row>
    <row r="201" spans="1:15">
      <c r="A201" s="4" t="s">
        <v>297</v>
      </c>
      <c r="C201" s="4" t="s">
        <v>298</v>
      </c>
      <c r="D201" s="4">
        <v>1966</v>
      </c>
      <c r="E201" s="4">
        <v>1990</v>
      </c>
      <c r="F201" s="82">
        <v>517199</v>
      </c>
      <c r="G201" s="4">
        <f t="shared" si="46"/>
        <v>21</v>
      </c>
      <c r="H201" s="4">
        <f t="shared" si="47"/>
        <v>45</v>
      </c>
      <c r="I201" s="4">
        <f t="shared" si="48"/>
        <v>0.43171052342907973</v>
      </c>
      <c r="J201" s="4">
        <f t="shared" si="49"/>
        <v>0.16529888822158653</v>
      </c>
      <c r="K201" s="83">
        <f t="shared" si="50"/>
        <v>21549.958333333332</v>
      </c>
      <c r="L201" s="83">
        <f t="shared" si="51"/>
        <v>5.9180856098398555</v>
      </c>
      <c r="M201" s="84">
        <f t="shared" si="52"/>
        <v>5.4623930178821869</v>
      </c>
      <c r="N201" s="84"/>
      <c r="O201" s="4" t="s">
        <v>663</v>
      </c>
    </row>
    <row r="202" spans="1:15">
      <c r="A202" s="4" t="s">
        <v>299</v>
      </c>
      <c r="C202" s="4" t="s">
        <v>298</v>
      </c>
      <c r="D202" s="4">
        <v>1966</v>
      </c>
      <c r="E202" s="4">
        <v>1975</v>
      </c>
      <c r="F202" s="82">
        <v>108884</v>
      </c>
      <c r="G202" s="4">
        <f t="shared" si="46"/>
        <v>36</v>
      </c>
      <c r="H202" s="4">
        <f t="shared" si="47"/>
        <v>45</v>
      </c>
      <c r="I202" s="4">
        <f t="shared" si="48"/>
        <v>0.23692775868212176</v>
      </c>
      <c r="J202" s="4">
        <f t="shared" si="49"/>
        <v>0.16529888822158653</v>
      </c>
      <c r="K202" s="83">
        <f t="shared" si="50"/>
        <v>12098.222222222223</v>
      </c>
      <c r="L202" s="83">
        <f t="shared" si="51"/>
        <v>0.89328754848860181</v>
      </c>
      <c r="M202" s="84">
        <f t="shared" si="52"/>
        <v>0.82450440725497953</v>
      </c>
      <c r="N202" s="84"/>
      <c r="O202" s="4" t="s">
        <v>663</v>
      </c>
    </row>
    <row r="203" spans="1:15">
      <c r="A203" s="4" t="s">
        <v>300</v>
      </c>
      <c r="B203" s="4">
        <v>172568</v>
      </c>
      <c r="C203" s="4" t="s">
        <v>663</v>
      </c>
      <c r="D203" s="4">
        <v>1970</v>
      </c>
      <c r="E203" s="4">
        <v>1994</v>
      </c>
      <c r="F203" s="82">
        <v>62491</v>
      </c>
      <c r="G203" s="4">
        <f t="shared" si="46"/>
        <v>17</v>
      </c>
      <c r="H203" s="4">
        <f t="shared" si="47"/>
        <v>41</v>
      </c>
      <c r="I203" s="4">
        <f t="shared" si="48"/>
        <v>0.50661699236558955</v>
      </c>
      <c r="J203" s="4">
        <f t="shared" si="49"/>
        <v>0.19398004229089189</v>
      </c>
      <c r="K203" s="83">
        <f t="shared" si="50"/>
        <v>2603.7916666666665</v>
      </c>
      <c r="L203" s="83">
        <f t="shared" si="51"/>
        <v>0.83912789462618154</v>
      </c>
      <c r="M203" s="84">
        <f t="shared" si="52"/>
        <v>0.77451504673996563</v>
      </c>
      <c r="N203" s="84"/>
      <c r="O203" s="4" t="s">
        <v>663</v>
      </c>
    </row>
    <row r="204" spans="1:15">
      <c r="A204" s="4" t="s">
        <v>301</v>
      </c>
      <c r="B204" s="4">
        <v>254613</v>
      </c>
      <c r="C204" s="4" t="s">
        <v>302</v>
      </c>
      <c r="D204" s="4">
        <v>1979</v>
      </c>
      <c r="E204" s="4">
        <v>1993</v>
      </c>
      <c r="F204" s="82">
        <v>24500</v>
      </c>
      <c r="G204" s="4">
        <f t="shared" si="46"/>
        <v>18</v>
      </c>
      <c r="H204" s="4">
        <f t="shared" si="47"/>
        <v>32</v>
      </c>
      <c r="I204" s="4">
        <f t="shared" si="48"/>
        <v>0.48675225595997168</v>
      </c>
      <c r="J204" s="4">
        <f t="shared" si="49"/>
        <v>0.27803730045319414</v>
      </c>
      <c r="K204" s="83">
        <f t="shared" si="50"/>
        <v>1750</v>
      </c>
      <c r="L204" s="83">
        <f t="shared" si="51"/>
        <v>0.37650715918155486</v>
      </c>
      <c r="M204" s="84">
        <f t="shared" si="52"/>
        <v>0.34751610792457516</v>
      </c>
      <c r="N204" s="84"/>
      <c r="O204" s="4" t="s">
        <v>663</v>
      </c>
    </row>
    <row r="205" spans="1:15">
      <c r="A205" s="4" t="s">
        <v>303</v>
      </c>
      <c r="C205" s="4" t="s">
        <v>670</v>
      </c>
      <c r="D205" s="4">
        <v>1966</v>
      </c>
      <c r="E205" s="4">
        <v>1975</v>
      </c>
      <c r="F205" s="82">
        <v>108884</v>
      </c>
      <c r="G205" s="4">
        <f t="shared" si="46"/>
        <v>36</v>
      </c>
      <c r="H205" s="4">
        <f t="shared" si="47"/>
        <v>45</v>
      </c>
      <c r="I205" s="4">
        <f t="shared" si="48"/>
        <v>0.23692775868212176</v>
      </c>
      <c r="J205" s="4">
        <f t="shared" si="49"/>
        <v>0.16529888822158653</v>
      </c>
      <c r="K205" s="83">
        <f t="shared" si="50"/>
        <v>12098.222222222223</v>
      </c>
      <c r="L205" s="83">
        <f t="shared" si="51"/>
        <v>0.89328754848860181</v>
      </c>
      <c r="M205" s="84">
        <f t="shared" si="52"/>
        <v>0.82450440725497953</v>
      </c>
      <c r="N205" s="84"/>
      <c r="O205" s="4" t="s">
        <v>663</v>
      </c>
    </row>
    <row r="206" spans="1:15">
      <c r="A206" s="4" t="s">
        <v>304</v>
      </c>
      <c r="C206" s="4" t="s">
        <v>670</v>
      </c>
      <c r="D206" s="4">
        <v>1966</v>
      </c>
      <c r="E206" s="4">
        <v>1977</v>
      </c>
      <c r="F206" s="82">
        <v>163326</v>
      </c>
      <c r="G206" s="4">
        <f t="shared" si="46"/>
        <v>34</v>
      </c>
      <c r="H206" s="4">
        <f t="shared" si="47"/>
        <v>45</v>
      </c>
      <c r="I206" s="4">
        <f t="shared" si="48"/>
        <v>0.25666077695355588</v>
      </c>
      <c r="J206" s="4">
        <f t="shared" si="49"/>
        <v>0.16529888822158653</v>
      </c>
      <c r="K206" s="83">
        <f t="shared" si="50"/>
        <v>14847.818181818182</v>
      </c>
      <c r="L206" s="83">
        <f t="shared" si="51"/>
        <v>1.3983288894804802</v>
      </c>
      <c r="M206" s="84">
        <f t="shared" si="52"/>
        <v>1.2906575649904832</v>
      </c>
      <c r="N206" s="84"/>
      <c r="O206" s="4" t="s">
        <v>663</v>
      </c>
    </row>
    <row r="207" spans="1:15">
      <c r="A207" s="4" t="s">
        <v>305</v>
      </c>
      <c r="C207" s="4" t="s">
        <v>306</v>
      </c>
      <c r="D207" s="4">
        <v>1966</v>
      </c>
      <c r="E207" s="4">
        <v>1979</v>
      </c>
      <c r="F207" s="82">
        <v>217768</v>
      </c>
      <c r="G207" s="4">
        <f t="shared" si="46"/>
        <v>32</v>
      </c>
      <c r="H207" s="4">
        <f t="shared" si="47"/>
        <v>45</v>
      </c>
      <c r="I207" s="4">
        <f t="shared" si="48"/>
        <v>0.27803730045319414</v>
      </c>
      <c r="J207" s="4">
        <f t="shared" si="49"/>
        <v>0.16529888822158653</v>
      </c>
      <c r="K207" s="83">
        <f t="shared" si="50"/>
        <v>16751.384615384617</v>
      </c>
      <c r="L207" s="83">
        <f t="shared" si="51"/>
        <v>1.9467233793352097</v>
      </c>
      <c r="M207" s="84">
        <f t="shared" si="52"/>
        <v>1.7968256791263986</v>
      </c>
      <c r="N207" s="84"/>
      <c r="O207" s="4" t="s">
        <v>663</v>
      </c>
    </row>
    <row r="208" spans="1:15">
      <c r="A208" s="4" t="s">
        <v>307</v>
      </c>
      <c r="B208" s="4">
        <v>271043</v>
      </c>
      <c r="C208" s="4" t="s">
        <v>662</v>
      </c>
      <c r="D208" s="4">
        <v>1966</v>
      </c>
      <c r="E208" s="4">
        <v>1993</v>
      </c>
      <c r="F208" s="82">
        <v>121900</v>
      </c>
      <c r="G208" s="4">
        <f t="shared" si="46"/>
        <v>18</v>
      </c>
      <c r="H208" s="4">
        <f t="shared" si="47"/>
        <v>45</v>
      </c>
      <c r="I208" s="4">
        <f t="shared" si="48"/>
        <v>0.48675225595997168</v>
      </c>
      <c r="J208" s="4">
        <f t="shared" si="49"/>
        <v>0.16529888822158653</v>
      </c>
      <c r="K208" s="83">
        <f t="shared" si="50"/>
        <v>4514.8148148148148</v>
      </c>
      <c r="L208" s="83">
        <f t="shared" si="51"/>
        <v>1.4960273794131456</v>
      </c>
      <c r="M208" s="84">
        <f t="shared" si="52"/>
        <v>1.3808332711983333</v>
      </c>
      <c r="N208" s="84"/>
      <c r="O208" s="4" t="s">
        <v>663</v>
      </c>
    </row>
    <row r="209" spans="1:15">
      <c r="A209" s="4" t="s">
        <v>308</v>
      </c>
      <c r="C209" s="4" t="s">
        <v>309</v>
      </c>
      <c r="D209" s="4">
        <v>1966</v>
      </c>
      <c r="E209" s="4">
        <v>1980</v>
      </c>
      <c r="F209" s="82">
        <v>244989</v>
      </c>
      <c r="G209" s="4">
        <f t="shared" si="46"/>
        <v>31</v>
      </c>
      <c r="H209" s="4">
        <f t="shared" si="47"/>
        <v>45</v>
      </c>
      <c r="I209" s="4">
        <f t="shared" si="48"/>
        <v>0.28938421793905061</v>
      </c>
      <c r="J209" s="4">
        <f t="shared" si="49"/>
        <v>0.16529888822158653</v>
      </c>
      <c r="K209" s="83">
        <f t="shared" si="50"/>
        <v>17499.214285714286</v>
      </c>
      <c r="L209" s="83">
        <f t="shared" si="51"/>
        <v>2.2383119257634556</v>
      </c>
      <c r="M209" s="84">
        <f t="shared" si="52"/>
        <v>2.0659619074796698</v>
      </c>
      <c r="N209" s="84"/>
      <c r="O209" s="4" t="s">
        <v>663</v>
      </c>
    </row>
    <row r="210" spans="1:15">
      <c r="A210" s="4" t="s">
        <v>310</v>
      </c>
      <c r="C210" s="4" t="s">
        <v>309</v>
      </c>
      <c r="D210" s="4">
        <v>1966</v>
      </c>
      <c r="E210" s="4">
        <v>1977</v>
      </c>
      <c r="F210" s="82">
        <v>163326</v>
      </c>
      <c r="G210" s="4">
        <f t="shared" si="46"/>
        <v>34</v>
      </c>
      <c r="H210" s="4">
        <f t="shared" si="47"/>
        <v>45</v>
      </c>
      <c r="I210" s="4">
        <f t="shared" si="48"/>
        <v>0.25666077695355588</v>
      </c>
      <c r="J210" s="4">
        <f t="shared" si="49"/>
        <v>0.16529888822158653</v>
      </c>
      <c r="K210" s="83">
        <f t="shared" si="50"/>
        <v>14847.818181818182</v>
      </c>
      <c r="L210" s="83">
        <f t="shared" si="51"/>
        <v>1.3983288894804802</v>
      </c>
      <c r="M210" s="84">
        <f t="shared" si="52"/>
        <v>1.2906575649904832</v>
      </c>
      <c r="N210" s="84"/>
      <c r="O210" s="4" t="s">
        <v>663</v>
      </c>
    </row>
    <row r="211" spans="1:15">
      <c r="A211" s="4" t="s">
        <v>311</v>
      </c>
      <c r="B211" s="4">
        <v>172826</v>
      </c>
      <c r="C211" s="4" t="s">
        <v>672</v>
      </c>
      <c r="D211" s="4">
        <v>1966</v>
      </c>
      <c r="E211" s="4">
        <v>1997</v>
      </c>
      <c r="F211" s="82">
        <v>438945</v>
      </c>
      <c r="G211" s="4">
        <f t="shared" si="46"/>
        <v>14</v>
      </c>
      <c r="H211" s="4">
        <f t="shared" si="47"/>
        <v>45</v>
      </c>
      <c r="I211" s="4">
        <f t="shared" si="48"/>
        <v>0.57120906384881487</v>
      </c>
      <c r="J211" s="4">
        <f t="shared" si="49"/>
        <v>0.16529888822158653</v>
      </c>
      <c r="K211" s="83">
        <f t="shared" si="50"/>
        <v>14159.516129032258</v>
      </c>
      <c r="L211" s="83">
        <f t="shared" si="51"/>
        <v>5.9246127855496251</v>
      </c>
      <c r="M211" s="84">
        <f t="shared" si="52"/>
        <v>5.4684176010623045</v>
      </c>
      <c r="N211" s="84"/>
      <c r="O211" s="4" t="s">
        <v>663</v>
      </c>
    </row>
    <row r="212" spans="1:15">
      <c r="A212" s="4" t="s">
        <v>312</v>
      </c>
      <c r="C212" s="4" t="s">
        <v>672</v>
      </c>
      <c r="D212" s="4">
        <v>1966</v>
      </c>
      <c r="E212" s="4">
        <v>1975</v>
      </c>
      <c r="F212" s="82">
        <v>108884</v>
      </c>
      <c r="G212" s="4">
        <f t="shared" si="46"/>
        <v>36</v>
      </c>
      <c r="H212" s="4">
        <f t="shared" si="47"/>
        <v>45</v>
      </c>
      <c r="I212" s="4">
        <f t="shared" si="48"/>
        <v>0.23692775868212176</v>
      </c>
      <c r="J212" s="4">
        <f t="shared" si="49"/>
        <v>0.16529888822158653</v>
      </c>
      <c r="K212" s="83">
        <f t="shared" si="50"/>
        <v>12098.222222222223</v>
      </c>
      <c r="L212" s="83">
        <f t="shared" si="51"/>
        <v>0.89328754848860181</v>
      </c>
      <c r="M212" s="84">
        <f t="shared" si="52"/>
        <v>0.82450440725497953</v>
      </c>
      <c r="N212" s="84"/>
      <c r="O212" s="4" t="s">
        <v>663</v>
      </c>
    </row>
    <row r="213" spans="1:15">
      <c r="A213" s="4" t="s">
        <v>313</v>
      </c>
      <c r="C213" s="4" t="s">
        <v>678</v>
      </c>
      <c r="D213" s="4">
        <v>1966</v>
      </c>
      <c r="E213" s="4">
        <v>1993</v>
      </c>
      <c r="F213" s="82">
        <v>598862</v>
      </c>
      <c r="G213" s="4">
        <f t="shared" si="46"/>
        <v>18</v>
      </c>
      <c r="H213" s="4">
        <f t="shared" si="47"/>
        <v>45</v>
      </c>
      <c r="I213" s="4">
        <f t="shared" si="48"/>
        <v>0.48675225595997168</v>
      </c>
      <c r="J213" s="4">
        <f t="shared" si="49"/>
        <v>0.16529888822158653</v>
      </c>
      <c r="K213" s="83">
        <f t="shared" si="50"/>
        <v>22180.074074074073</v>
      </c>
      <c r="L213" s="83">
        <f t="shared" si="51"/>
        <v>7.3495812017236695</v>
      </c>
      <c r="M213" s="84">
        <f t="shared" si="52"/>
        <v>6.7836634491909473</v>
      </c>
      <c r="N213" s="84"/>
      <c r="O213" s="4" t="s">
        <v>663</v>
      </c>
    </row>
    <row r="214" spans="1:15">
      <c r="A214" s="4" t="s">
        <v>314</v>
      </c>
      <c r="C214" s="4" t="s">
        <v>315</v>
      </c>
      <c r="D214" s="4">
        <v>1972</v>
      </c>
      <c r="E214" s="4">
        <v>1976</v>
      </c>
      <c r="F214" s="82">
        <v>136105</v>
      </c>
      <c r="G214" s="4">
        <f t="shared" si="46"/>
        <v>35</v>
      </c>
      <c r="H214" s="4">
        <f t="shared" si="47"/>
        <v>39</v>
      </c>
      <c r="I214" s="4">
        <f t="shared" si="48"/>
        <v>0.24659696394160643</v>
      </c>
      <c r="J214" s="4">
        <f t="shared" si="49"/>
        <v>0.21013607120076472</v>
      </c>
      <c r="K214" s="83">
        <f t="shared" si="50"/>
        <v>34026.25</v>
      </c>
      <c r="L214" s="83">
        <f t="shared" si="51"/>
        <v>1.2788600093478322</v>
      </c>
      <c r="M214" s="84">
        <f t="shared" si="52"/>
        <v>1.1803877886280492</v>
      </c>
      <c r="N214" s="84"/>
      <c r="O214" s="4" t="s">
        <v>663</v>
      </c>
    </row>
    <row r="215" spans="1:15">
      <c r="A215" s="4" t="s">
        <v>316</v>
      </c>
      <c r="C215" s="4" t="s">
        <v>668</v>
      </c>
      <c r="D215" s="4">
        <v>1966</v>
      </c>
      <c r="E215" s="4">
        <v>1970</v>
      </c>
      <c r="F215" s="82">
        <v>82500</v>
      </c>
      <c r="G215" s="4">
        <f t="shared" si="46"/>
        <v>41</v>
      </c>
      <c r="H215" s="4">
        <f t="shared" si="47"/>
        <v>45</v>
      </c>
      <c r="I215" s="4">
        <f t="shared" si="48"/>
        <v>0.19398004229089189</v>
      </c>
      <c r="J215" s="4">
        <f t="shared" si="49"/>
        <v>0.16529888822158653</v>
      </c>
      <c r="K215" s="83">
        <f t="shared" si="50"/>
        <v>20625</v>
      </c>
      <c r="L215" s="83">
        <f t="shared" si="51"/>
        <v>0.60977862962373985</v>
      </c>
      <c r="M215" s="84">
        <v>0</v>
      </c>
      <c r="N215" s="84">
        <v>0.61</v>
      </c>
      <c r="O215" s="4" t="s">
        <v>663</v>
      </c>
    </row>
    <row r="216" spans="1:15">
      <c r="A216" s="4" t="s">
        <v>317</v>
      </c>
      <c r="C216" s="4" t="s">
        <v>318</v>
      </c>
      <c r="D216" s="4">
        <v>1966</v>
      </c>
      <c r="E216" s="4">
        <v>1984</v>
      </c>
      <c r="F216" s="82">
        <v>353873</v>
      </c>
      <c r="G216" s="4">
        <f t="shared" si="46"/>
        <v>27</v>
      </c>
      <c r="H216" s="4">
        <f t="shared" si="47"/>
        <v>45</v>
      </c>
      <c r="I216" s="4">
        <f t="shared" si="48"/>
        <v>0.33959552564493911</v>
      </c>
      <c r="J216" s="4">
        <f t="shared" si="49"/>
        <v>0.16529888822158653</v>
      </c>
      <c r="K216" s="83">
        <f t="shared" si="50"/>
        <v>19659.611111111109</v>
      </c>
      <c r="L216" s="83">
        <f t="shared" si="51"/>
        <v>3.5322021595214403</v>
      </c>
      <c r="M216" s="84">
        <f>$L216*0.923</f>
        <v>3.2602225932382898</v>
      </c>
      <c r="N216" s="84"/>
      <c r="O216" s="4" t="s">
        <v>663</v>
      </c>
    </row>
    <row r="217" spans="1:15">
      <c r="A217" s="4" t="s">
        <v>319</v>
      </c>
      <c r="B217" s="4">
        <v>173073</v>
      </c>
      <c r="C217" s="4" t="s">
        <v>673</v>
      </c>
      <c r="D217" s="4">
        <v>1966</v>
      </c>
      <c r="E217" s="4">
        <v>1997</v>
      </c>
      <c r="F217" s="82">
        <v>923250</v>
      </c>
      <c r="G217" s="4">
        <f t="shared" si="46"/>
        <v>14</v>
      </c>
      <c r="H217" s="4">
        <f t="shared" si="47"/>
        <v>45</v>
      </c>
      <c r="I217" s="4">
        <f t="shared" si="48"/>
        <v>0.57120906384881487</v>
      </c>
      <c r="J217" s="4">
        <f t="shared" si="49"/>
        <v>0.16529888822158653</v>
      </c>
      <c r="K217" s="83">
        <f t="shared" si="50"/>
        <v>29782.258064516129</v>
      </c>
      <c r="L217" s="83">
        <f t="shared" si="51"/>
        <v>12.461467277810868</v>
      </c>
      <c r="M217" s="84">
        <v>0</v>
      </c>
      <c r="N217" s="84">
        <v>0.08</v>
      </c>
      <c r="O217" s="4" t="s">
        <v>663</v>
      </c>
    </row>
    <row r="218" spans="1:15">
      <c r="A218" s="4" t="s">
        <v>320</v>
      </c>
      <c r="C218" s="4" t="s">
        <v>673</v>
      </c>
      <c r="D218" s="4">
        <v>1966</v>
      </c>
      <c r="E218" s="4">
        <v>1982</v>
      </c>
      <c r="F218" s="82">
        <v>299431</v>
      </c>
      <c r="G218" s="4">
        <f t="shared" si="46"/>
        <v>29</v>
      </c>
      <c r="H218" s="4">
        <f t="shared" si="47"/>
        <v>45</v>
      </c>
      <c r="I218" s="4">
        <f t="shared" si="48"/>
        <v>0.31348618088260533</v>
      </c>
      <c r="J218" s="4">
        <f t="shared" si="49"/>
        <v>0.16529888822158653</v>
      </c>
      <c r="K218" s="83">
        <f t="shared" si="50"/>
        <v>18714.4375</v>
      </c>
      <c r="L218" s="83">
        <f t="shared" si="51"/>
        <v>2.8587051365854461</v>
      </c>
      <c r="M218" s="84">
        <f>$L218*0.923</f>
        <v>2.6385848410683668</v>
      </c>
      <c r="N218" s="84"/>
      <c r="O218" s="4" t="s">
        <v>663</v>
      </c>
    </row>
    <row r="219" spans="1:15">
      <c r="A219" s="4" t="s">
        <v>321</v>
      </c>
      <c r="B219" s="4">
        <v>285307</v>
      </c>
      <c r="C219" s="4" t="s">
        <v>322</v>
      </c>
      <c r="D219" s="4">
        <v>1974</v>
      </c>
      <c r="E219" s="4">
        <v>1995</v>
      </c>
      <c r="F219" s="82">
        <v>175120</v>
      </c>
      <c r="G219" s="4">
        <f t="shared" si="46"/>
        <v>16</v>
      </c>
      <c r="H219" s="4">
        <f t="shared" si="47"/>
        <v>37</v>
      </c>
      <c r="I219" s="4">
        <f t="shared" si="48"/>
        <v>0.52729242404304855</v>
      </c>
      <c r="J219" s="4">
        <f t="shared" si="49"/>
        <v>0.22763768838381274</v>
      </c>
      <c r="K219" s="83">
        <f t="shared" si="50"/>
        <v>8339.0476190476184</v>
      </c>
      <c r="L219" s="83">
        <f t="shared" si="51"/>
        <v>2.5758419966203681</v>
      </c>
      <c r="M219" s="84">
        <f>$L219*0.923</f>
        <v>2.3775021628805999</v>
      </c>
      <c r="N219" s="84"/>
      <c r="O219" s="4" t="s">
        <v>663</v>
      </c>
    </row>
    <row r="220" spans="1:15">
      <c r="A220" s="4" t="s">
        <v>323</v>
      </c>
      <c r="C220" s="4" t="s">
        <v>322</v>
      </c>
      <c r="D220" s="4">
        <v>1966</v>
      </c>
      <c r="E220" s="4">
        <v>1974</v>
      </c>
      <c r="F220" s="82">
        <v>81663</v>
      </c>
      <c r="G220" s="4">
        <f t="shared" si="46"/>
        <v>37</v>
      </c>
      <c r="H220" s="4">
        <f t="shared" si="47"/>
        <v>45</v>
      </c>
      <c r="I220" s="4">
        <f t="shared" si="48"/>
        <v>0.22763768838381274</v>
      </c>
      <c r="J220" s="4">
        <f t="shared" si="49"/>
        <v>0.16529888822158653</v>
      </c>
      <c r="K220" s="83">
        <f t="shared" si="50"/>
        <v>10207.875</v>
      </c>
      <c r="L220" s="83">
        <f t="shared" si="51"/>
        <v>0.65595704793779652</v>
      </c>
      <c r="M220" s="84">
        <f>$L220*0.923</f>
        <v>0.60544835524658625</v>
      </c>
      <c r="N220" s="84"/>
      <c r="O220" s="4" t="s">
        <v>663</v>
      </c>
    </row>
    <row r="221" spans="1:15">
      <c r="A221" s="4" t="s">
        <v>324</v>
      </c>
      <c r="C221" s="4" t="s">
        <v>322</v>
      </c>
      <c r="D221" s="4">
        <v>1966</v>
      </c>
      <c r="E221" s="4">
        <v>1974</v>
      </c>
      <c r="F221" s="82">
        <v>81663</v>
      </c>
      <c r="G221" s="4">
        <f t="shared" si="46"/>
        <v>37</v>
      </c>
      <c r="H221" s="4">
        <f t="shared" si="47"/>
        <v>45</v>
      </c>
      <c r="I221" s="4">
        <f t="shared" si="48"/>
        <v>0.22763768838381274</v>
      </c>
      <c r="J221" s="4">
        <f t="shared" si="49"/>
        <v>0.16529888822158653</v>
      </c>
      <c r="K221" s="83">
        <f t="shared" si="50"/>
        <v>10207.875</v>
      </c>
      <c r="L221" s="83">
        <f t="shared" si="51"/>
        <v>0.65595704793779652</v>
      </c>
      <c r="M221" s="84">
        <f>$L221*0.923</f>
        <v>0.60544835524658625</v>
      </c>
      <c r="N221" s="84"/>
      <c r="O221" s="4" t="s">
        <v>663</v>
      </c>
    </row>
    <row r="222" spans="1:15">
      <c r="F222" s="88">
        <f>SUM(F191:F221)</f>
        <v>18945673</v>
      </c>
      <c r="K222" s="83"/>
      <c r="L222" s="83"/>
      <c r="M222" s="84"/>
      <c r="N222" s="84"/>
      <c r="O222" s="85">
        <f>SUM(M191:M221)</f>
        <v>50.877399277375616</v>
      </c>
    </row>
    <row r="223" spans="1:15">
      <c r="A223" s="4" t="s">
        <v>325</v>
      </c>
      <c r="C223" s="4" t="s">
        <v>664</v>
      </c>
      <c r="D223" s="4">
        <v>1966</v>
      </c>
      <c r="E223" s="4">
        <v>1982</v>
      </c>
      <c r="F223" s="82">
        <v>299431</v>
      </c>
      <c r="G223" s="4">
        <f t="shared" ref="G223:G247" si="53">2011-$E223</f>
        <v>29</v>
      </c>
      <c r="H223" s="4">
        <f t="shared" ref="H223:H247" si="54">2011-$D223</f>
        <v>45</v>
      </c>
      <c r="I223" s="4">
        <f t="shared" ref="I223:I247" si="55">EXP(-$C$8*$G223)</f>
        <v>0.31348618088260533</v>
      </c>
      <c r="J223" s="4">
        <f t="shared" ref="J223:J247" si="56">EXP(-$C$8*$H223)</f>
        <v>0.16529888822158653</v>
      </c>
      <c r="K223" s="83">
        <f t="shared" ref="K223:K247" si="57">$F223/($E223-$D223)</f>
        <v>18714.4375</v>
      </c>
      <c r="L223" s="83">
        <f t="shared" ref="L223:L247" si="58">(2*($C$4*($K223*($I223-$J223)))*$C$11/(1*10^6))*(1050.2/(273+25))/1000</f>
        <v>2.8587051365854461</v>
      </c>
      <c r="M223" s="84">
        <f>$L223*0.923</f>
        <v>2.6385848410683668</v>
      </c>
      <c r="O223" s="4" t="s">
        <v>665</v>
      </c>
    </row>
    <row r="224" spans="1:15">
      <c r="A224" s="4" t="s">
        <v>326</v>
      </c>
      <c r="B224" s="4">
        <v>172280</v>
      </c>
      <c r="C224" s="4" t="s">
        <v>664</v>
      </c>
      <c r="D224" s="4">
        <v>1980</v>
      </c>
      <c r="E224" s="4">
        <v>2003</v>
      </c>
      <c r="F224" s="82">
        <v>242156</v>
      </c>
      <c r="G224" s="4">
        <f t="shared" si="53"/>
        <v>8</v>
      </c>
      <c r="H224" s="4">
        <f t="shared" si="54"/>
        <v>31</v>
      </c>
      <c r="I224" s="4">
        <f t="shared" si="55"/>
        <v>0.72614903707369094</v>
      </c>
      <c r="J224" s="4">
        <f t="shared" si="56"/>
        <v>0.28938421793905061</v>
      </c>
      <c r="K224" s="83">
        <f t="shared" si="57"/>
        <v>10528.521739130434</v>
      </c>
      <c r="L224" s="83">
        <f t="shared" si="58"/>
        <v>4.7402000192092189</v>
      </c>
      <c r="M224" s="84">
        <v>0</v>
      </c>
      <c r="N224" s="84">
        <v>0.47</v>
      </c>
      <c r="O224" s="4" t="s">
        <v>665</v>
      </c>
    </row>
    <row r="225" spans="1:15">
      <c r="A225" s="4" t="s">
        <v>327</v>
      </c>
      <c r="B225" s="4">
        <v>172320</v>
      </c>
      <c r="C225" s="4" t="s">
        <v>12</v>
      </c>
      <c r="D225" s="4">
        <v>1966</v>
      </c>
      <c r="E225" s="4">
        <v>1993</v>
      </c>
      <c r="F225" s="82">
        <v>141872</v>
      </c>
      <c r="G225" s="4">
        <f t="shared" si="53"/>
        <v>18</v>
      </c>
      <c r="H225" s="4">
        <f t="shared" si="54"/>
        <v>45</v>
      </c>
      <c r="I225" s="4">
        <f t="shared" si="55"/>
        <v>0.48675225595997168</v>
      </c>
      <c r="J225" s="4">
        <f t="shared" si="56"/>
        <v>0.16529888822158653</v>
      </c>
      <c r="K225" s="83">
        <f t="shared" si="57"/>
        <v>5254.5185185185182</v>
      </c>
      <c r="L225" s="83">
        <f t="shared" si="58"/>
        <v>1.7411353270886121</v>
      </c>
      <c r="M225" s="84">
        <f t="shared" ref="M225:M233" si="59">$L225*0.923</f>
        <v>1.6070679069027891</v>
      </c>
      <c r="N225" s="84"/>
      <c r="O225" s="4" t="s">
        <v>665</v>
      </c>
    </row>
    <row r="226" spans="1:15">
      <c r="A226" s="4" t="s">
        <v>328</v>
      </c>
      <c r="C226" s="4" t="s">
        <v>12</v>
      </c>
      <c r="D226" s="4">
        <v>1966</v>
      </c>
      <c r="E226" s="4">
        <v>1985</v>
      </c>
      <c r="F226" s="82">
        <v>381094</v>
      </c>
      <c r="G226" s="4">
        <f t="shared" si="53"/>
        <v>26</v>
      </c>
      <c r="H226" s="4">
        <f t="shared" si="54"/>
        <v>45</v>
      </c>
      <c r="I226" s="4">
        <f t="shared" si="55"/>
        <v>0.35345468195878016</v>
      </c>
      <c r="J226" s="4">
        <f t="shared" si="56"/>
        <v>0.16529888822158653</v>
      </c>
      <c r="K226" s="83">
        <f t="shared" si="57"/>
        <v>20057.57894736842</v>
      </c>
      <c r="L226" s="83">
        <f t="shared" si="58"/>
        <v>3.8902519253865639</v>
      </c>
      <c r="M226" s="84">
        <f t="shared" si="59"/>
        <v>3.5907025271317985</v>
      </c>
      <c r="N226" s="84"/>
      <c r="O226" s="4" t="s">
        <v>665</v>
      </c>
    </row>
    <row r="227" spans="1:15">
      <c r="A227" s="4" t="s">
        <v>329</v>
      </c>
      <c r="C227" s="4" t="s">
        <v>330</v>
      </c>
      <c r="D227" s="4">
        <v>1969</v>
      </c>
      <c r="E227" s="4">
        <v>1989</v>
      </c>
      <c r="F227" s="82">
        <v>489978</v>
      </c>
      <c r="G227" s="4">
        <f t="shared" si="53"/>
        <v>22</v>
      </c>
      <c r="H227" s="4">
        <f t="shared" si="54"/>
        <v>42</v>
      </c>
      <c r="I227" s="4">
        <f t="shared" si="55"/>
        <v>0.41478291168158138</v>
      </c>
      <c r="J227" s="4">
        <f t="shared" si="56"/>
        <v>0.18637397603940997</v>
      </c>
      <c r="K227" s="83">
        <f t="shared" si="57"/>
        <v>24498.9</v>
      </c>
      <c r="L227" s="83">
        <f t="shared" si="58"/>
        <v>5.7682130842385755</v>
      </c>
      <c r="M227" s="84">
        <f t="shared" si="59"/>
        <v>5.3240606767522056</v>
      </c>
      <c r="N227" s="84"/>
      <c r="O227" s="4" t="s">
        <v>665</v>
      </c>
    </row>
    <row r="228" spans="1:15">
      <c r="A228" s="4" t="s">
        <v>92</v>
      </c>
      <c r="C228" s="4" t="s">
        <v>93</v>
      </c>
      <c r="D228" s="4">
        <v>1966</v>
      </c>
      <c r="E228" s="4">
        <v>1994</v>
      </c>
      <c r="F228" s="82">
        <v>40896.576000000001</v>
      </c>
      <c r="G228" s="4">
        <f t="shared" si="53"/>
        <v>17</v>
      </c>
      <c r="H228" s="4">
        <f t="shared" si="54"/>
        <v>45</v>
      </c>
      <c r="I228" s="4">
        <f t="shared" si="55"/>
        <v>0.50661699236558955</v>
      </c>
      <c r="J228" s="4">
        <f t="shared" si="56"/>
        <v>0.16529888822158653</v>
      </c>
      <c r="K228" s="83">
        <f t="shared" si="57"/>
        <v>1460.5920000000001</v>
      </c>
      <c r="L228" s="83">
        <f t="shared" si="58"/>
        <v>0.51388964016206073</v>
      </c>
      <c r="M228" s="84">
        <f t="shared" si="59"/>
        <v>0.4743201378695821</v>
      </c>
      <c r="N228" s="84"/>
      <c r="O228" s="4" t="s">
        <v>665</v>
      </c>
    </row>
    <row r="229" spans="1:15">
      <c r="A229" s="4" t="s">
        <v>331</v>
      </c>
      <c r="C229" s="4" t="s">
        <v>332</v>
      </c>
      <c r="D229" s="4">
        <v>1966</v>
      </c>
      <c r="E229" s="4">
        <v>1992</v>
      </c>
      <c r="F229" s="82">
        <v>571641</v>
      </c>
      <c r="G229" s="4">
        <f t="shared" si="53"/>
        <v>19</v>
      </c>
      <c r="H229" s="4">
        <f t="shared" si="54"/>
        <v>45</v>
      </c>
      <c r="I229" s="4">
        <f t="shared" si="55"/>
        <v>0.46766642700990924</v>
      </c>
      <c r="J229" s="4">
        <f t="shared" si="56"/>
        <v>0.16529888822158653</v>
      </c>
      <c r="K229" s="83">
        <f t="shared" si="57"/>
        <v>21986.192307692309</v>
      </c>
      <c r="L229" s="83">
        <f t="shared" si="58"/>
        <v>6.8527802827211257</v>
      </c>
      <c r="M229" s="84">
        <f t="shared" si="59"/>
        <v>6.3251162009515998</v>
      </c>
      <c r="N229" s="84"/>
      <c r="O229" s="4" t="s">
        <v>665</v>
      </c>
    </row>
    <row r="230" spans="1:15">
      <c r="A230" s="4" t="s">
        <v>333</v>
      </c>
      <c r="C230" s="4" t="s">
        <v>677</v>
      </c>
      <c r="D230" s="4">
        <v>1969</v>
      </c>
      <c r="E230" s="4">
        <v>1992</v>
      </c>
      <c r="F230" s="82">
        <v>220000</v>
      </c>
      <c r="G230" s="4">
        <f t="shared" si="53"/>
        <v>19</v>
      </c>
      <c r="H230" s="4">
        <f t="shared" si="54"/>
        <v>42</v>
      </c>
      <c r="I230" s="4">
        <f t="shared" si="55"/>
        <v>0.46766642700990924</v>
      </c>
      <c r="J230" s="4">
        <f t="shared" si="56"/>
        <v>0.18637397603940997</v>
      </c>
      <c r="K230" s="83">
        <f t="shared" si="57"/>
        <v>9565.217391304348</v>
      </c>
      <c r="L230" s="83">
        <f t="shared" si="58"/>
        <v>2.7735406937252991</v>
      </c>
      <c r="M230" s="84">
        <f t="shared" si="59"/>
        <v>2.5599780603084512</v>
      </c>
      <c r="N230" s="84"/>
      <c r="O230" s="4" t="s">
        <v>665</v>
      </c>
    </row>
    <row r="231" spans="1:15">
      <c r="A231" s="4" t="s">
        <v>334</v>
      </c>
      <c r="C231" s="4" t="s">
        <v>677</v>
      </c>
      <c r="D231" s="4">
        <v>1966</v>
      </c>
      <c r="E231" s="4">
        <v>1969</v>
      </c>
      <c r="F231" s="82">
        <v>66000</v>
      </c>
      <c r="G231" s="4">
        <f t="shared" si="53"/>
        <v>42</v>
      </c>
      <c r="H231" s="4">
        <f t="shared" si="54"/>
        <v>45</v>
      </c>
      <c r="I231" s="4">
        <f t="shared" si="55"/>
        <v>0.18637397603940997</v>
      </c>
      <c r="J231" s="4">
        <f t="shared" si="56"/>
        <v>0.16529888822158653</v>
      </c>
      <c r="K231" s="83">
        <f t="shared" si="57"/>
        <v>22000</v>
      </c>
      <c r="L231" s="83">
        <f t="shared" si="58"/>
        <v>0.47794034648020162</v>
      </c>
      <c r="M231" s="84">
        <f t="shared" si="59"/>
        <v>0.44113893980122609</v>
      </c>
      <c r="N231" s="84"/>
      <c r="O231" s="4" t="s">
        <v>665</v>
      </c>
    </row>
    <row r="232" spans="1:15">
      <c r="A232" s="4" t="s">
        <v>335</v>
      </c>
      <c r="B232" s="4">
        <v>172543</v>
      </c>
      <c r="C232" s="4" t="s">
        <v>336</v>
      </c>
      <c r="D232" s="4">
        <v>1966</v>
      </c>
      <c r="E232" s="4">
        <v>1990</v>
      </c>
      <c r="F232" s="82">
        <v>2400</v>
      </c>
      <c r="G232" s="4">
        <f t="shared" si="53"/>
        <v>21</v>
      </c>
      <c r="H232" s="4">
        <f t="shared" si="54"/>
        <v>45</v>
      </c>
      <c r="I232" s="4">
        <f t="shared" si="55"/>
        <v>0.43171052342907973</v>
      </c>
      <c r="J232" s="4">
        <f t="shared" si="56"/>
        <v>0.16529888822158653</v>
      </c>
      <c r="K232" s="83">
        <f t="shared" si="57"/>
        <v>100</v>
      </c>
      <c r="L232" s="83">
        <f t="shared" si="58"/>
        <v>2.7462167296564092E-2</v>
      </c>
      <c r="M232" s="84">
        <f t="shared" si="59"/>
        <v>2.5347580414728659E-2</v>
      </c>
      <c r="N232" s="84"/>
      <c r="O232" s="4" t="s">
        <v>665</v>
      </c>
    </row>
    <row r="233" spans="1:15">
      <c r="A233" s="4" t="s">
        <v>337</v>
      </c>
      <c r="C233" s="4" t="s">
        <v>336</v>
      </c>
      <c r="D233" s="4">
        <v>1966</v>
      </c>
      <c r="E233" s="4">
        <v>1987</v>
      </c>
      <c r="F233" s="82">
        <v>81663</v>
      </c>
      <c r="G233" s="4">
        <f t="shared" si="53"/>
        <v>24</v>
      </c>
      <c r="H233" s="4">
        <f t="shared" si="54"/>
        <v>45</v>
      </c>
      <c r="I233" s="4">
        <f t="shared" si="55"/>
        <v>0.38289288597511206</v>
      </c>
      <c r="J233" s="4">
        <f t="shared" si="56"/>
        <v>0.16529888822158653</v>
      </c>
      <c r="K233" s="83">
        <f t="shared" si="57"/>
        <v>3888.7142857142858</v>
      </c>
      <c r="L233" s="83">
        <f t="shared" si="58"/>
        <v>0.87223712416328592</v>
      </c>
      <c r="M233" s="84">
        <f t="shared" si="59"/>
        <v>0.80507486560271291</v>
      </c>
      <c r="N233" s="84"/>
      <c r="O233" s="4" t="s">
        <v>665</v>
      </c>
    </row>
    <row r="234" spans="1:15">
      <c r="A234" s="4" t="s">
        <v>338</v>
      </c>
      <c r="B234" s="4">
        <v>271109</v>
      </c>
      <c r="C234" s="4" t="s">
        <v>339</v>
      </c>
      <c r="D234" s="4">
        <v>1966</v>
      </c>
      <c r="E234" s="4">
        <v>2011</v>
      </c>
      <c r="F234" s="82">
        <v>3717578</v>
      </c>
      <c r="G234" s="4">
        <f t="shared" si="53"/>
        <v>0</v>
      </c>
      <c r="H234" s="4">
        <f t="shared" si="54"/>
        <v>45</v>
      </c>
      <c r="I234" s="4">
        <f t="shared" si="55"/>
        <v>1</v>
      </c>
      <c r="J234" s="4">
        <f t="shared" si="56"/>
        <v>0.16529888822158653</v>
      </c>
      <c r="K234" s="83">
        <f t="shared" si="57"/>
        <v>82612.844444444447</v>
      </c>
      <c r="L234" s="83">
        <f t="shared" si="58"/>
        <v>71.082089861731262</v>
      </c>
      <c r="M234" s="85">
        <v>0</v>
      </c>
      <c r="N234" s="84">
        <v>1.1000000000000001</v>
      </c>
      <c r="O234" s="4" t="s">
        <v>665</v>
      </c>
    </row>
    <row r="235" spans="1:15">
      <c r="A235" s="4" t="s">
        <v>340</v>
      </c>
      <c r="C235" s="4" t="s">
        <v>13</v>
      </c>
      <c r="D235" s="4">
        <v>1966</v>
      </c>
      <c r="E235" s="4">
        <v>1985</v>
      </c>
      <c r="F235" s="82">
        <v>381094</v>
      </c>
      <c r="G235" s="4">
        <f t="shared" si="53"/>
        <v>26</v>
      </c>
      <c r="H235" s="4">
        <f t="shared" si="54"/>
        <v>45</v>
      </c>
      <c r="I235" s="4">
        <f t="shared" si="55"/>
        <v>0.35345468195878016</v>
      </c>
      <c r="J235" s="4">
        <f t="shared" si="56"/>
        <v>0.16529888822158653</v>
      </c>
      <c r="K235" s="83">
        <f t="shared" si="57"/>
        <v>20057.57894736842</v>
      </c>
      <c r="L235" s="83">
        <f t="shared" si="58"/>
        <v>3.8902519253865639</v>
      </c>
      <c r="M235" s="84">
        <v>0</v>
      </c>
      <c r="N235" s="84">
        <v>0.9</v>
      </c>
      <c r="O235" s="4" t="s">
        <v>665</v>
      </c>
    </row>
    <row r="236" spans="1:15">
      <c r="A236" s="4" t="s">
        <v>341</v>
      </c>
      <c r="B236" s="4">
        <v>172581</v>
      </c>
      <c r="C236" s="4" t="s">
        <v>14</v>
      </c>
      <c r="D236" s="4">
        <v>1966</v>
      </c>
      <c r="E236" s="4">
        <v>1992</v>
      </c>
      <c r="F236" s="82">
        <v>13364</v>
      </c>
      <c r="G236" s="4">
        <f t="shared" si="53"/>
        <v>19</v>
      </c>
      <c r="H236" s="4">
        <f t="shared" si="54"/>
        <v>45</v>
      </c>
      <c r="I236" s="4">
        <f t="shared" si="55"/>
        <v>0.46766642700990924</v>
      </c>
      <c r="J236" s="4">
        <f t="shared" si="56"/>
        <v>0.16529888822158653</v>
      </c>
      <c r="K236" s="83">
        <f t="shared" si="57"/>
        <v>514</v>
      </c>
      <c r="L236" s="83">
        <f t="shared" si="58"/>
        <v>0.16020641573694869</v>
      </c>
      <c r="M236" s="84">
        <f>$L236*0.923</f>
        <v>0.14787052172520365</v>
      </c>
      <c r="N236" s="84"/>
      <c r="O236" s="4" t="s">
        <v>665</v>
      </c>
    </row>
    <row r="237" spans="1:15">
      <c r="A237" s="4" t="s">
        <v>342</v>
      </c>
      <c r="C237" s="4" t="s">
        <v>15</v>
      </c>
      <c r="D237" s="4">
        <v>1966</v>
      </c>
      <c r="E237" s="4">
        <v>1988</v>
      </c>
      <c r="F237" s="82">
        <v>462757</v>
      </c>
      <c r="G237" s="4">
        <f t="shared" si="53"/>
        <v>23</v>
      </c>
      <c r="H237" s="4">
        <f t="shared" si="54"/>
        <v>45</v>
      </c>
      <c r="I237" s="4">
        <f t="shared" si="55"/>
        <v>0.39851904108451414</v>
      </c>
      <c r="J237" s="4">
        <f t="shared" si="56"/>
        <v>0.16529888822158653</v>
      </c>
      <c r="K237" s="83">
        <f t="shared" si="57"/>
        <v>21034.409090909092</v>
      </c>
      <c r="L237" s="83">
        <f t="shared" si="58"/>
        <v>5.056826020875496</v>
      </c>
      <c r="M237" s="84">
        <f>$L237*0.923</f>
        <v>4.6674504172680829</v>
      </c>
      <c r="N237" s="84"/>
      <c r="O237" s="4" t="s">
        <v>665</v>
      </c>
    </row>
    <row r="238" spans="1:15">
      <c r="A238" s="4" t="s">
        <v>343</v>
      </c>
      <c r="C238" s="4" t="s">
        <v>344</v>
      </c>
      <c r="D238" s="4">
        <v>1966</v>
      </c>
      <c r="E238" s="4">
        <v>1981</v>
      </c>
      <c r="F238" s="82">
        <v>244989</v>
      </c>
      <c r="G238" s="4">
        <f t="shared" si="53"/>
        <v>30</v>
      </c>
      <c r="H238" s="4">
        <f t="shared" si="54"/>
        <v>45</v>
      </c>
      <c r="I238" s="4">
        <f t="shared" si="55"/>
        <v>0.30119421191220214</v>
      </c>
      <c r="J238" s="4">
        <f t="shared" si="56"/>
        <v>0.16529888822158653</v>
      </c>
      <c r="K238" s="83">
        <f t="shared" si="57"/>
        <v>16332.6</v>
      </c>
      <c r="L238" s="83">
        <f t="shared" si="58"/>
        <v>2.2879232869332573</v>
      </c>
      <c r="M238" s="84">
        <f>$L238*0.923</f>
        <v>2.1117531938393967</v>
      </c>
      <c r="N238" s="84"/>
      <c r="O238" s="4" t="s">
        <v>665</v>
      </c>
    </row>
    <row r="239" spans="1:15">
      <c r="A239" s="4" t="s">
        <v>345</v>
      </c>
      <c r="B239" s="4">
        <v>172792</v>
      </c>
      <c r="C239" s="4" t="s">
        <v>671</v>
      </c>
      <c r="D239" s="4">
        <v>1969</v>
      </c>
      <c r="E239" s="4">
        <v>2011</v>
      </c>
      <c r="F239" s="82">
        <v>1103795</v>
      </c>
      <c r="G239" s="4">
        <f t="shared" si="53"/>
        <v>0</v>
      </c>
      <c r="H239" s="4">
        <f t="shared" si="54"/>
        <v>42</v>
      </c>
      <c r="I239" s="4">
        <f t="shared" si="55"/>
        <v>1</v>
      </c>
      <c r="J239" s="4">
        <f t="shared" si="56"/>
        <v>0.18637397603940997</v>
      </c>
      <c r="K239" s="83">
        <f t="shared" si="57"/>
        <v>26280.833333333332</v>
      </c>
      <c r="L239" s="83">
        <f t="shared" si="58"/>
        <v>22.041725191990885</v>
      </c>
      <c r="M239" s="84">
        <v>0</v>
      </c>
      <c r="N239" s="84">
        <v>0.7</v>
      </c>
      <c r="O239" s="4" t="s">
        <v>665</v>
      </c>
    </row>
    <row r="240" spans="1:15">
      <c r="A240" s="4" t="s">
        <v>346</v>
      </c>
      <c r="C240" s="4" t="s">
        <v>671</v>
      </c>
      <c r="D240" s="4">
        <v>1966</v>
      </c>
      <c r="E240" s="4">
        <v>1975</v>
      </c>
      <c r="F240" s="82">
        <v>108884</v>
      </c>
      <c r="G240" s="4">
        <f t="shared" si="53"/>
        <v>36</v>
      </c>
      <c r="H240" s="4">
        <f t="shared" si="54"/>
        <v>45</v>
      </c>
      <c r="I240" s="4">
        <f t="shared" si="55"/>
        <v>0.23692775868212176</v>
      </c>
      <c r="J240" s="4">
        <f t="shared" si="56"/>
        <v>0.16529888822158653</v>
      </c>
      <c r="K240" s="83">
        <f t="shared" si="57"/>
        <v>12098.222222222223</v>
      </c>
      <c r="L240" s="83">
        <f t="shared" si="58"/>
        <v>0.89328754848860181</v>
      </c>
      <c r="M240" s="84">
        <f>$L240*0.923</f>
        <v>0.82450440725497953</v>
      </c>
      <c r="N240" s="84"/>
      <c r="O240" s="4" t="s">
        <v>665</v>
      </c>
    </row>
    <row r="241" spans="1:15">
      <c r="A241" s="4" t="s">
        <v>347</v>
      </c>
      <c r="C241" s="4" t="s">
        <v>671</v>
      </c>
      <c r="D241" s="4">
        <v>1966</v>
      </c>
      <c r="E241" s="4">
        <v>1989</v>
      </c>
      <c r="F241" s="82">
        <v>489978</v>
      </c>
      <c r="G241" s="4">
        <f t="shared" si="53"/>
        <v>22</v>
      </c>
      <c r="H241" s="4">
        <f t="shared" si="54"/>
        <v>45</v>
      </c>
      <c r="I241" s="4">
        <f t="shared" si="55"/>
        <v>0.41478291168158138</v>
      </c>
      <c r="J241" s="4">
        <f t="shared" si="56"/>
        <v>0.16529888822158653</v>
      </c>
      <c r="K241" s="83">
        <f t="shared" si="57"/>
        <v>21303.391304347828</v>
      </c>
      <c r="L241" s="83">
        <f t="shared" si="58"/>
        <v>5.4786442927917971</v>
      </c>
      <c r="M241" s="84">
        <f>$L241*0.923</f>
        <v>5.0567886822468289</v>
      </c>
      <c r="N241" s="84"/>
      <c r="O241" s="4" t="s">
        <v>665</v>
      </c>
    </row>
    <row r="242" spans="1:15">
      <c r="A242" s="4" t="s">
        <v>348</v>
      </c>
      <c r="B242" s="4">
        <v>172936</v>
      </c>
      <c r="C242" s="4" t="s">
        <v>674</v>
      </c>
      <c r="D242" s="4">
        <v>1966</v>
      </c>
      <c r="E242" s="4">
        <v>2011</v>
      </c>
      <c r="F242" s="82">
        <v>2252652</v>
      </c>
      <c r="G242" s="4">
        <f t="shared" si="53"/>
        <v>0</v>
      </c>
      <c r="H242" s="4">
        <f t="shared" si="54"/>
        <v>45</v>
      </c>
      <c r="I242" s="4">
        <f t="shared" si="55"/>
        <v>1</v>
      </c>
      <c r="J242" s="4">
        <f t="shared" si="56"/>
        <v>0.16529888822158653</v>
      </c>
      <c r="K242" s="83">
        <f t="shared" si="57"/>
        <v>50058.933333333334</v>
      </c>
      <c r="L242" s="83">
        <f t="shared" si="58"/>
        <v>43.071917224388734</v>
      </c>
      <c r="M242" s="84">
        <v>0</v>
      </c>
      <c r="N242" s="84">
        <v>0.9</v>
      </c>
      <c r="O242" s="4" t="s">
        <v>665</v>
      </c>
    </row>
    <row r="243" spans="1:15">
      <c r="A243" s="4" t="s">
        <v>349</v>
      </c>
      <c r="B243" s="4">
        <v>39734</v>
      </c>
      <c r="C243" s="4" t="s">
        <v>350</v>
      </c>
      <c r="D243" s="4">
        <v>1966</v>
      </c>
      <c r="E243" s="4">
        <v>1995</v>
      </c>
      <c r="F243" s="82">
        <v>68673</v>
      </c>
      <c r="G243" s="4">
        <f t="shared" si="53"/>
        <v>16</v>
      </c>
      <c r="H243" s="4">
        <f t="shared" si="54"/>
        <v>45</v>
      </c>
      <c r="I243" s="4">
        <f t="shared" si="55"/>
        <v>0.52729242404304855</v>
      </c>
      <c r="J243" s="4">
        <f t="shared" si="56"/>
        <v>0.16529888822158653</v>
      </c>
      <c r="K243" s="83">
        <f t="shared" si="57"/>
        <v>2368.0344827586205</v>
      </c>
      <c r="L243" s="83">
        <f t="shared" si="58"/>
        <v>0.88363001158888355</v>
      </c>
      <c r="M243" s="84">
        <f>$L243*0.923</f>
        <v>0.8155905006965396</v>
      </c>
      <c r="N243" s="84"/>
      <c r="O243" s="4" t="s">
        <v>665</v>
      </c>
    </row>
    <row r="244" spans="1:15">
      <c r="A244" s="4" t="s">
        <v>351</v>
      </c>
      <c r="B244" s="4">
        <v>173033</v>
      </c>
      <c r="C244" s="4" t="s">
        <v>679</v>
      </c>
      <c r="D244" s="4">
        <v>1966</v>
      </c>
      <c r="E244" s="4">
        <v>1996</v>
      </c>
      <c r="F244" s="82">
        <v>351400</v>
      </c>
      <c r="G244" s="4">
        <f t="shared" si="53"/>
        <v>15</v>
      </c>
      <c r="H244" s="4">
        <f t="shared" si="54"/>
        <v>45</v>
      </c>
      <c r="I244" s="4">
        <f t="shared" si="55"/>
        <v>0.54881163609402639</v>
      </c>
      <c r="J244" s="4">
        <f t="shared" si="56"/>
        <v>0.16529888822158653</v>
      </c>
      <c r="K244" s="83">
        <f t="shared" si="57"/>
        <v>11713.333333333334</v>
      </c>
      <c r="L244" s="83">
        <f t="shared" si="58"/>
        <v>4.6306496832870554</v>
      </c>
      <c r="M244" s="84">
        <f>$L244*0.923</f>
        <v>4.2740896576739527</v>
      </c>
      <c r="N244" s="84"/>
      <c r="O244" s="4" t="s">
        <v>665</v>
      </c>
    </row>
    <row r="245" spans="1:15">
      <c r="A245" s="4" t="s">
        <v>352</v>
      </c>
      <c r="B245" s="4">
        <v>173036</v>
      </c>
      <c r="C245" s="4" t="s">
        <v>353</v>
      </c>
      <c r="D245" s="4">
        <v>1970</v>
      </c>
      <c r="E245" s="4">
        <v>1998</v>
      </c>
      <c r="F245" s="82">
        <v>60008</v>
      </c>
      <c r="G245" s="4">
        <f t="shared" si="53"/>
        <v>13</v>
      </c>
      <c r="H245" s="4">
        <f t="shared" si="54"/>
        <v>41</v>
      </c>
      <c r="I245" s="4">
        <f t="shared" si="55"/>
        <v>0.59452054797019438</v>
      </c>
      <c r="J245" s="4">
        <f t="shared" si="56"/>
        <v>0.19398004229089189</v>
      </c>
      <c r="K245" s="83">
        <f t="shared" si="57"/>
        <v>2143.1428571428573</v>
      </c>
      <c r="L245" s="83">
        <f t="shared" si="58"/>
        <v>0.88486941287819898</v>
      </c>
      <c r="M245" s="84">
        <f>$L245*0.923</f>
        <v>0.81673446808657768</v>
      </c>
      <c r="N245" s="84"/>
      <c r="O245" s="4" t="s">
        <v>665</v>
      </c>
    </row>
    <row r="246" spans="1:15">
      <c r="A246" s="4" t="s">
        <v>354</v>
      </c>
      <c r="C246" s="4" t="s">
        <v>355</v>
      </c>
      <c r="D246" s="4">
        <v>1966</v>
      </c>
      <c r="E246" s="4">
        <v>1996</v>
      </c>
      <c r="F246" s="82">
        <v>680525</v>
      </c>
      <c r="G246" s="4">
        <f t="shared" si="53"/>
        <v>15</v>
      </c>
      <c r="H246" s="4">
        <f t="shared" si="54"/>
        <v>45</v>
      </c>
      <c r="I246" s="4">
        <f t="shared" si="55"/>
        <v>0.54881163609402639</v>
      </c>
      <c r="J246" s="4">
        <f t="shared" si="56"/>
        <v>0.16529888822158653</v>
      </c>
      <c r="K246" s="83">
        <f t="shared" si="57"/>
        <v>22684.166666666668</v>
      </c>
      <c r="L246" s="83">
        <f t="shared" si="58"/>
        <v>8.9677657248688778</v>
      </c>
      <c r="M246" s="84">
        <f>$L246*0.923</f>
        <v>8.2772477640539748</v>
      </c>
      <c r="N246" s="84"/>
      <c r="O246" s="4" t="s">
        <v>665</v>
      </c>
    </row>
    <row r="247" spans="1:15">
      <c r="A247" s="4" t="s">
        <v>356</v>
      </c>
      <c r="C247" s="4" t="s">
        <v>357</v>
      </c>
      <c r="D247" s="4">
        <v>1966</v>
      </c>
      <c r="E247" s="4">
        <v>1988</v>
      </c>
      <c r="F247" s="82">
        <v>462757</v>
      </c>
      <c r="G247" s="4">
        <f t="shared" si="53"/>
        <v>23</v>
      </c>
      <c r="H247" s="4">
        <f t="shared" si="54"/>
        <v>45</v>
      </c>
      <c r="I247" s="4">
        <f t="shared" si="55"/>
        <v>0.39851904108451414</v>
      </c>
      <c r="J247" s="4">
        <f t="shared" si="56"/>
        <v>0.16529888822158653</v>
      </c>
      <c r="K247" s="83">
        <f t="shared" si="57"/>
        <v>21034.409090909092</v>
      </c>
      <c r="L247" s="83">
        <f t="shared" si="58"/>
        <v>5.056826020875496</v>
      </c>
      <c r="M247" s="84">
        <f>$L247*0.923</f>
        <v>4.6674504172680829</v>
      </c>
      <c r="N247" s="84"/>
      <c r="O247" s="4" t="s">
        <v>665</v>
      </c>
    </row>
    <row r="248" spans="1:15">
      <c r="F248" s="88">
        <f>SUM(F223:F247)</f>
        <v>12935585.575999999</v>
      </c>
      <c r="K248" s="83"/>
      <c r="L248" s="83"/>
      <c r="M248" s="84"/>
      <c r="N248" s="84"/>
      <c r="O248" s="85">
        <f>SUM(M223:M247)</f>
        <v>55.450871766917089</v>
      </c>
    </row>
    <row r="249" spans="1:15">
      <c r="A249" s="4" t="s">
        <v>358</v>
      </c>
      <c r="B249" s="4">
        <v>172265</v>
      </c>
      <c r="C249" s="4" t="s">
        <v>359</v>
      </c>
      <c r="D249" s="4">
        <v>1966</v>
      </c>
      <c r="E249" s="4">
        <v>1988</v>
      </c>
      <c r="F249" s="82">
        <v>225000</v>
      </c>
      <c r="G249" s="4">
        <f t="shared" ref="G249:G280" si="60">2011-$E249</f>
        <v>23</v>
      </c>
      <c r="H249" s="4">
        <f t="shared" ref="H249:H280" si="61">2011-$D249</f>
        <v>45</v>
      </c>
      <c r="I249" s="4">
        <f t="shared" ref="I249:I280" si="62">EXP(-$C$8*$G249)</f>
        <v>0.39851904108451414</v>
      </c>
      <c r="J249" s="4">
        <f t="shared" ref="J249:J280" si="63">EXP(-$C$8*$H249)</f>
        <v>0.16529888822158653</v>
      </c>
      <c r="K249" s="83">
        <f t="shared" ref="K249:K263" si="64">$F249/($E249-$D249)</f>
        <v>10227.272727272728</v>
      </c>
      <c r="L249" s="83">
        <f t="shared" ref="L249:L280" si="65">(2*($C$4*($K249*($I249-$J249)))*$C$11/(1*10^6))*(1050.2/(273+25))/1000</f>
        <v>2.4587112776186784</v>
      </c>
      <c r="M249" s="84">
        <f t="shared" ref="M249:M282" si="66">$L249*0.923</f>
        <v>2.2693905092420401</v>
      </c>
      <c r="N249" s="84"/>
      <c r="O249" s="4" t="s">
        <v>723</v>
      </c>
    </row>
    <row r="250" spans="1:15">
      <c r="A250" s="4" t="s">
        <v>360</v>
      </c>
      <c r="C250" s="4" t="s">
        <v>361</v>
      </c>
      <c r="D250" s="4">
        <v>1966</v>
      </c>
      <c r="E250" s="4">
        <v>1969</v>
      </c>
      <c r="F250" s="82">
        <v>66000</v>
      </c>
      <c r="G250" s="4">
        <f t="shared" si="60"/>
        <v>42</v>
      </c>
      <c r="H250" s="4">
        <f t="shared" si="61"/>
        <v>45</v>
      </c>
      <c r="I250" s="4">
        <f t="shared" si="62"/>
        <v>0.18637397603940997</v>
      </c>
      <c r="J250" s="4">
        <f t="shared" si="63"/>
        <v>0.16529888822158653</v>
      </c>
      <c r="K250" s="83">
        <f t="shared" si="64"/>
        <v>22000</v>
      </c>
      <c r="L250" s="83">
        <f t="shared" si="65"/>
        <v>0.47794034648020162</v>
      </c>
      <c r="M250" s="84">
        <f t="shared" si="66"/>
        <v>0.44113893980122609</v>
      </c>
      <c r="N250" s="84"/>
      <c r="O250" s="4" t="s">
        <v>723</v>
      </c>
    </row>
    <row r="251" spans="1:15">
      <c r="A251" s="4" t="s">
        <v>362</v>
      </c>
      <c r="C251" s="4" t="s">
        <v>361</v>
      </c>
      <c r="D251" s="4">
        <v>1966</v>
      </c>
      <c r="E251" s="4">
        <v>1969</v>
      </c>
      <c r="F251" s="82">
        <v>66000</v>
      </c>
      <c r="G251" s="4">
        <f t="shared" si="60"/>
        <v>42</v>
      </c>
      <c r="H251" s="4">
        <f t="shared" si="61"/>
        <v>45</v>
      </c>
      <c r="I251" s="4">
        <f t="shared" si="62"/>
        <v>0.18637397603940997</v>
      </c>
      <c r="J251" s="4">
        <f t="shared" si="63"/>
        <v>0.16529888822158653</v>
      </c>
      <c r="K251" s="83">
        <f t="shared" si="64"/>
        <v>22000</v>
      </c>
      <c r="L251" s="83">
        <f t="shared" si="65"/>
        <v>0.47794034648020162</v>
      </c>
      <c r="M251" s="84">
        <f t="shared" si="66"/>
        <v>0.44113893980122609</v>
      </c>
      <c r="N251" s="84"/>
      <c r="O251" s="4" t="s">
        <v>723</v>
      </c>
    </row>
    <row r="252" spans="1:15">
      <c r="A252" s="4" t="s">
        <v>363</v>
      </c>
      <c r="B252" s="4">
        <v>172256</v>
      </c>
      <c r="C252" s="4" t="s">
        <v>364</v>
      </c>
      <c r="D252" s="4">
        <v>1975</v>
      </c>
      <c r="E252" s="4">
        <v>1999</v>
      </c>
      <c r="F252" s="82">
        <v>240919</v>
      </c>
      <c r="G252" s="4">
        <f t="shared" si="60"/>
        <v>12</v>
      </c>
      <c r="H252" s="4">
        <f t="shared" si="61"/>
        <v>36</v>
      </c>
      <c r="I252" s="4">
        <f t="shared" si="62"/>
        <v>0.61878339180614084</v>
      </c>
      <c r="J252" s="4">
        <f t="shared" si="63"/>
        <v>0.23692775868212176</v>
      </c>
      <c r="K252" s="83">
        <f t="shared" si="64"/>
        <v>10038.291666666666</v>
      </c>
      <c r="L252" s="83">
        <f t="shared" si="65"/>
        <v>3.9513057104024267</v>
      </c>
      <c r="M252" s="84">
        <f t="shared" si="66"/>
        <v>3.64705517070144</v>
      </c>
      <c r="N252" s="84"/>
      <c r="O252" s="4" t="s">
        <v>723</v>
      </c>
    </row>
    <row r="253" spans="1:15">
      <c r="A253" s="4" t="s">
        <v>365</v>
      </c>
      <c r="C253" s="4" t="s">
        <v>364</v>
      </c>
      <c r="D253" s="4">
        <v>1966</v>
      </c>
      <c r="E253" s="4">
        <v>1975</v>
      </c>
      <c r="F253" s="82">
        <v>108884</v>
      </c>
      <c r="G253" s="4">
        <f t="shared" si="60"/>
        <v>36</v>
      </c>
      <c r="H253" s="4">
        <f t="shared" si="61"/>
        <v>45</v>
      </c>
      <c r="I253" s="4">
        <f t="shared" si="62"/>
        <v>0.23692775868212176</v>
      </c>
      <c r="J253" s="4">
        <f t="shared" si="63"/>
        <v>0.16529888822158653</v>
      </c>
      <c r="K253" s="83">
        <f t="shared" si="64"/>
        <v>12098.222222222223</v>
      </c>
      <c r="L253" s="83">
        <f t="shared" si="65"/>
        <v>0.89328754848860181</v>
      </c>
      <c r="M253" s="84">
        <f t="shared" si="66"/>
        <v>0.82450440725497953</v>
      </c>
      <c r="N253" s="84"/>
      <c r="O253" s="4" t="s">
        <v>723</v>
      </c>
    </row>
    <row r="254" spans="1:15">
      <c r="A254" s="4" t="s">
        <v>366</v>
      </c>
      <c r="C254" s="4" t="s">
        <v>367</v>
      </c>
      <c r="D254" s="4">
        <v>1966</v>
      </c>
      <c r="E254" s="4">
        <v>1992</v>
      </c>
      <c r="F254" s="82">
        <v>571641</v>
      </c>
      <c r="G254" s="4">
        <f t="shared" si="60"/>
        <v>19</v>
      </c>
      <c r="H254" s="4">
        <f t="shared" si="61"/>
        <v>45</v>
      </c>
      <c r="I254" s="4">
        <f t="shared" si="62"/>
        <v>0.46766642700990924</v>
      </c>
      <c r="J254" s="4">
        <f t="shared" si="63"/>
        <v>0.16529888822158653</v>
      </c>
      <c r="K254" s="83">
        <f t="shared" si="64"/>
        <v>21986.192307692309</v>
      </c>
      <c r="L254" s="83">
        <f t="shared" si="65"/>
        <v>6.8527802827211257</v>
      </c>
      <c r="M254" s="84">
        <f t="shared" si="66"/>
        <v>6.3251162009515998</v>
      </c>
      <c r="N254" s="84"/>
      <c r="O254" s="4" t="s">
        <v>723</v>
      </c>
    </row>
    <row r="255" spans="1:15">
      <c r="A255" s="4" t="s">
        <v>368</v>
      </c>
      <c r="B255" s="4">
        <v>172306</v>
      </c>
      <c r="C255" s="4" t="s">
        <v>16</v>
      </c>
      <c r="D255" s="4">
        <v>1966</v>
      </c>
      <c r="E255" s="4">
        <v>1988</v>
      </c>
      <c r="F255" s="82">
        <v>72000</v>
      </c>
      <c r="G255" s="4">
        <f t="shared" si="60"/>
        <v>23</v>
      </c>
      <c r="H255" s="4">
        <f t="shared" si="61"/>
        <v>45</v>
      </c>
      <c r="I255" s="4">
        <f t="shared" si="62"/>
        <v>0.39851904108451414</v>
      </c>
      <c r="J255" s="4">
        <f t="shared" si="63"/>
        <v>0.16529888822158653</v>
      </c>
      <c r="K255" s="83">
        <f t="shared" si="64"/>
        <v>3272.7272727272725</v>
      </c>
      <c r="L255" s="83">
        <f t="shared" si="65"/>
        <v>0.78678760883797694</v>
      </c>
      <c r="M255" s="84">
        <f t="shared" si="66"/>
        <v>0.72620496295745274</v>
      </c>
      <c r="N255" s="84"/>
      <c r="O255" s="4" t="s">
        <v>723</v>
      </c>
    </row>
    <row r="256" spans="1:15">
      <c r="A256" s="4" t="s">
        <v>369</v>
      </c>
      <c r="C256" s="4" t="s">
        <v>16</v>
      </c>
      <c r="D256" s="4">
        <v>1966</v>
      </c>
      <c r="E256" s="4">
        <v>1989</v>
      </c>
      <c r="F256" s="82">
        <v>489978</v>
      </c>
      <c r="G256" s="4">
        <f t="shared" si="60"/>
        <v>22</v>
      </c>
      <c r="H256" s="4">
        <f t="shared" si="61"/>
        <v>45</v>
      </c>
      <c r="I256" s="4">
        <f t="shared" si="62"/>
        <v>0.41478291168158138</v>
      </c>
      <c r="J256" s="4">
        <f t="shared" si="63"/>
        <v>0.16529888822158653</v>
      </c>
      <c r="K256" s="83">
        <f t="shared" si="64"/>
        <v>21303.391304347828</v>
      </c>
      <c r="L256" s="83">
        <f t="shared" si="65"/>
        <v>5.4786442927917971</v>
      </c>
      <c r="M256" s="84">
        <f t="shared" si="66"/>
        <v>5.0567886822468289</v>
      </c>
      <c r="N256" s="84"/>
      <c r="O256" s="4" t="s">
        <v>723</v>
      </c>
    </row>
    <row r="257" spans="1:15">
      <c r="A257" s="4" t="s">
        <v>370</v>
      </c>
      <c r="C257" s="4" t="s">
        <v>746</v>
      </c>
      <c r="D257" s="4">
        <v>1966</v>
      </c>
      <c r="E257" s="4">
        <v>1978</v>
      </c>
      <c r="F257" s="82">
        <v>66000</v>
      </c>
      <c r="G257" s="4">
        <f t="shared" si="60"/>
        <v>33</v>
      </c>
      <c r="H257" s="4">
        <f t="shared" si="61"/>
        <v>45</v>
      </c>
      <c r="I257" s="4">
        <f t="shared" si="62"/>
        <v>0.26713530196585034</v>
      </c>
      <c r="J257" s="4">
        <f t="shared" si="63"/>
        <v>0.16529888822158653</v>
      </c>
      <c r="K257" s="83">
        <f t="shared" si="64"/>
        <v>5500</v>
      </c>
      <c r="L257" s="83">
        <f t="shared" si="65"/>
        <v>0.57736094969047247</v>
      </c>
      <c r="M257" s="84">
        <f t="shared" si="66"/>
        <v>0.53290415656430612</v>
      </c>
      <c r="N257" s="84"/>
      <c r="O257" s="4" t="s">
        <v>723</v>
      </c>
    </row>
    <row r="258" spans="1:15">
      <c r="A258" s="4" t="s">
        <v>371</v>
      </c>
      <c r="C258" s="4" t="s">
        <v>746</v>
      </c>
      <c r="D258" s="4">
        <v>1966</v>
      </c>
      <c r="E258" s="4">
        <v>1978</v>
      </c>
      <c r="F258" s="82">
        <v>190547</v>
      </c>
      <c r="G258" s="4">
        <f t="shared" si="60"/>
        <v>33</v>
      </c>
      <c r="H258" s="4">
        <f t="shared" si="61"/>
        <v>45</v>
      </c>
      <c r="I258" s="4">
        <f t="shared" si="62"/>
        <v>0.26713530196585034</v>
      </c>
      <c r="J258" s="4">
        <f t="shared" si="63"/>
        <v>0.16529888822158653</v>
      </c>
      <c r="K258" s="83">
        <f t="shared" si="64"/>
        <v>15878.916666666666</v>
      </c>
      <c r="L258" s="83">
        <f t="shared" si="65"/>
        <v>1.6668848012222799</v>
      </c>
      <c r="M258" s="84">
        <f t="shared" si="66"/>
        <v>1.5385346715281645</v>
      </c>
      <c r="N258" s="84"/>
      <c r="O258" s="4" t="s">
        <v>723</v>
      </c>
    </row>
    <row r="259" spans="1:15">
      <c r="A259" s="4" t="s">
        <v>372</v>
      </c>
      <c r="C259" s="4" t="s">
        <v>373</v>
      </c>
      <c r="D259" s="4">
        <v>1966</v>
      </c>
      <c r="E259" s="4">
        <v>1974</v>
      </c>
      <c r="F259" s="82">
        <v>81663</v>
      </c>
      <c r="G259" s="4">
        <f t="shared" si="60"/>
        <v>37</v>
      </c>
      <c r="H259" s="4">
        <f t="shared" si="61"/>
        <v>45</v>
      </c>
      <c r="I259" s="4">
        <f t="shared" si="62"/>
        <v>0.22763768838381274</v>
      </c>
      <c r="J259" s="4">
        <f t="shared" si="63"/>
        <v>0.16529888822158653</v>
      </c>
      <c r="K259" s="83">
        <f t="shared" si="64"/>
        <v>10207.875</v>
      </c>
      <c r="L259" s="83">
        <f t="shared" si="65"/>
        <v>0.65595704793779652</v>
      </c>
      <c r="M259" s="84">
        <f t="shared" si="66"/>
        <v>0.60544835524658625</v>
      </c>
      <c r="N259" s="84"/>
      <c r="O259" s="4" t="s">
        <v>723</v>
      </c>
    </row>
    <row r="260" spans="1:15">
      <c r="A260" s="4" t="s">
        <v>374</v>
      </c>
      <c r="C260" s="4" t="s">
        <v>795</v>
      </c>
      <c r="D260" s="4">
        <v>1966</v>
      </c>
      <c r="E260" s="4">
        <v>1976</v>
      </c>
      <c r="F260" s="82">
        <v>135105</v>
      </c>
      <c r="G260" s="4">
        <f t="shared" si="60"/>
        <v>35</v>
      </c>
      <c r="H260" s="4">
        <f t="shared" si="61"/>
        <v>45</v>
      </c>
      <c r="I260" s="4">
        <f t="shared" si="62"/>
        <v>0.24659696394160643</v>
      </c>
      <c r="J260" s="4">
        <f t="shared" si="63"/>
        <v>0.16529888822158653</v>
      </c>
      <c r="K260" s="83">
        <f t="shared" si="64"/>
        <v>13510.5</v>
      </c>
      <c r="L260" s="83">
        <f t="shared" si="65"/>
        <v>1.1322264814357408</v>
      </c>
      <c r="M260" s="84">
        <f t="shared" si="66"/>
        <v>1.0450450423651887</v>
      </c>
      <c r="N260" s="84"/>
      <c r="O260" s="4" t="s">
        <v>723</v>
      </c>
    </row>
    <row r="261" spans="1:15">
      <c r="A261" s="4" t="s">
        <v>375</v>
      </c>
      <c r="C261" s="4" t="s">
        <v>795</v>
      </c>
      <c r="D261" s="4">
        <v>1966</v>
      </c>
      <c r="E261" s="4">
        <v>1990</v>
      </c>
      <c r="F261" s="82">
        <v>517199</v>
      </c>
      <c r="G261" s="4">
        <f t="shared" si="60"/>
        <v>21</v>
      </c>
      <c r="H261" s="4">
        <f t="shared" si="61"/>
        <v>45</v>
      </c>
      <c r="I261" s="4">
        <f t="shared" si="62"/>
        <v>0.43171052342907973</v>
      </c>
      <c r="J261" s="4">
        <f t="shared" si="63"/>
        <v>0.16529888822158653</v>
      </c>
      <c r="K261" s="83">
        <f t="shared" si="64"/>
        <v>21549.958333333332</v>
      </c>
      <c r="L261" s="83">
        <f t="shared" si="65"/>
        <v>5.9180856098398555</v>
      </c>
      <c r="M261" s="84">
        <f t="shared" si="66"/>
        <v>5.4623930178821869</v>
      </c>
      <c r="N261" s="84"/>
      <c r="O261" s="4" t="s">
        <v>723</v>
      </c>
    </row>
    <row r="262" spans="1:15">
      <c r="A262" s="4" t="s">
        <v>376</v>
      </c>
      <c r="C262" s="4" t="s">
        <v>795</v>
      </c>
      <c r="D262" s="4">
        <v>1966</v>
      </c>
      <c r="E262" s="4">
        <v>1975</v>
      </c>
      <c r="F262" s="82">
        <v>108884</v>
      </c>
      <c r="G262" s="4">
        <f t="shared" si="60"/>
        <v>36</v>
      </c>
      <c r="H262" s="4">
        <f t="shared" si="61"/>
        <v>45</v>
      </c>
      <c r="I262" s="4">
        <f t="shared" si="62"/>
        <v>0.23692775868212176</v>
      </c>
      <c r="J262" s="4">
        <f t="shared" si="63"/>
        <v>0.16529888822158653</v>
      </c>
      <c r="K262" s="83">
        <f t="shared" si="64"/>
        <v>12098.222222222223</v>
      </c>
      <c r="L262" s="83">
        <f t="shared" si="65"/>
        <v>0.89328754848860181</v>
      </c>
      <c r="M262" s="84">
        <f t="shared" si="66"/>
        <v>0.82450440725497953</v>
      </c>
      <c r="N262" s="84"/>
      <c r="O262" s="4" t="s">
        <v>723</v>
      </c>
    </row>
    <row r="263" spans="1:15">
      <c r="A263" s="4" t="s">
        <v>377</v>
      </c>
      <c r="B263" s="4">
        <v>172357</v>
      </c>
      <c r="C263" s="4" t="s">
        <v>795</v>
      </c>
      <c r="D263" s="4">
        <v>1966</v>
      </c>
      <c r="E263" s="4">
        <v>1987</v>
      </c>
      <c r="F263" s="82">
        <v>5304000</v>
      </c>
      <c r="G263" s="4">
        <f t="shared" si="60"/>
        <v>24</v>
      </c>
      <c r="H263" s="4">
        <f t="shared" si="61"/>
        <v>45</v>
      </c>
      <c r="I263" s="4">
        <f t="shared" si="62"/>
        <v>0.38289288597511206</v>
      </c>
      <c r="J263" s="4">
        <f t="shared" si="63"/>
        <v>0.16529888822158653</v>
      </c>
      <c r="K263" s="83">
        <f t="shared" si="64"/>
        <v>252571.42857142858</v>
      </c>
      <c r="L263" s="83">
        <f t="shared" si="65"/>
        <v>56.651674645335937</v>
      </c>
      <c r="M263" s="84">
        <f t="shared" si="66"/>
        <v>52.289495697645073</v>
      </c>
      <c r="N263" s="84"/>
      <c r="O263" s="4" t="s">
        <v>723</v>
      </c>
    </row>
    <row r="264" spans="1:15">
      <c r="A264" s="4" t="s">
        <v>378</v>
      </c>
      <c r="C264" s="4" t="s">
        <v>795</v>
      </c>
      <c r="D264" s="4">
        <v>1971</v>
      </c>
      <c r="E264" s="4">
        <v>1971</v>
      </c>
      <c r="F264" s="82">
        <v>16500</v>
      </c>
      <c r="G264" s="4">
        <f t="shared" si="60"/>
        <v>40</v>
      </c>
      <c r="H264" s="4">
        <f t="shared" si="61"/>
        <v>40</v>
      </c>
      <c r="I264" s="4">
        <f t="shared" si="62"/>
        <v>0.20189651799465538</v>
      </c>
      <c r="J264" s="4">
        <f t="shared" si="63"/>
        <v>0.20189651799465538</v>
      </c>
      <c r="K264" s="83">
        <f>$F264</f>
        <v>16500</v>
      </c>
      <c r="L264" s="83">
        <f t="shared" si="65"/>
        <v>0</v>
      </c>
      <c r="M264" s="84">
        <f t="shared" si="66"/>
        <v>0</v>
      </c>
      <c r="N264" s="84"/>
      <c r="O264" s="4" t="s">
        <v>723</v>
      </c>
    </row>
    <row r="265" spans="1:15">
      <c r="A265" s="4" t="s">
        <v>379</v>
      </c>
      <c r="B265" s="4">
        <v>172367</v>
      </c>
      <c r="C265" s="4" t="s">
        <v>380</v>
      </c>
      <c r="D265" s="4">
        <v>1966</v>
      </c>
      <c r="E265" s="4">
        <v>1986</v>
      </c>
      <c r="F265" s="82">
        <v>32000</v>
      </c>
      <c r="G265" s="4">
        <f t="shared" si="60"/>
        <v>25</v>
      </c>
      <c r="H265" s="4">
        <f t="shared" si="61"/>
        <v>45</v>
      </c>
      <c r="I265" s="4">
        <f t="shared" si="62"/>
        <v>0.36787944117144233</v>
      </c>
      <c r="J265" s="4">
        <f t="shared" si="63"/>
        <v>0.16529888822158653</v>
      </c>
      <c r="K265" s="83">
        <f t="shared" ref="K265:K277" si="67">$F265/($E265-$D265)</f>
        <v>1600</v>
      </c>
      <c r="L265" s="83">
        <f t="shared" si="65"/>
        <v>0.33411760154132636</v>
      </c>
      <c r="M265" s="84">
        <f t="shared" si="66"/>
        <v>0.30839054622264422</v>
      </c>
      <c r="N265" s="84"/>
      <c r="O265" s="4" t="s">
        <v>723</v>
      </c>
    </row>
    <row r="266" spans="1:15">
      <c r="A266" s="4" t="s">
        <v>381</v>
      </c>
      <c r="C266" s="4" t="s">
        <v>722</v>
      </c>
      <c r="D266" s="4">
        <v>1966</v>
      </c>
      <c r="E266" s="4">
        <v>1982</v>
      </c>
      <c r="F266" s="82">
        <v>299431</v>
      </c>
      <c r="G266" s="4">
        <f t="shared" si="60"/>
        <v>29</v>
      </c>
      <c r="H266" s="4">
        <f t="shared" si="61"/>
        <v>45</v>
      </c>
      <c r="I266" s="4">
        <f t="shared" si="62"/>
        <v>0.31348618088260533</v>
      </c>
      <c r="J266" s="4">
        <f t="shared" si="63"/>
        <v>0.16529888822158653</v>
      </c>
      <c r="K266" s="83">
        <f t="shared" si="67"/>
        <v>18714.4375</v>
      </c>
      <c r="L266" s="83">
        <f t="shared" si="65"/>
        <v>2.8587051365854461</v>
      </c>
      <c r="M266" s="84">
        <f t="shared" si="66"/>
        <v>2.6385848410683668</v>
      </c>
      <c r="N266" s="84"/>
      <c r="O266" s="4" t="s">
        <v>723</v>
      </c>
    </row>
    <row r="267" spans="1:15">
      <c r="A267" s="4" t="s">
        <v>382</v>
      </c>
      <c r="C267" s="4" t="s">
        <v>383</v>
      </c>
      <c r="D267" s="4">
        <v>1966</v>
      </c>
      <c r="E267" s="4">
        <v>1973</v>
      </c>
      <c r="F267" s="82">
        <v>27221</v>
      </c>
      <c r="G267" s="4">
        <f t="shared" si="60"/>
        <v>38</v>
      </c>
      <c r="H267" s="4">
        <f t="shared" si="61"/>
        <v>45</v>
      </c>
      <c r="I267" s="4">
        <f t="shared" si="62"/>
        <v>0.21871188695221475</v>
      </c>
      <c r="J267" s="4">
        <f t="shared" si="63"/>
        <v>0.16529888822158653</v>
      </c>
      <c r="K267" s="83">
        <f t="shared" si="67"/>
        <v>3888.7142857142858</v>
      </c>
      <c r="L267" s="83">
        <f t="shared" si="65"/>
        <v>0.21410884898816354</v>
      </c>
      <c r="M267" s="84">
        <f t="shared" si="66"/>
        <v>0.19762246761607496</v>
      </c>
      <c r="N267" s="84"/>
      <c r="O267" s="4" t="s">
        <v>723</v>
      </c>
    </row>
    <row r="268" spans="1:15">
      <c r="A268" s="4" t="s">
        <v>384</v>
      </c>
      <c r="C268" s="4" t="s">
        <v>794</v>
      </c>
      <c r="D268" s="4">
        <v>1966</v>
      </c>
      <c r="E268" s="4">
        <v>1989</v>
      </c>
      <c r="F268" s="82">
        <v>489978</v>
      </c>
      <c r="G268" s="4">
        <f t="shared" si="60"/>
        <v>22</v>
      </c>
      <c r="H268" s="4">
        <f t="shared" si="61"/>
        <v>45</v>
      </c>
      <c r="I268" s="4">
        <f t="shared" si="62"/>
        <v>0.41478291168158138</v>
      </c>
      <c r="J268" s="4">
        <f t="shared" si="63"/>
        <v>0.16529888822158653</v>
      </c>
      <c r="K268" s="83">
        <f t="shared" si="67"/>
        <v>21303.391304347828</v>
      </c>
      <c r="L268" s="83">
        <f t="shared" si="65"/>
        <v>5.4786442927917971</v>
      </c>
      <c r="M268" s="84">
        <f t="shared" si="66"/>
        <v>5.0567886822468289</v>
      </c>
      <c r="N268" s="84"/>
      <c r="O268" s="4" t="s">
        <v>723</v>
      </c>
    </row>
    <row r="269" spans="1:15">
      <c r="A269" s="4" t="s">
        <v>385</v>
      </c>
      <c r="C269" s="4" t="s">
        <v>794</v>
      </c>
      <c r="D269" s="4">
        <v>1966</v>
      </c>
      <c r="E269" s="4">
        <v>1992</v>
      </c>
      <c r="F269" s="82">
        <v>571641</v>
      </c>
      <c r="G269" s="4">
        <f t="shared" si="60"/>
        <v>19</v>
      </c>
      <c r="H269" s="4">
        <f t="shared" si="61"/>
        <v>45</v>
      </c>
      <c r="I269" s="4">
        <f t="shared" si="62"/>
        <v>0.46766642700990924</v>
      </c>
      <c r="J269" s="4">
        <f t="shared" si="63"/>
        <v>0.16529888822158653</v>
      </c>
      <c r="K269" s="83">
        <f t="shared" si="67"/>
        <v>21986.192307692309</v>
      </c>
      <c r="L269" s="83">
        <f t="shared" si="65"/>
        <v>6.8527802827211257</v>
      </c>
      <c r="M269" s="84">
        <f t="shared" si="66"/>
        <v>6.3251162009515998</v>
      </c>
      <c r="N269" s="84"/>
      <c r="O269" s="4" t="s">
        <v>723</v>
      </c>
    </row>
    <row r="270" spans="1:15">
      <c r="A270" s="4" t="s">
        <v>386</v>
      </c>
      <c r="B270" s="4">
        <v>172433</v>
      </c>
      <c r="C270" s="4" t="s">
        <v>17</v>
      </c>
      <c r="D270" s="4">
        <v>1966</v>
      </c>
      <c r="E270" s="4">
        <v>1994</v>
      </c>
      <c r="F270" s="82">
        <v>473592</v>
      </c>
      <c r="G270" s="4">
        <f t="shared" si="60"/>
        <v>17</v>
      </c>
      <c r="H270" s="4">
        <f t="shared" si="61"/>
        <v>45</v>
      </c>
      <c r="I270" s="4">
        <f t="shared" si="62"/>
        <v>0.50661699236558955</v>
      </c>
      <c r="J270" s="4">
        <f t="shared" si="63"/>
        <v>0.16529888822158653</v>
      </c>
      <c r="K270" s="83">
        <f t="shared" si="67"/>
        <v>16914</v>
      </c>
      <c r="L270" s="83">
        <f t="shared" si="65"/>
        <v>5.9509632900228766</v>
      </c>
      <c r="M270" s="84">
        <f t="shared" si="66"/>
        <v>5.4927391166911157</v>
      </c>
      <c r="N270" s="84"/>
      <c r="O270" s="4" t="s">
        <v>723</v>
      </c>
    </row>
    <row r="271" spans="1:15">
      <c r="A271" s="4" t="s">
        <v>387</v>
      </c>
      <c r="C271" s="4" t="s">
        <v>388</v>
      </c>
      <c r="D271" s="4">
        <v>1966</v>
      </c>
      <c r="E271" s="4">
        <v>1993</v>
      </c>
      <c r="F271" s="82">
        <v>598862</v>
      </c>
      <c r="G271" s="4">
        <f t="shared" si="60"/>
        <v>18</v>
      </c>
      <c r="H271" s="4">
        <f t="shared" si="61"/>
        <v>45</v>
      </c>
      <c r="I271" s="4">
        <f t="shared" si="62"/>
        <v>0.48675225595997168</v>
      </c>
      <c r="J271" s="4">
        <f t="shared" si="63"/>
        <v>0.16529888822158653</v>
      </c>
      <c r="K271" s="83">
        <f t="shared" si="67"/>
        <v>22180.074074074073</v>
      </c>
      <c r="L271" s="83">
        <f t="shared" si="65"/>
        <v>7.3495812017236695</v>
      </c>
      <c r="M271" s="84">
        <f t="shared" si="66"/>
        <v>6.7836634491909473</v>
      </c>
      <c r="N271" s="84"/>
      <c r="O271" s="4" t="s">
        <v>723</v>
      </c>
    </row>
    <row r="272" spans="1:15">
      <c r="A272" s="4" t="s">
        <v>389</v>
      </c>
      <c r="B272" s="4">
        <v>172471</v>
      </c>
      <c r="C272" s="4" t="s">
        <v>390</v>
      </c>
      <c r="D272" s="4">
        <v>1966</v>
      </c>
      <c r="E272" s="4">
        <v>1992</v>
      </c>
      <c r="F272" s="82">
        <v>26257</v>
      </c>
      <c r="G272" s="4">
        <f t="shared" si="60"/>
        <v>19</v>
      </c>
      <c r="H272" s="4">
        <f t="shared" si="61"/>
        <v>45</v>
      </c>
      <c r="I272" s="4">
        <f t="shared" si="62"/>
        <v>0.46766642700990924</v>
      </c>
      <c r="J272" s="4">
        <f t="shared" si="63"/>
        <v>0.16529888822158653</v>
      </c>
      <c r="K272" s="83">
        <f t="shared" si="67"/>
        <v>1009.8846153846154</v>
      </c>
      <c r="L272" s="83">
        <f t="shared" si="65"/>
        <v>0.31476652633979813</v>
      </c>
      <c r="M272" s="84">
        <f t="shared" si="66"/>
        <v>0.29052950381163367</v>
      </c>
      <c r="N272" s="84"/>
      <c r="O272" s="4" t="s">
        <v>723</v>
      </c>
    </row>
    <row r="273" spans="1:15">
      <c r="A273" s="4" t="s">
        <v>391</v>
      </c>
      <c r="C273" s="4" t="s">
        <v>747</v>
      </c>
      <c r="D273" s="4">
        <v>1966</v>
      </c>
      <c r="E273" s="4">
        <v>1968</v>
      </c>
      <c r="F273" s="82">
        <v>49500</v>
      </c>
      <c r="G273" s="4">
        <f t="shared" si="60"/>
        <v>43</v>
      </c>
      <c r="H273" s="4">
        <f t="shared" si="61"/>
        <v>45</v>
      </c>
      <c r="I273" s="4">
        <f t="shared" si="62"/>
        <v>0.17906614791149322</v>
      </c>
      <c r="J273" s="4">
        <f t="shared" si="63"/>
        <v>0.16529888822158653</v>
      </c>
      <c r="K273" s="83">
        <f t="shared" si="67"/>
        <v>24750</v>
      </c>
      <c r="L273" s="83">
        <f t="shared" si="65"/>
        <v>0.35124029083766012</v>
      </c>
      <c r="M273" s="84">
        <f t="shared" si="66"/>
        <v>0.3241947884431603</v>
      </c>
      <c r="N273" s="84"/>
      <c r="O273" s="4" t="s">
        <v>723</v>
      </c>
    </row>
    <row r="274" spans="1:15">
      <c r="A274" s="4" t="s">
        <v>392</v>
      </c>
      <c r="B274" s="4">
        <v>172555</v>
      </c>
      <c r="C274" s="4" t="s">
        <v>800</v>
      </c>
      <c r="D274" s="4">
        <v>1976</v>
      </c>
      <c r="E274" s="4">
        <v>1991</v>
      </c>
      <c r="F274" s="82">
        <v>96000</v>
      </c>
      <c r="G274" s="4">
        <f t="shared" si="60"/>
        <v>20</v>
      </c>
      <c r="H274" s="4">
        <f t="shared" si="61"/>
        <v>35</v>
      </c>
      <c r="I274" s="4">
        <f t="shared" si="62"/>
        <v>0.44932896411722156</v>
      </c>
      <c r="J274" s="4">
        <f t="shared" si="63"/>
        <v>0.24659696394160643</v>
      </c>
      <c r="K274" s="83">
        <f t="shared" si="67"/>
        <v>6400</v>
      </c>
      <c r="L274" s="83">
        <f t="shared" si="65"/>
        <v>1.3374695382753521</v>
      </c>
      <c r="M274" s="84">
        <f t="shared" si="66"/>
        <v>1.2344843838281501</v>
      </c>
      <c r="N274" s="84"/>
      <c r="O274" s="4" t="s">
        <v>723</v>
      </c>
    </row>
    <row r="275" spans="1:15">
      <c r="A275" s="4" t="s">
        <v>393</v>
      </c>
      <c r="C275" s="4" t="s">
        <v>800</v>
      </c>
      <c r="D275" s="4">
        <v>1966</v>
      </c>
      <c r="E275" s="4">
        <v>1976</v>
      </c>
      <c r="F275" s="82">
        <v>136105</v>
      </c>
      <c r="G275" s="4">
        <f t="shared" si="60"/>
        <v>35</v>
      </c>
      <c r="H275" s="4">
        <f t="shared" si="61"/>
        <v>45</v>
      </c>
      <c r="I275" s="4">
        <f t="shared" si="62"/>
        <v>0.24659696394160643</v>
      </c>
      <c r="J275" s="4">
        <f t="shared" si="63"/>
        <v>0.16529888822158653</v>
      </c>
      <c r="K275" s="83">
        <f t="shared" si="67"/>
        <v>13610.5</v>
      </c>
      <c r="L275" s="83">
        <f t="shared" si="65"/>
        <v>1.1406068262152511</v>
      </c>
      <c r="M275" s="84">
        <f t="shared" si="66"/>
        <v>1.0527801005966768</v>
      </c>
      <c r="N275" s="84"/>
      <c r="O275" s="4" t="s">
        <v>723</v>
      </c>
    </row>
    <row r="276" spans="1:15">
      <c r="A276" s="4" t="s">
        <v>394</v>
      </c>
      <c r="C276" s="4" t="s">
        <v>750</v>
      </c>
      <c r="D276" s="4">
        <v>1966</v>
      </c>
      <c r="E276" s="4">
        <v>1980</v>
      </c>
      <c r="F276" s="82">
        <v>244989</v>
      </c>
      <c r="G276" s="4">
        <f t="shared" si="60"/>
        <v>31</v>
      </c>
      <c r="H276" s="4">
        <f t="shared" si="61"/>
        <v>45</v>
      </c>
      <c r="I276" s="4">
        <f t="shared" si="62"/>
        <v>0.28938421793905061</v>
      </c>
      <c r="J276" s="4">
        <f t="shared" si="63"/>
        <v>0.16529888822158653</v>
      </c>
      <c r="K276" s="83">
        <f t="shared" si="67"/>
        <v>17499.214285714286</v>
      </c>
      <c r="L276" s="83">
        <f t="shared" si="65"/>
        <v>2.2383119257634556</v>
      </c>
      <c r="M276" s="84">
        <f t="shared" si="66"/>
        <v>2.0659619074796698</v>
      </c>
      <c r="N276" s="84"/>
      <c r="O276" s="4" t="s">
        <v>723</v>
      </c>
    </row>
    <row r="277" spans="1:15">
      <c r="A277" s="4" t="s">
        <v>395</v>
      </c>
      <c r="B277" s="4">
        <v>39374</v>
      </c>
      <c r="C277" s="4" t="s">
        <v>749</v>
      </c>
      <c r="D277" s="4">
        <v>1966</v>
      </c>
      <c r="E277" s="4">
        <v>1985</v>
      </c>
      <c r="F277" s="82">
        <v>120000</v>
      </c>
      <c r="G277" s="4">
        <f t="shared" si="60"/>
        <v>26</v>
      </c>
      <c r="H277" s="4">
        <f t="shared" si="61"/>
        <v>45</v>
      </c>
      <c r="I277" s="4">
        <f t="shared" si="62"/>
        <v>0.35345468195878016</v>
      </c>
      <c r="J277" s="4">
        <f t="shared" si="63"/>
        <v>0.16529888822158653</v>
      </c>
      <c r="K277" s="83">
        <f t="shared" si="67"/>
        <v>6315.7894736842109</v>
      </c>
      <c r="L277" s="83">
        <f t="shared" si="65"/>
        <v>1.2249739724225197</v>
      </c>
      <c r="M277" s="84">
        <f t="shared" si="66"/>
        <v>1.1306509765459858</v>
      </c>
      <c r="N277" s="84"/>
      <c r="O277" s="4" t="s">
        <v>723</v>
      </c>
    </row>
    <row r="278" spans="1:15">
      <c r="A278" s="4" t="s">
        <v>396</v>
      </c>
      <c r="C278" s="4" t="s">
        <v>749</v>
      </c>
      <c r="D278" s="4">
        <v>1966</v>
      </c>
      <c r="E278" s="4">
        <v>1966</v>
      </c>
      <c r="F278" s="82">
        <v>16500</v>
      </c>
      <c r="G278" s="4">
        <f t="shared" si="60"/>
        <v>45</v>
      </c>
      <c r="H278" s="4">
        <f t="shared" si="61"/>
        <v>45</v>
      </c>
      <c r="I278" s="4">
        <f t="shared" si="62"/>
        <v>0.16529888822158653</v>
      </c>
      <c r="J278" s="4">
        <f t="shared" si="63"/>
        <v>0.16529888822158653</v>
      </c>
      <c r="K278" s="83">
        <f>$F278</f>
        <v>16500</v>
      </c>
      <c r="L278" s="83">
        <f t="shared" si="65"/>
        <v>0</v>
      </c>
      <c r="M278" s="84">
        <f t="shared" si="66"/>
        <v>0</v>
      </c>
      <c r="N278" s="84"/>
      <c r="O278" s="4" t="s">
        <v>723</v>
      </c>
    </row>
    <row r="279" spans="1:15">
      <c r="A279" s="4" t="s">
        <v>397</v>
      </c>
      <c r="B279" s="4">
        <v>253984</v>
      </c>
      <c r="C279" s="4" t="s">
        <v>745</v>
      </c>
      <c r="D279" s="4">
        <v>1966</v>
      </c>
      <c r="E279" s="4">
        <v>1995</v>
      </c>
      <c r="F279" s="82">
        <v>332634</v>
      </c>
      <c r="G279" s="4">
        <f t="shared" si="60"/>
        <v>16</v>
      </c>
      <c r="H279" s="4">
        <f t="shared" si="61"/>
        <v>45</v>
      </c>
      <c r="I279" s="4">
        <f t="shared" si="62"/>
        <v>0.52729242404304855</v>
      </c>
      <c r="J279" s="4">
        <f t="shared" si="63"/>
        <v>0.16529888822158653</v>
      </c>
      <c r="K279" s="83">
        <f t="shared" ref="K279:K319" si="68">$F279/($E279-$D279)</f>
        <v>11470.137931034482</v>
      </c>
      <c r="L279" s="83">
        <f t="shared" si="65"/>
        <v>4.2800720119239974</v>
      </c>
      <c r="M279" s="84">
        <f t="shared" si="66"/>
        <v>3.9505064670058498</v>
      </c>
      <c r="N279" s="84"/>
      <c r="O279" s="4" t="s">
        <v>723</v>
      </c>
    </row>
    <row r="280" spans="1:15">
      <c r="A280" s="4" t="s">
        <v>398</v>
      </c>
      <c r="C280" s="4" t="s">
        <v>399</v>
      </c>
      <c r="D280" s="4">
        <v>1966</v>
      </c>
      <c r="E280" s="4">
        <v>1980</v>
      </c>
      <c r="F280" s="82">
        <v>244989</v>
      </c>
      <c r="G280" s="4">
        <f t="shared" si="60"/>
        <v>31</v>
      </c>
      <c r="H280" s="4">
        <f t="shared" si="61"/>
        <v>45</v>
      </c>
      <c r="I280" s="4">
        <f t="shared" si="62"/>
        <v>0.28938421793905061</v>
      </c>
      <c r="J280" s="4">
        <f t="shared" si="63"/>
        <v>0.16529888822158653</v>
      </c>
      <c r="K280" s="83">
        <f t="shared" si="68"/>
        <v>17499.214285714286</v>
      </c>
      <c r="L280" s="83">
        <f t="shared" si="65"/>
        <v>2.2383119257634556</v>
      </c>
      <c r="M280" s="84">
        <f t="shared" si="66"/>
        <v>2.0659619074796698</v>
      </c>
      <c r="N280" s="84"/>
      <c r="O280" s="4" t="s">
        <v>723</v>
      </c>
    </row>
    <row r="281" spans="1:15">
      <c r="A281" s="4" t="s">
        <v>400</v>
      </c>
      <c r="B281" s="4">
        <v>172662</v>
      </c>
      <c r="C281" s="4" t="s">
        <v>401</v>
      </c>
      <c r="D281" s="4">
        <v>1966</v>
      </c>
      <c r="E281" s="4">
        <v>1986</v>
      </c>
      <c r="F281" s="82">
        <v>96667</v>
      </c>
      <c r="G281" s="4">
        <f t="shared" ref="G281:G312" si="69">2011-$E281</f>
        <v>25</v>
      </c>
      <c r="H281" s="4">
        <f t="shared" ref="H281:H312" si="70">2011-$D281</f>
        <v>45</v>
      </c>
      <c r="I281" s="4">
        <f t="shared" ref="I281:I312" si="71">EXP(-$C$8*$G281)</f>
        <v>0.36787944117144233</v>
      </c>
      <c r="J281" s="4">
        <f t="shared" ref="J281:J312" si="72">EXP(-$C$8*$H281)</f>
        <v>0.16529888822158653</v>
      </c>
      <c r="K281" s="83">
        <f t="shared" si="68"/>
        <v>4833.3500000000004</v>
      </c>
      <c r="L281" s="83">
        <f t="shared" ref="L281:L312" si="73">(2*($C$4*($K281*($I281-$J281)))*$C$11/(1*10^6))*(1050.2/(273+25))/1000</f>
        <v>1.0093170683811064</v>
      </c>
      <c r="M281" s="84">
        <f t="shared" si="66"/>
        <v>0.93159965411576118</v>
      </c>
      <c r="N281" s="84"/>
      <c r="O281" s="4" t="s">
        <v>723</v>
      </c>
    </row>
    <row r="282" spans="1:15">
      <c r="A282" s="4" t="s">
        <v>402</v>
      </c>
      <c r="B282" s="4">
        <v>172663</v>
      </c>
      <c r="C282" s="4" t="s">
        <v>804</v>
      </c>
      <c r="D282" s="4">
        <v>1966</v>
      </c>
      <c r="E282" s="4">
        <v>1988</v>
      </c>
      <c r="F282" s="82">
        <v>81000</v>
      </c>
      <c r="G282" s="4">
        <f t="shared" si="69"/>
        <v>23</v>
      </c>
      <c r="H282" s="4">
        <f t="shared" si="70"/>
        <v>45</v>
      </c>
      <c r="I282" s="4">
        <f t="shared" si="71"/>
        <v>0.39851904108451414</v>
      </c>
      <c r="J282" s="4">
        <f t="shared" si="72"/>
        <v>0.16529888822158653</v>
      </c>
      <c r="K282" s="83">
        <f t="shared" si="68"/>
        <v>3681.818181818182</v>
      </c>
      <c r="L282" s="83">
        <f t="shared" si="73"/>
        <v>0.88513605994272404</v>
      </c>
      <c r="M282" s="84">
        <f t="shared" si="66"/>
        <v>0.8169805833271343</v>
      </c>
      <c r="N282" s="84"/>
      <c r="O282" s="4" t="s">
        <v>723</v>
      </c>
    </row>
    <row r="283" spans="1:15">
      <c r="A283" s="4" t="s">
        <v>403</v>
      </c>
      <c r="B283" s="4">
        <v>330323</v>
      </c>
      <c r="C283" s="4" t="s">
        <v>793</v>
      </c>
      <c r="D283" s="4">
        <v>1966</v>
      </c>
      <c r="E283" s="4">
        <v>1992</v>
      </c>
      <c r="F283" s="82">
        <v>1700000</v>
      </c>
      <c r="G283" s="4">
        <f t="shared" si="69"/>
        <v>19</v>
      </c>
      <c r="H283" s="4">
        <f t="shared" si="70"/>
        <v>45</v>
      </c>
      <c r="I283" s="4">
        <f t="shared" si="71"/>
        <v>0.46766642700990924</v>
      </c>
      <c r="J283" s="4">
        <f t="shared" si="72"/>
        <v>0.16529888822158653</v>
      </c>
      <c r="K283" s="83">
        <f t="shared" si="68"/>
        <v>65384.615384615383</v>
      </c>
      <c r="L283" s="83">
        <f t="shared" si="73"/>
        <v>20.379445282311643</v>
      </c>
      <c r="M283" s="85">
        <v>0</v>
      </c>
      <c r="N283" s="84">
        <v>0.08</v>
      </c>
      <c r="O283" s="4" t="s">
        <v>723</v>
      </c>
    </row>
    <row r="284" spans="1:15">
      <c r="A284" s="4" t="s">
        <v>404</v>
      </c>
      <c r="C284" s="4" t="s">
        <v>793</v>
      </c>
      <c r="D284" s="4">
        <v>1966</v>
      </c>
      <c r="E284" s="4">
        <v>1971</v>
      </c>
      <c r="F284" s="82">
        <v>99000</v>
      </c>
      <c r="G284" s="4">
        <f t="shared" si="69"/>
        <v>40</v>
      </c>
      <c r="H284" s="4">
        <f t="shared" si="70"/>
        <v>45</v>
      </c>
      <c r="I284" s="4">
        <f t="shared" si="71"/>
        <v>0.20189651799465538</v>
      </c>
      <c r="J284" s="4">
        <f t="shared" si="72"/>
        <v>0.16529888822158653</v>
      </c>
      <c r="K284" s="83">
        <f t="shared" si="68"/>
        <v>19800</v>
      </c>
      <c r="L284" s="83">
        <f t="shared" si="73"/>
        <v>0.74696416948600952</v>
      </c>
      <c r="M284" s="84">
        <v>0</v>
      </c>
      <c r="N284" s="84">
        <v>0.4</v>
      </c>
      <c r="O284" s="4" t="s">
        <v>723</v>
      </c>
    </row>
    <row r="285" spans="1:15">
      <c r="A285" s="4" t="s">
        <v>405</v>
      </c>
      <c r="C285" s="4" t="s">
        <v>793</v>
      </c>
      <c r="D285" s="4">
        <v>1966</v>
      </c>
      <c r="E285" s="4">
        <v>1969</v>
      </c>
      <c r="F285" s="82">
        <v>66000</v>
      </c>
      <c r="G285" s="4">
        <f t="shared" si="69"/>
        <v>42</v>
      </c>
      <c r="H285" s="4">
        <f t="shared" si="70"/>
        <v>45</v>
      </c>
      <c r="I285" s="4">
        <f t="shared" si="71"/>
        <v>0.18637397603940997</v>
      </c>
      <c r="J285" s="4">
        <f t="shared" si="72"/>
        <v>0.16529888822158653</v>
      </c>
      <c r="K285" s="83">
        <f t="shared" si="68"/>
        <v>22000</v>
      </c>
      <c r="L285" s="83">
        <f t="shared" si="73"/>
        <v>0.47794034648020162</v>
      </c>
      <c r="M285" s="84">
        <f t="shared" ref="M285:M304" si="74">$L285*0.923</f>
        <v>0.44113893980122609</v>
      </c>
      <c r="N285" s="84"/>
      <c r="O285" s="4" t="s">
        <v>723</v>
      </c>
    </row>
    <row r="286" spans="1:15">
      <c r="A286" s="4" t="s">
        <v>406</v>
      </c>
      <c r="C286" s="4" t="s">
        <v>407</v>
      </c>
      <c r="D286" s="4">
        <v>1966</v>
      </c>
      <c r="E286" s="4">
        <v>1982</v>
      </c>
      <c r="F286" s="82">
        <v>299431</v>
      </c>
      <c r="G286" s="4">
        <f t="shared" si="69"/>
        <v>29</v>
      </c>
      <c r="H286" s="4">
        <f t="shared" si="70"/>
        <v>45</v>
      </c>
      <c r="I286" s="4">
        <f t="shared" si="71"/>
        <v>0.31348618088260533</v>
      </c>
      <c r="J286" s="4">
        <f t="shared" si="72"/>
        <v>0.16529888822158653</v>
      </c>
      <c r="K286" s="83">
        <f t="shared" si="68"/>
        <v>18714.4375</v>
      </c>
      <c r="L286" s="83">
        <f t="shared" si="73"/>
        <v>2.8587051365854461</v>
      </c>
      <c r="M286" s="84">
        <f t="shared" si="74"/>
        <v>2.6385848410683668</v>
      </c>
      <c r="N286" s="84"/>
      <c r="O286" s="4" t="s">
        <v>723</v>
      </c>
    </row>
    <row r="287" spans="1:15">
      <c r="A287" s="4" t="s">
        <v>408</v>
      </c>
      <c r="C287" s="4" t="s">
        <v>18</v>
      </c>
      <c r="D287" s="4">
        <v>1966</v>
      </c>
      <c r="E287" s="4">
        <v>1980</v>
      </c>
      <c r="F287" s="82">
        <v>244989</v>
      </c>
      <c r="G287" s="4">
        <f t="shared" si="69"/>
        <v>31</v>
      </c>
      <c r="H287" s="4">
        <f t="shared" si="70"/>
        <v>45</v>
      </c>
      <c r="I287" s="4">
        <f t="shared" si="71"/>
        <v>0.28938421793905061</v>
      </c>
      <c r="J287" s="4">
        <f t="shared" si="72"/>
        <v>0.16529888822158653</v>
      </c>
      <c r="K287" s="83">
        <f t="shared" si="68"/>
        <v>17499.214285714286</v>
      </c>
      <c r="L287" s="83">
        <f t="shared" si="73"/>
        <v>2.2383119257634556</v>
      </c>
      <c r="M287" s="84">
        <f t="shared" si="74"/>
        <v>2.0659619074796698</v>
      </c>
      <c r="N287" s="84"/>
      <c r="O287" s="4" t="s">
        <v>723</v>
      </c>
    </row>
    <row r="288" spans="1:15">
      <c r="A288" s="4" t="s">
        <v>409</v>
      </c>
      <c r="C288" s="4" t="s">
        <v>410</v>
      </c>
      <c r="D288" s="4">
        <v>1966</v>
      </c>
      <c r="E288" s="4">
        <v>1976</v>
      </c>
      <c r="F288" s="82">
        <v>136105</v>
      </c>
      <c r="G288" s="4">
        <f t="shared" si="69"/>
        <v>35</v>
      </c>
      <c r="H288" s="4">
        <f t="shared" si="70"/>
        <v>45</v>
      </c>
      <c r="I288" s="4">
        <f t="shared" si="71"/>
        <v>0.24659696394160643</v>
      </c>
      <c r="J288" s="4">
        <f t="shared" si="72"/>
        <v>0.16529888822158653</v>
      </c>
      <c r="K288" s="83">
        <f t="shared" si="68"/>
        <v>13610.5</v>
      </c>
      <c r="L288" s="83">
        <f t="shared" si="73"/>
        <v>1.1406068262152511</v>
      </c>
      <c r="M288" s="84">
        <f t="shared" si="74"/>
        <v>1.0527801005966768</v>
      </c>
      <c r="N288" s="84"/>
      <c r="O288" s="4" t="s">
        <v>723</v>
      </c>
    </row>
    <row r="289" spans="1:15">
      <c r="A289" s="4" t="s">
        <v>411</v>
      </c>
      <c r="B289" s="4">
        <v>171755</v>
      </c>
      <c r="C289" s="4" t="s">
        <v>734</v>
      </c>
      <c r="D289" s="4">
        <v>1966</v>
      </c>
      <c r="E289" s="4">
        <v>1993</v>
      </c>
      <c r="F289" s="82">
        <v>506000</v>
      </c>
      <c r="G289" s="4">
        <f t="shared" si="69"/>
        <v>18</v>
      </c>
      <c r="H289" s="4">
        <f t="shared" si="70"/>
        <v>45</v>
      </c>
      <c r="I289" s="4">
        <f t="shared" si="71"/>
        <v>0.48675225595997168</v>
      </c>
      <c r="J289" s="4">
        <f t="shared" si="72"/>
        <v>0.16529888822158653</v>
      </c>
      <c r="K289" s="83">
        <f t="shared" si="68"/>
        <v>18740.740740740741</v>
      </c>
      <c r="L289" s="83">
        <f t="shared" si="73"/>
        <v>6.2099249711489062</v>
      </c>
      <c r="M289" s="84">
        <f t="shared" si="74"/>
        <v>5.7317607483704407</v>
      </c>
      <c r="N289" s="84"/>
      <c r="O289" s="4" t="s">
        <v>723</v>
      </c>
    </row>
    <row r="290" spans="1:15">
      <c r="A290" s="4" t="s">
        <v>412</v>
      </c>
      <c r="C290" s="4" t="s">
        <v>727</v>
      </c>
      <c r="D290" s="4">
        <v>1966</v>
      </c>
      <c r="E290" s="4">
        <v>1974</v>
      </c>
      <c r="F290" s="82">
        <v>81663</v>
      </c>
      <c r="G290" s="4">
        <f t="shared" si="69"/>
        <v>37</v>
      </c>
      <c r="H290" s="4">
        <f t="shared" si="70"/>
        <v>45</v>
      </c>
      <c r="I290" s="4">
        <f t="shared" si="71"/>
        <v>0.22763768838381274</v>
      </c>
      <c r="J290" s="4">
        <f t="shared" si="72"/>
        <v>0.16529888822158653</v>
      </c>
      <c r="K290" s="83">
        <f t="shared" si="68"/>
        <v>10207.875</v>
      </c>
      <c r="L290" s="83">
        <f t="shared" si="73"/>
        <v>0.65595704793779652</v>
      </c>
      <c r="M290" s="84">
        <f t="shared" si="74"/>
        <v>0.60544835524658625</v>
      </c>
      <c r="N290" s="84"/>
      <c r="O290" s="4" t="s">
        <v>723</v>
      </c>
    </row>
    <row r="291" spans="1:15">
      <c r="A291" s="4" t="s">
        <v>413</v>
      </c>
      <c r="B291" s="4">
        <v>172776</v>
      </c>
      <c r="C291" s="4" t="s">
        <v>727</v>
      </c>
      <c r="D291" s="4">
        <v>1966</v>
      </c>
      <c r="E291" s="4">
        <v>1997</v>
      </c>
      <c r="F291" s="82">
        <v>21600</v>
      </c>
      <c r="G291" s="4">
        <f t="shared" si="69"/>
        <v>14</v>
      </c>
      <c r="H291" s="4">
        <f t="shared" si="70"/>
        <v>45</v>
      </c>
      <c r="I291" s="4">
        <f t="shared" si="71"/>
        <v>0.57120906384881487</v>
      </c>
      <c r="J291" s="4">
        <f t="shared" si="72"/>
        <v>0.16529888822158653</v>
      </c>
      <c r="K291" s="83">
        <f t="shared" si="68"/>
        <v>696.77419354838707</v>
      </c>
      <c r="L291" s="83">
        <f t="shared" si="73"/>
        <v>0.29154366986267505</v>
      </c>
      <c r="M291" s="84">
        <f t="shared" si="74"/>
        <v>0.26909480728324908</v>
      </c>
      <c r="N291" s="84"/>
      <c r="O291" s="4" t="s">
        <v>723</v>
      </c>
    </row>
    <row r="292" spans="1:15">
      <c r="A292" s="4" t="s">
        <v>414</v>
      </c>
      <c r="C292" s="4" t="s">
        <v>415</v>
      </c>
      <c r="D292" s="4">
        <v>1966</v>
      </c>
      <c r="E292" s="4">
        <v>1968</v>
      </c>
      <c r="F292" s="82">
        <v>49500</v>
      </c>
      <c r="G292" s="4">
        <f t="shared" si="69"/>
        <v>43</v>
      </c>
      <c r="H292" s="4">
        <f t="shared" si="70"/>
        <v>45</v>
      </c>
      <c r="I292" s="4">
        <f t="shared" si="71"/>
        <v>0.17906614791149322</v>
      </c>
      <c r="J292" s="4">
        <f t="shared" si="72"/>
        <v>0.16529888822158653</v>
      </c>
      <c r="K292" s="83">
        <f t="shared" si="68"/>
        <v>24750</v>
      </c>
      <c r="L292" s="83">
        <f t="shared" si="73"/>
        <v>0.35124029083766012</v>
      </c>
      <c r="M292" s="84">
        <f t="shared" si="74"/>
        <v>0.3241947884431603</v>
      </c>
      <c r="N292" s="84"/>
      <c r="O292" s="4" t="s">
        <v>723</v>
      </c>
    </row>
    <row r="293" spans="1:15">
      <c r="A293" s="4" t="s">
        <v>416</v>
      </c>
      <c r="B293" s="4">
        <v>172839</v>
      </c>
      <c r="C293" s="4" t="s">
        <v>806</v>
      </c>
      <c r="D293" s="4">
        <v>1976</v>
      </c>
      <c r="E293" s="4">
        <v>1996</v>
      </c>
      <c r="F293" s="82">
        <v>156230</v>
      </c>
      <c r="G293" s="4">
        <f t="shared" si="69"/>
        <v>15</v>
      </c>
      <c r="H293" s="4">
        <f t="shared" si="70"/>
        <v>35</v>
      </c>
      <c r="I293" s="4">
        <f t="shared" si="71"/>
        <v>0.54881163609402639</v>
      </c>
      <c r="J293" s="4">
        <f t="shared" si="72"/>
        <v>0.24659696394160643</v>
      </c>
      <c r="K293" s="83">
        <f t="shared" si="68"/>
        <v>7811.5</v>
      </c>
      <c r="L293" s="83">
        <f t="shared" si="73"/>
        <v>2.4335014108892032</v>
      </c>
      <c r="M293" s="84">
        <f t="shared" si="74"/>
        <v>2.2461218022507348</v>
      </c>
      <c r="N293" s="84"/>
      <c r="O293" s="4" t="s">
        <v>723</v>
      </c>
    </row>
    <row r="294" spans="1:15">
      <c r="A294" s="4" t="s">
        <v>417</v>
      </c>
      <c r="C294" s="4" t="s">
        <v>806</v>
      </c>
      <c r="D294" s="4">
        <v>1966</v>
      </c>
      <c r="E294" s="4">
        <v>1975</v>
      </c>
      <c r="F294" s="82">
        <v>108884</v>
      </c>
      <c r="G294" s="4">
        <f t="shared" si="69"/>
        <v>36</v>
      </c>
      <c r="H294" s="4">
        <f t="shared" si="70"/>
        <v>45</v>
      </c>
      <c r="I294" s="4">
        <f t="shared" si="71"/>
        <v>0.23692775868212176</v>
      </c>
      <c r="J294" s="4">
        <f t="shared" si="72"/>
        <v>0.16529888822158653</v>
      </c>
      <c r="K294" s="83">
        <f t="shared" si="68"/>
        <v>12098.222222222223</v>
      </c>
      <c r="L294" s="83">
        <f t="shared" si="73"/>
        <v>0.89328754848860181</v>
      </c>
      <c r="M294" s="84">
        <f t="shared" si="74"/>
        <v>0.82450440725497953</v>
      </c>
      <c r="N294" s="84"/>
      <c r="O294" s="4" t="s">
        <v>723</v>
      </c>
    </row>
    <row r="295" spans="1:15">
      <c r="A295" s="4" t="s">
        <v>418</v>
      </c>
      <c r="C295" s="4" t="s">
        <v>419</v>
      </c>
      <c r="D295" s="4">
        <v>1966</v>
      </c>
      <c r="E295" s="4">
        <v>1984</v>
      </c>
      <c r="F295" s="82">
        <v>353873</v>
      </c>
      <c r="G295" s="4">
        <f t="shared" si="69"/>
        <v>27</v>
      </c>
      <c r="H295" s="4">
        <f t="shared" si="70"/>
        <v>45</v>
      </c>
      <c r="I295" s="4">
        <f t="shared" si="71"/>
        <v>0.33959552564493911</v>
      </c>
      <c r="J295" s="4">
        <f t="shared" si="72"/>
        <v>0.16529888822158653</v>
      </c>
      <c r="K295" s="83">
        <f t="shared" si="68"/>
        <v>19659.611111111109</v>
      </c>
      <c r="L295" s="83">
        <f t="shared" si="73"/>
        <v>3.5322021595214403</v>
      </c>
      <c r="M295" s="84">
        <f t="shared" si="74"/>
        <v>3.2602225932382898</v>
      </c>
      <c r="N295" s="84"/>
      <c r="O295" s="4" t="s">
        <v>723</v>
      </c>
    </row>
    <row r="296" spans="1:15">
      <c r="A296" s="4" t="s">
        <v>420</v>
      </c>
      <c r="B296" s="4">
        <v>172935</v>
      </c>
      <c r="C296" s="4" t="s">
        <v>421</v>
      </c>
      <c r="D296" s="4">
        <v>1966</v>
      </c>
      <c r="E296" s="4">
        <v>1987</v>
      </c>
      <c r="F296" s="82">
        <v>49300</v>
      </c>
      <c r="G296" s="4">
        <f t="shared" si="69"/>
        <v>24</v>
      </c>
      <c r="H296" s="4">
        <f t="shared" si="70"/>
        <v>45</v>
      </c>
      <c r="I296" s="4">
        <f t="shared" si="71"/>
        <v>0.38289288597511206</v>
      </c>
      <c r="J296" s="4">
        <f t="shared" si="72"/>
        <v>0.16529888822158653</v>
      </c>
      <c r="K296" s="83">
        <f t="shared" si="68"/>
        <v>2347.6190476190477</v>
      </c>
      <c r="L296" s="83">
        <f t="shared" si="73"/>
        <v>0.52657005279318647</v>
      </c>
      <c r="M296" s="84">
        <f t="shared" si="74"/>
        <v>0.48602415872811111</v>
      </c>
      <c r="N296" s="84"/>
      <c r="O296" s="4" t="s">
        <v>723</v>
      </c>
    </row>
    <row r="297" spans="1:15">
      <c r="A297" s="4" t="s">
        <v>422</v>
      </c>
      <c r="B297" s="4">
        <v>172927</v>
      </c>
      <c r="C297" s="4" t="s">
        <v>423</v>
      </c>
      <c r="D297" s="4">
        <v>1966</v>
      </c>
      <c r="E297" s="4">
        <v>1998</v>
      </c>
      <c r="F297" s="82">
        <v>31680</v>
      </c>
      <c r="G297" s="4">
        <f t="shared" si="69"/>
        <v>13</v>
      </c>
      <c r="H297" s="4">
        <f t="shared" si="70"/>
        <v>45</v>
      </c>
      <c r="I297" s="4">
        <f t="shared" si="71"/>
        <v>0.59452054797019438</v>
      </c>
      <c r="J297" s="4">
        <f t="shared" si="72"/>
        <v>0.16529888822158653</v>
      </c>
      <c r="K297" s="83">
        <f t="shared" si="68"/>
        <v>990</v>
      </c>
      <c r="L297" s="83">
        <f t="shared" si="73"/>
        <v>0.43802454228259263</v>
      </c>
      <c r="M297" s="84">
        <f t="shared" si="74"/>
        <v>0.404296652526833</v>
      </c>
      <c r="N297" s="84"/>
      <c r="O297" s="4" t="s">
        <v>723</v>
      </c>
    </row>
    <row r="298" spans="1:15">
      <c r="A298" s="4" t="s">
        <v>424</v>
      </c>
      <c r="C298" s="4" t="s">
        <v>729</v>
      </c>
      <c r="D298" s="4">
        <v>1966</v>
      </c>
      <c r="E298" s="4">
        <v>1970</v>
      </c>
      <c r="F298" s="82">
        <v>82500</v>
      </c>
      <c r="G298" s="4">
        <f t="shared" si="69"/>
        <v>41</v>
      </c>
      <c r="H298" s="4">
        <f t="shared" si="70"/>
        <v>45</v>
      </c>
      <c r="I298" s="4">
        <f t="shared" si="71"/>
        <v>0.19398004229089189</v>
      </c>
      <c r="J298" s="4">
        <f t="shared" si="72"/>
        <v>0.16529888822158653</v>
      </c>
      <c r="K298" s="83">
        <f t="shared" si="68"/>
        <v>20625</v>
      </c>
      <c r="L298" s="83">
        <f t="shared" si="73"/>
        <v>0.60977862962373985</v>
      </c>
      <c r="M298" s="84">
        <f t="shared" si="74"/>
        <v>0.56282567514271187</v>
      </c>
      <c r="N298" s="84"/>
      <c r="O298" s="4" t="s">
        <v>723</v>
      </c>
    </row>
    <row r="299" spans="1:15">
      <c r="A299" s="4" t="s">
        <v>425</v>
      </c>
      <c r="B299" s="4">
        <v>224306</v>
      </c>
      <c r="C299" s="4" t="s">
        <v>426</v>
      </c>
      <c r="D299" s="4">
        <v>1966</v>
      </c>
      <c r="E299" s="4">
        <v>1996</v>
      </c>
      <c r="F299" s="82">
        <v>293145</v>
      </c>
      <c r="G299" s="4">
        <f t="shared" si="69"/>
        <v>15</v>
      </c>
      <c r="H299" s="4">
        <f t="shared" si="70"/>
        <v>45</v>
      </c>
      <c r="I299" s="4">
        <f t="shared" si="71"/>
        <v>0.54881163609402639</v>
      </c>
      <c r="J299" s="4">
        <f t="shared" si="72"/>
        <v>0.16529888822158653</v>
      </c>
      <c r="K299" s="83">
        <f t="shared" si="68"/>
        <v>9771.5</v>
      </c>
      <c r="L299" s="83">
        <f t="shared" si="73"/>
        <v>3.8629817911416726</v>
      </c>
      <c r="M299" s="84">
        <f t="shared" si="74"/>
        <v>3.5655321932237638</v>
      </c>
      <c r="N299" s="84"/>
      <c r="O299" s="4" t="s">
        <v>723</v>
      </c>
    </row>
    <row r="300" spans="1:15">
      <c r="A300" s="4" t="s">
        <v>427</v>
      </c>
      <c r="C300" s="4" t="s">
        <v>426</v>
      </c>
      <c r="D300" s="4">
        <v>1966</v>
      </c>
      <c r="E300" s="4">
        <v>1970</v>
      </c>
      <c r="F300" s="82">
        <v>82500</v>
      </c>
      <c r="G300" s="4">
        <f t="shared" si="69"/>
        <v>41</v>
      </c>
      <c r="H300" s="4">
        <f t="shared" si="70"/>
        <v>45</v>
      </c>
      <c r="I300" s="4">
        <f t="shared" si="71"/>
        <v>0.19398004229089189</v>
      </c>
      <c r="J300" s="4">
        <f t="shared" si="72"/>
        <v>0.16529888822158653</v>
      </c>
      <c r="K300" s="83">
        <f t="shared" si="68"/>
        <v>20625</v>
      </c>
      <c r="L300" s="83">
        <f t="shared" si="73"/>
        <v>0.60977862962373985</v>
      </c>
      <c r="M300" s="84">
        <f t="shared" si="74"/>
        <v>0.56282567514271187</v>
      </c>
      <c r="N300" s="84"/>
      <c r="O300" s="4" t="s">
        <v>723</v>
      </c>
    </row>
    <row r="301" spans="1:15">
      <c r="A301" s="4" t="s">
        <v>428</v>
      </c>
      <c r="C301" s="4" t="s">
        <v>803</v>
      </c>
      <c r="D301" s="4">
        <v>1966</v>
      </c>
      <c r="E301" s="4">
        <v>1988</v>
      </c>
      <c r="F301" s="82">
        <v>462757</v>
      </c>
      <c r="G301" s="4">
        <f t="shared" si="69"/>
        <v>23</v>
      </c>
      <c r="H301" s="4">
        <f t="shared" si="70"/>
        <v>45</v>
      </c>
      <c r="I301" s="4">
        <f t="shared" si="71"/>
        <v>0.39851904108451414</v>
      </c>
      <c r="J301" s="4">
        <f t="shared" si="72"/>
        <v>0.16529888822158653</v>
      </c>
      <c r="K301" s="83">
        <f t="shared" si="68"/>
        <v>21034.409090909092</v>
      </c>
      <c r="L301" s="83">
        <f t="shared" si="73"/>
        <v>5.056826020875496</v>
      </c>
      <c r="M301" s="84">
        <f t="shared" si="74"/>
        <v>4.6674504172680829</v>
      </c>
      <c r="N301" s="84"/>
      <c r="O301" s="4" t="s">
        <v>723</v>
      </c>
    </row>
    <row r="302" spans="1:15">
      <c r="A302" s="4" t="s">
        <v>429</v>
      </c>
      <c r="C302" s="4" t="s">
        <v>803</v>
      </c>
      <c r="D302" s="4">
        <v>1966</v>
      </c>
      <c r="E302" s="4">
        <v>1985</v>
      </c>
      <c r="F302" s="82">
        <v>381094</v>
      </c>
      <c r="G302" s="4">
        <f t="shared" si="69"/>
        <v>26</v>
      </c>
      <c r="H302" s="4">
        <f t="shared" si="70"/>
        <v>45</v>
      </c>
      <c r="I302" s="4">
        <f t="shared" si="71"/>
        <v>0.35345468195878016</v>
      </c>
      <c r="J302" s="4">
        <f t="shared" si="72"/>
        <v>0.16529888822158653</v>
      </c>
      <c r="K302" s="83">
        <f t="shared" si="68"/>
        <v>20057.57894736842</v>
      </c>
      <c r="L302" s="83">
        <f t="shared" si="73"/>
        <v>3.8902519253865639</v>
      </c>
      <c r="M302" s="84">
        <f t="shared" si="74"/>
        <v>3.5907025271317985</v>
      </c>
      <c r="N302" s="84"/>
      <c r="O302" s="4" t="s">
        <v>723</v>
      </c>
    </row>
    <row r="303" spans="1:15">
      <c r="A303" s="4" t="s">
        <v>430</v>
      </c>
      <c r="B303" s="4">
        <v>173014</v>
      </c>
      <c r="C303" s="4" t="s">
        <v>431</v>
      </c>
      <c r="D303" s="4">
        <v>1978</v>
      </c>
      <c r="E303" s="4">
        <v>2000</v>
      </c>
      <c r="F303" s="82">
        <v>153519</v>
      </c>
      <c r="G303" s="4">
        <f t="shared" si="69"/>
        <v>11</v>
      </c>
      <c r="H303" s="4">
        <f t="shared" si="70"/>
        <v>33</v>
      </c>
      <c r="I303" s="4">
        <f t="shared" si="71"/>
        <v>0.64403642108314141</v>
      </c>
      <c r="J303" s="4">
        <f t="shared" si="72"/>
        <v>0.26713530196585034</v>
      </c>
      <c r="K303" s="83">
        <f t="shared" si="68"/>
        <v>6978.136363636364</v>
      </c>
      <c r="L303" s="83">
        <f t="shared" si="73"/>
        <v>2.7111184920963702</v>
      </c>
      <c r="M303" s="84">
        <f t="shared" si="74"/>
        <v>2.5023623682049498</v>
      </c>
      <c r="N303" s="84"/>
      <c r="O303" s="4" t="s">
        <v>723</v>
      </c>
    </row>
    <row r="304" spans="1:15">
      <c r="A304" s="4" t="s">
        <v>432</v>
      </c>
      <c r="C304" s="4" t="s">
        <v>431</v>
      </c>
      <c r="D304" s="4">
        <v>1966</v>
      </c>
      <c r="E304" s="4">
        <v>1979</v>
      </c>
      <c r="F304" s="82">
        <v>217768</v>
      </c>
      <c r="G304" s="4">
        <f t="shared" si="69"/>
        <v>32</v>
      </c>
      <c r="H304" s="4">
        <f t="shared" si="70"/>
        <v>45</v>
      </c>
      <c r="I304" s="4">
        <f t="shared" si="71"/>
        <v>0.27803730045319414</v>
      </c>
      <c r="J304" s="4">
        <f t="shared" si="72"/>
        <v>0.16529888822158653</v>
      </c>
      <c r="K304" s="83">
        <f t="shared" si="68"/>
        <v>16751.384615384617</v>
      </c>
      <c r="L304" s="83">
        <f t="shared" si="73"/>
        <v>1.9467233793352097</v>
      </c>
      <c r="M304" s="84">
        <f t="shared" si="74"/>
        <v>1.7968256791263986</v>
      </c>
      <c r="N304" s="84"/>
      <c r="O304" s="4" t="s">
        <v>723</v>
      </c>
    </row>
    <row r="305" spans="1:15">
      <c r="A305" s="4" t="s">
        <v>433</v>
      </c>
      <c r="C305" s="4" t="s">
        <v>434</v>
      </c>
      <c r="D305" s="4">
        <v>1966</v>
      </c>
      <c r="E305" s="4">
        <v>1984</v>
      </c>
      <c r="F305" s="82">
        <v>353873</v>
      </c>
      <c r="G305" s="4">
        <f t="shared" si="69"/>
        <v>27</v>
      </c>
      <c r="H305" s="4">
        <f t="shared" si="70"/>
        <v>45</v>
      </c>
      <c r="I305" s="4">
        <f t="shared" si="71"/>
        <v>0.33959552564493911</v>
      </c>
      <c r="J305" s="4">
        <f t="shared" si="72"/>
        <v>0.16529888822158653</v>
      </c>
      <c r="K305" s="83">
        <f t="shared" si="68"/>
        <v>19659.611111111109</v>
      </c>
      <c r="L305" s="83">
        <f t="shared" si="73"/>
        <v>3.5322021595214403</v>
      </c>
      <c r="M305" s="85">
        <v>0</v>
      </c>
      <c r="N305" s="84">
        <v>0.8</v>
      </c>
      <c r="O305" s="4" t="s">
        <v>723</v>
      </c>
    </row>
    <row r="306" spans="1:15">
      <c r="A306" s="4" t="s">
        <v>435</v>
      </c>
      <c r="C306" s="4" t="s">
        <v>730</v>
      </c>
      <c r="D306" s="4">
        <v>1966</v>
      </c>
      <c r="E306" s="4">
        <v>1974</v>
      </c>
      <c r="F306" s="82">
        <v>148500</v>
      </c>
      <c r="G306" s="4">
        <f t="shared" si="69"/>
        <v>37</v>
      </c>
      <c r="H306" s="4">
        <f t="shared" si="70"/>
        <v>45</v>
      </c>
      <c r="I306" s="4">
        <f t="shared" si="71"/>
        <v>0.22763768838381274</v>
      </c>
      <c r="J306" s="4">
        <f t="shared" si="72"/>
        <v>0.16529888822158653</v>
      </c>
      <c r="K306" s="83">
        <f t="shared" si="68"/>
        <v>18562.5</v>
      </c>
      <c r="L306" s="83">
        <f t="shared" si="73"/>
        <v>1.1928244323471193</v>
      </c>
      <c r="M306" s="84">
        <f t="shared" ref="M306:M312" si="75">$L306*0.923</f>
        <v>1.1009769510563912</v>
      </c>
      <c r="N306" s="84"/>
      <c r="O306" s="4" t="s">
        <v>723</v>
      </c>
    </row>
    <row r="307" spans="1:15">
      <c r="A307" s="4" t="s">
        <v>436</v>
      </c>
      <c r="C307" s="4" t="s">
        <v>730</v>
      </c>
      <c r="D307" s="4">
        <v>1966</v>
      </c>
      <c r="E307" s="4">
        <v>1973</v>
      </c>
      <c r="F307" s="82">
        <v>27221</v>
      </c>
      <c r="G307" s="4">
        <f t="shared" si="69"/>
        <v>38</v>
      </c>
      <c r="H307" s="4">
        <f t="shared" si="70"/>
        <v>45</v>
      </c>
      <c r="I307" s="4">
        <f t="shared" si="71"/>
        <v>0.21871188695221475</v>
      </c>
      <c r="J307" s="4">
        <f t="shared" si="72"/>
        <v>0.16529888822158653</v>
      </c>
      <c r="K307" s="83">
        <f t="shared" si="68"/>
        <v>3888.7142857142858</v>
      </c>
      <c r="L307" s="83">
        <f t="shared" si="73"/>
        <v>0.21410884898816354</v>
      </c>
      <c r="M307" s="84">
        <f t="shared" si="75"/>
        <v>0.19762246761607496</v>
      </c>
      <c r="N307" s="84"/>
      <c r="O307" s="4" t="s">
        <v>723</v>
      </c>
    </row>
    <row r="308" spans="1:15">
      <c r="A308" s="4" t="s">
        <v>437</v>
      </c>
      <c r="C308" s="4" t="s">
        <v>730</v>
      </c>
      <c r="D308" s="4">
        <v>1966</v>
      </c>
      <c r="E308" s="4">
        <v>1991</v>
      </c>
      <c r="F308" s="82">
        <v>544420</v>
      </c>
      <c r="G308" s="4">
        <f t="shared" si="69"/>
        <v>20</v>
      </c>
      <c r="H308" s="4">
        <f t="shared" si="70"/>
        <v>45</v>
      </c>
      <c r="I308" s="4">
        <f t="shared" si="71"/>
        <v>0.44932896411722156</v>
      </c>
      <c r="J308" s="4">
        <f t="shared" si="72"/>
        <v>0.16529888822158653</v>
      </c>
      <c r="K308" s="83">
        <f t="shared" si="68"/>
        <v>21776.799999999999</v>
      </c>
      <c r="L308" s="83">
        <f t="shared" si="73"/>
        <v>6.3758782096185707</v>
      </c>
      <c r="M308" s="84">
        <f t="shared" si="75"/>
        <v>5.8849355874779414</v>
      </c>
      <c r="N308" s="84"/>
      <c r="O308" s="4" t="s">
        <v>723</v>
      </c>
    </row>
    <row r="309" spans="1:15">
      <c r="A309" s="4" t="s">
        <v>438</v>
      </c>
      <c r="C309" s="4" t="s">
        <v>439</v>
      </c>
      <c r="D309" s="4">
        <v>1966</v>
      </c>
      <c r="E309" s="4">
        <v>1975</v>
      </c>
      <c r="F309" s="82">
        <v>108884</v>
      </c>
      <c r="G309" s="4">
        <f t="shared" si="69"/>
        <v>36</v>
      </c>
      <c r="H309" s="4">
        <f t="shared" si="70"/>
        <v>45</v>
      </c>
      <c r="I309" s="4">
        <f t="shared" si="71"/>
        <v>0.23692775868212176</v>
      </c>
      <c r="J309" s="4">
        <f t="shared" si="72"/>
        <v>0.16529888822158653</v>
      </c>
      <c r="K309" s="83">
        <f t="shared" si="68"/>
        <v>12098.222222222223</v>
      </c>
      <c r="L309" s="83">
        <f t="shared" si="73"/>
        <v>0.89328754848860181</v>
      </c>
      <c r="M309" s="84">
        <f t="shared" si="75"/>
        <v>0.82450440725497953</v>
      </c>
      <c r="N309" s="84"/>
      <c r="O309" s="4" t="s">
        <v>723</v>
      </c>
    </row>
    <row r="310" spans="1:15">
      <c r="A310" s="4" t="s">
        <v>440</v>
      </c>
      <c r="C310" s="4" t="s">
        <v>439</v>
      </c>
      <c r="D310" s="4">
        <v>1966</v>
      </c>
      <c r="E310" s="4">
        <v>1982</v>
      </c>
      <c r="F310" s="82">
        <v>299431</v>
      </c>
      <c r="G310" s="4">
        <f t="shared" si="69"/>
        <v>29</v>
      </c>
      <c r="H310" s="4">
        <f t="shared" si="70"/>
        <v>45</v>
      </c>
      <c r="I310" s="4">
        <f t="shared" si="71"/>
        <v>0.31348618088260533</v>
      </c>
      <c r="J310" s="4">
        <f t="shared" si="72"/>
        <v>0.16529888822158653</v>
      </c>
      <c r="K310" s="83">
        <f t="shared" si="68"/>
        <v>18714.4375</v>
      </c>
      <c r="L310" s="83">
        <f t="shared" si="73"/>
        <v>2.8587051365854461</v>
      </c>
      <c r="M310" s="84">
        <f t="shared" si="75"/>
        <v>2.6385848410683668</v>
      </c>
      <c r="N310" s="84"/>
      <c r="O310" s="4" t="s">
        <v>723</v>
      </c>
    </row>
    <row r="311" spans="1:15">
      <c r="A311" s="4" t="s">
        <v>441</v>
      </c>
      <c r="B311" s="4">
        <v>173050</v>
      </c>
      <c r="C311" s="4" t="s">
        <v>442</v>
      </c>
      <c r="D311" s="4">
        <v>1966</v>
      </c>
      <c r="E311" s="4">
        <v>2008</v>
      </c>
      <c r="F311" s="82">
        <v>44058</v>
      </c>
      <c r="G311" s="4">
        <f t="shared" si="69"/>
        <v>3</v>
      </c>
      <c r="H311" s="4">
        <f t="shared" si="70"/>
        <v>45</v>
      </c>
      <c r="I311" s="4">
        <f t="shared" si="71"/>
        <v>0.88692043671715748</v>
      </c>
      <c r="J311" s="4">
        <f t="shared" si="72"/>
        <v>0.16529888822158653</v>
      </c>
      <c r="K311" s="83">
        <f t="shared" si="68"/>
        <v>1049</v>
      </c>
      <c r="L311" s="83">
        <f t="shared" si="73"/>
        <v>0.78030897435054158</v>
      </c>
      <c r="M311" s="84">
        <f t="shared" si="75"/>
        <v>0.72022518332554997</v>
      </c>
      <c r="N311" s="84"/>
      <c r="O311" s="4" t="s">
        <v>723</v>
      </c>
    </row>
    <row r="312" spans="1:15">
      <c r="A312" s="4" t="s">
        <v>443</v>
      </c>
      <c r="C312" s="4" t="s">
        <v>442</v>
      </c>
      <c r="D312" s="4">
        <v>1966</v>
      </c>
      <c r="E312" s="4">
        <v>1980</v>
      </c>
      <c r="F312" s="82">
        <v>244989</v>
      </c>
      <c r="G312" s="4">
        <f t="shared" si="69"/>
        <v>31</v>
      </c>
      <c r="H312" s="4">
        <f t="shared" si="70"/>
        <v>45</v>
      </c>
      <c r="I312" s="4">
        <f t="shared" si="71"/>
        <v>0.28938421793905061</v>
      </c>
      <c r="J312" s="4">
        <f t="shared" si="72"/>
        <v>0.16529888822158653</v>
      </c>
      <c r="K312" s="83">
        <f t="shared" si="68"/>
        <v>17499.214285714286</v>
      </c>
      <c r="L312" s="83">
        <f t="shared" si="73"/>
        <v>2.2383119257634556</v>
      </c>
      <c r="M312" s="84">
        <f t="shared" si="75"/>
        <v>2.0659619074796698</v>
      </c>
      <c r="N312" s="84"/>
      <c r="O312" s="4" t="s">
        <v>723</v>
      </c>
    </row>
    <row r="313" spans="1:15">
      <c r="A313" s="4" t="s">
        <v>444</v>
      </c>
      <c r="B313" s="4">
        <v>173075</v>
      </c>
      <c r="C313" s="4" t="s">
        <v>805</v>
      </c>
      <c r="D313" s="4">
        <v>1966</v>
      </c>
      <c r="E313" s="4">
        <v>1985</v>
      </c>
      <c r="F313" s="82">
        <v>120000</v>
      </c>
      <c r="G313" s="4">
        <f t="shared" ref="G313:G319" si="76">2011-$E313</f>
        <v>26</v>
      </c>
      <c r="H313" s="4">
        <f t="shared" ref="H313:H319" si="77">2011-$D313</f>
        <v>45</v>
      </c>
      <c r="I313" s="4">
        <f t="shared" ref="I313:I319" si="78">EXP(-$C$8*$G313)</f>
        <v>0.35345468195878016</v>
      </c>
      <c r="J313" s="4">
        <f t="shared" ref="J313:J319" si="79">EXP(-$C$8*$H313)</f>
        <v>0.16529888822158653</v>
      </c>
      <c r="K313" s="83">
        <f t="shared" si="68"/>
        <v>6315.7894736842109</v>
      </c>
      <c r="L313" s="83">
        <f t="shared" ref="L313:L319" si="80">(2*($C$4*($K313*($I313-$J313)))*$C$11/(1*10^6))*(1050.2/(273+25))/1000</f>
        <v>1.2249739724225197</v>
      </c>
      <c r="M313" s="85">
        <v>0</v>
      </c>
      <c r="N313" s="84">
        <v>0.1</v>
      </c>
      <c r="O313" s="4" t="s">
        <v>723</v>
      </c>
    </row>
    <row r="314" spans="1:15">
      <c r="A314" s="4" t="s">
        <v>445</v>
      </c>
      <c r="B314" s="4">
        <v>173080</v>
      </c>
      <c r="C314" s="4" t="s">
        <v>446</v>
      </c>
      <c r="D314" s="4">
        <v>1966</v>
      </c>
      <c r="E314" s="4">
        <v>1988</v>
      </c>
      <c r="F314" s="82">
        <v>131000</v>
      </c>
      <c r="G314" s="4">
        <f t="shared" si="76"/>
        <v>23</v>
      </c>
      <c r="H314" s="4">
        <f t="shared" si="77"/>
        <v>45</v>
      </c>
      <c r="I314" s="4">
        <f t="shared" si="78"/>
        <v>0.39851904108451414</v>
      </c>
      <c r="J314" s="4">
        <f t="shared" si="79"/>
        <v>0.16529888822158653</v>
      </c>
      <c r="K314" s="83">
        <f t="shared" si="68"/>
        <v>5954.545454545455</v>
      </c>
      <c r="L314" s="83">
        <f t="shared" si="80"/>
        <v>1.4315163438579859</v>
      </c>
      <c r="M314" s="84">
        <f>$L314*0.923</f>
        <v>1.321289585380921</v>
      </c>
      <c r="N314" s="84"/>
      <c r="O314" s="4" t="s">
        <v>723</v>
      </c>
    </row>
    <row r="315" spans="1:15">
      <c r="A315" s="4" t="s">
        <v>447</v>
      </c>
      <c r="C315" s="4" t="s">
        <v>731</v>
      </c>
      <c r="D315" s="4">
        <v>1966</v>
      </c>
      <c r="E315" s="4">
        <v>1976</v>
      </c>
      <c r="F315" s="82">
        <v>136105</v>
      </c>
      <c r="G315" s="4">
        <f t="shared" si="76"/>
        <v>35</v>
      </c>
      <c r="H315" s="4">
        <f t="shared" si="77"/>
        <v>45</v>
      </c>
      <c r="I315" s="4">
        <f t="shared" si="78"/>
        <v>0.24659696394160643</v>
      </c>
      <c r="J315" s="4">
        <f t="shared" si="79"/>
        <v>0.16529888822158653</v>
      </c>
      <c r="K315" s="83">
        <f t="shared" si="68"/>
        <v>13610.5</v>
      </c>
      <c r="L315" s="83">
        <f t="shared" si="80"/>
        <v>1.1406068262152511</v>
      </c>
      <c r="M315" s="84">
        <f>$L315*0.923</f>
        <v>1.0527801005966768</v>
      </c>
      <c r="N315" s="84"/>
      <c r="O315" s="4" t="s">
        <v>723</v>
      </c>
    </row>
    <row r="316" spans="1:15">
      <c r="A316" s="4" t="s">
        <v>448</v>
      </c>
      <c r="C316" s="4" t="s">
        <v>731</v>
      </c>
      <c r="D316" s="4">
        <v>1966</v>
      </c>
      <c r="E316" s="4">
        <v>1976</v>
      </c>
      <c r="F316" s="82">
        <v>136105</v>
      </c>
      <c r="G316" s="4">
        <f t="shared" si="76"/>
        <v>35</v>
      </c>
      <c r="H316" s="4">
        <f t="shared" si="77"/>
        <v>45</v>
      </c>
      <c r="I316" s="4">
        <f t="shared" si="78"/>
        <v>0.24659696394160643</v>
      </c>
      <c r="J316" s="4">
        <f t="shared" si="79"/>
        <v>0.16529888822158653</v>
      </c>
      <c r="K316" s="83">
        <f t="shared" si="68"/>
        <v>13610.5</v>
      </c>
      <c r="L316" s="83">
        <f t="shared" si="80"/>
        <v>1.1406068262152511</v>
      </c>
      <c r="M316" s="84">
        <f>$L316*0.923</f>
        <v>1.0527801005966768</v>
      </c>
      <c r="N316" s="84"/>
      <c r="O316" s="4" t="s">
        <v>723</v>
      </c>
    </row>
    <row r="317" spans="1:15">
      <c r="A317" s="4" t="s">
        <v>449</v>
      </c>
      <c r="C317" s="4" t="s">
        <v>731</v>
      </c>
      <c r="D317" s="4">
        <v>1975</v>
      </c>
      <c r="E317" s="4">
        <v>1988</v>
      </c>
      <c r="F317" s="82">
        <v>381094</v>
      </c>
      <c r="G317" s="4">
        <f t="shared" si="76"/>
        <v>23</v>
      </c>
      <c r="H317" s="4">
        <f t="shared" si="77"/>
        <v>36</v>
      </c>
      <c r="I317" s="4">
        <f t="shared" si="78"/>
        <v>0.39851904108451414</v>
      </c>
      <c r="J317" s="4">
        <f t="shared" si="79"/>
        <v>0.23692775868212176</v>
      </c>
      <c r="K317" s="83">
        <f t="shared" si="68"/>
        <v>29314.923076923078</v>
      </c>
      <c r="L317" s="83">
        <f t="shared" si="80"/>
        <v>4.8830177928235576</v>
      </c>
      <c r="M317" s="84">
        <f>$L317*0.923</f>
        <v>4.5070254227761435</v>
      </c>
      <c r="N317" s="84"/>
      <c r="O317" s="4" t="s">
        <v>723</v>
      </c>
    </row>
    <row r="318" spans="1:15">
      <c r="A318" s="4" t="s">
        <v>450</v>
      </c>
      <c r="C318" s="4" t="s">
        <v>451</v>
      </c>
      <c r="D318" s="4">
        <v>1966</v>
      </c>
      <c r="E318" s="4">
        <v>1976</v>
      </c>
      <c r="F318" s="82">
        <v>136105</v>
      </c>
      <c r="G318" s="4">
        <f t="shared" si="76"/>
        <v>35</v>
      </c>
      <c r="H318" s="4">
        <f t="shared" si="77"/>
        <v>45</v>
      </c>
      <c r="I318" s="4">
        <f t="shared" si="78"/>
        <v>0.24659696394160643</v>
      </c>
      <c r="J318" s="4">
        <f t="shared" si="79"/>
        <v>0.16529888822158653</v>
      </c>
      <c r="K318" s="83">
        <f t="shared" si="68"/>
        <v>13610.5</v>
      </c>
      <c r="L318" s="83">
        <f t="shared" si="80"/>
        <v>1.1406068262152511</v>
      </c>
      <c r="M318" s="84">
        <f>$L318*0.923</f>
        <v>1.0527801005966768</v>
      </c>
      <c r="N318" s="84"/>
      <c r="O318" s="4" t="s">
        <v>723</v>
      </c>
    </row>
    <row r="319" spans="1:15">
      <c r="A319" s="4" t="s">
        <v>452</v>
      </c>
      <c r="B319" s="4">
        <v>173117</v>
      </c>
      <c r="C319" s="4" t="s">
        <v>733</v>
      </c>
      <c r="D319" s="4">
        <v>1966</v>
      </c>
      <c r="E319" s="4">
        <v>1986</v>
      </c>
      <c r="F319" s="82">
        <v>424000</v>
      </c>
      <c r="G319" s="4">
        <f t="shared" si="76"/>
        <v>25</v>
      </c>
      <c r="H319" s="4">
        <f t="shared" si="77"/>
        <v>45</v>
      </c>
      <c r="I319" s="4">
        <f t="shared" si="78"/>
        <v>0.36787944117144233</v>
      </c>
      <c r="J319" s="4">
        <f t="shared" si="79"/>
        <v>0.16529888822158653</v>
      </c>
      <c r="K319" s="83">
        <f t="shared" si="68"/>
        <v>21200</v>
      </c>
      <c r="L319" s="83">
        <f t="shared" si="80"/>
        <v>4.4270582204225741</v>
      </c>
      <c r="M319" s="85">
        <v>0</v>
      </c>
      <c r="N319" s="84">
        <v>0.5</v>
      </c>
      <c r="O319" s="4" t="s">
        <v>723</v>
      </c>
    </row>
    <row r="320" spans="1:15">
      <c r="F320" s="88">
        <f>SUM(F249:F319)</f>
        <v>21011009</v>
      </c>
      <c r="K320" s="83"/>
      <c r="L320" s="83"/>
      <c r="M320" s="84"/>
      <c r="N320" s="84"/>
      <c r="O320" s="85">
        <f>SUM(M249:M319)</f>
        <v>182.71434403081926</v>
      </c>
    </row>
    <row r="321" spans="1:15">
      <c r="A321" s="4" t="s">
        <v>453</v>
      </c>
      <c r="B321" s="4">
        <v>172753</v>
      </c>
      <c r="C321" s="4" t="s">
        <v>19</v>
      </c>
      <c r="D321" s="4">
        <v>1966</v>
      </c>
      <c r="E321" s="4">
        <v>2011</v>
      </c>
      <c r="F321" s="82">
        <v>515652</v>
      </c>
      <c r="G321" s="4">
        <f>2011-$E321</f>
        <v>0</v>
      </c>
      <c r="H321" s="4">
        <f>2011-$D321</f>
        <v>45</v>
      </c>
      <c r="I321" s="4">
        <f>EXP(-$C$8*$G321)</f>
        <v>1</v>
      </c>
      <c r="J321" s="4">
        <f>EXP(-$C$8*$H321)</f>
        <v>0.16529888822158653</v>
      </c>
      <c r="K321" s="83">
        <f>$F321/($E321-$D321)</f>
        <v>11458.933333333332</v>
      </c>
      <c r="L321" s="83">
        <f>(2*($C$4*($K321*($I321-$J321)))*$C$11/(1*10^6))*(1050.2/(273+25))/1000</f>
        <v>9.8595434450552055</v>
      </c>
      <c r="M321" s="84">
        <f>$L321*0.923</f>
        <v>9.100358599785956</v>
      </c>
      <c r="N321" s="84"/>
      <c r="O321" s="4" t="s">
        <v>19</v>
      </c>
    </row>
    <row r="322" spans="1:15">
      <c r="F322" s="88">
        <f>SUM(F321)</f>
        <v>515652</v>
      </c>
      <c r="K322" s="83"/>
      <c r="L322" s="83"/>
      <c r="M322" s="84"/>
      <c r="N322" s="84"/>
      <c r="O322" s="85">
        <f>SUM(M321)</f>
        <v>9.100358599785956</v>
      </c>
    </row>
    <row r="323" spans="1:15">
      <c r="A323" s="4" t="s">
        <v>454</v>
      </c>
      <c r="C323" s="4" t="s">
        <v>751</v>
      </c>
      <c r="D323" s="4">
        <v>1966</v>
      </c>
      <c r="E323" s="4">
        <v>1975</v>
      </c>
      <c r="F323" s="82">
        <v>108884</v>
      </c>
      <c r="G323" s="4">
        <f t="shared" ref="G323:G357" si="81">2011-$E323</f>
        <v>36</v>
      </c>
      <c r="H323" s="4">
        <f t="shared" ref="H323:H357" si="82">2011-$D323</f>
        <v>45</v>
      </c>
      <c r="I323" s="4">
        <f t="shared" ref="I323:I357" si="83">EXP(-$C$8*$G323)</f>
        <v>0.23692775868212176</v>
      </c>
      <c r="J323" s="4">
        <f t="shared" ref="J323:J357" si="84">EXP(-$C$8*$H323)</f>
        <v>0.16529888822158653</v>
      </c>
      <c r="K323" s="83">
        <f t="shared" ref="K323:K357" si="85">$F323/($E323-$D323)</f>
        <v>12098.222222222223</v>
      </c>
      <c r="L323" s="83">
        <f t="shared" ref="L323:L357" si="86">(2*($C$4*($K323*($I323-$J323)))*$C$11/(1*10^6))*(1050.2/(273+25))/1000</f>
        <v>0.89328754848860181</v>
      </c>
      <c r="M323" s="84">
        <f t="shared" ref="M323:M342" si="87">$L323*0.923</f>
        <v>0.82450440725497953</v>
      </c>
      <c r="N323" s="84"/>
      <c r="O323" s="4" t="s">
        <v>721</v>
      </c>
    </row>
    <row r="324" spans="1:15">
      <c r="A324" s="4" t="s">
        <v>455</v>
      </c>
      <c r="B324" s="4">
        <v>172322</v>
      </c>
      <c r="C324" s="4" t="s">
        <v>790</v>
      </c>
      <c r="D324" s="4">
        <v>1966</v>
      </c>
      <c r="E324" s="4">
        <v>1990</v>
      </c>
      <c r="F324" s="82">
        <v>154740</v>
      </c>
      <c r="G324" s="4">
        <f t="shared" si="81"/>
        <v>21</v>
      </c>
      <c r="H324" s="4">
        <f t="shared" si="82"/>
        <v>45</v>
      </c>
      <c r="I324" s="4">
        <f t="shared" si="83"/>
        <v>0.43171052342907973</v>
      </c>
      <c r="J324" s="4">
        <f t="shared" si="84"/>
        <v>0.16529888822158653</v>
      </c>
      <c r="K324" s="83">
        <f t="shared" si="85"/>
        <v>6447.5</v>
      </c>
      <c r="L324" s="83">
        <f t="shared" si="86"/>
        <v>1.77062323644597</v>
      </c>
      <c r="M324" s="84">
        <f t="shared" si="87"/>
        <v>1.6342852472396303</v>
      </c>
      <c r="N324" s="84"/>
      <c r="O324" s="4" t="s">
        <v>721</v>
      </c>
    </row>
    <row r="325" spans="1:15">
      <c r="A325" s="4" t="s">
        <v>456</v>
      </c>
      <c r="C325" s="4" t="s">
        <v>790</v>
      </c>
      <c r="D325" s="4">
        <v>1966</v>
      </c>
      <c r="E325" s="4">
        <v>1973</v>
      </c>
      <c r="F325" s="82">
        <v>54442</v>
      </c>
      <c r="G325" s="4">
        <f t="shared" si="81"/>
        <v>38</v>
      </c>
      <c r="H325" s="4">
        <f t="shared" si="82"/>
        <v>45</v>
      </c>
      <c r="I325" s="4">
        <f t="shared" si="83"/>
        <v>0.21871188695221475</v>
      </c>
      <c r="J325" s="4">
        <f t="shared" si="84"/>
        <v>0.16529888822158653</v>
      </c>
      <c r="K325" s="83">
        <f t="shared" si="85"/>
        <v>7777.4285714285716</v>
      </c>
      <c r="L325" s="83">
        <f t="shared" si="86"/>
        <v>0.42821769797632708</v>
      </c>
      <c r="M325" s="84">
        <f t="shared" si="87"/>
        <v>0.39524493523214993</v>
      </c>
      <c r="N325" s="84"/>
      <c r="O325" s="4" t="s">
        <v>721</v>
      </c>
    </row>
    <row r="326" spans="1:15">
      <c r="A326" s="4" t="s">
        <v>457</v>
      </c>
      <c r="C326" s="4" t="s">
        <v>744</v>
      </c>
      <c r="D326" s="4">
        <v>1966</v>
      </c>
      <c r="E326" s="4">
        <v>1979</v>
      </c>
      <c r="F326" s="82">
        <v>217768</v>
      </c>
      <c r="G326" s="4">
        <f t="shared" si="81"/>
        <v>32</v>
      </c>
      <c r="H326" s="4">
        <f t="shared" si="82"/>
        <v>45</v>
      </c>
      <c r="I326" s="4">
        <f t="shared" si="83"/>
        <v>0.27803730045319414</v>
      </c>
      <c r="J326" s="4">
        <f t="shared" si="84"/>
        <v>0.16529888822158653</v>
      </c>
      <c r="K326" s="83">
        <f t="shared" si="85"/>
        <v>16751.384615384617</v>
      </c>
      <c r="L326" s="83">
        <f t="shared" si="86"/>
        <v>1.9467233793352097</v>
      </c>
      <c r="M326" s="84">
        <f t="shared" si="87"/>
        <v>1.7968256791263986</v>
      </c>
      <c r="N326" s="84"/>
      <c r="O326" s="4" t="s">
        <v>721</v>
      </c>
    </row>
    <row r="327" spans="1:15">
      <c r="A327" s="4" t="s">
        <v>458</v>
      </c>
      <c r="C327" s="4" t="s">
        <v>744</v>
      </c>
      <c r="D327" s="4">
        <v>1966</v>
      </c>
      <c r="E327" s="4">
        <v>1983</v>
      </c>
      <c r="F327" s="82">
        <v>326652</v>
      </c>
      <c r="G327" s="4">
        <f t="shared" si="81"/>
        <v>28</v>
      </c>
      <c r="H327" s="4">
        <f t="shared" si="82"/>
        <v>45</v>
      </c>
      <c r="I327" s="4">
        <f t="shared" si="83"/>
        <v>0.32627979462303947</v>
      </c>
      <c r="J327" s="4">
        <f t="shared" si="84"/>
        <v>0.16529888822158653</v>
      </c>
      <c r="K327" s="83">
        <f t="shared" si="85"/>
        <v>19214.823529411766</v>
      </c>
      <c r="L327" s="83">
        <f t="shared" si="86"/>
        <v>3.1885438127711407</v>
      </c>
      <c r="M327" s="84">
        <f t="shared" si="87"/>
        <v>2.9430259391877631</v>
      </c>
      <c r="N327" s="84"/>
      <c r="O327" s="4" t="s">
        <v>721</v>
      </c>
    </row>
    <row r="328" spans="1:15">
      <c r="A328" s="4" t="s">
        <v>459</v>
      </c>
      <c r="C328" s="4" t="s">
        <v>743</v>
      </c>
      <c r="D328" s="4">
        <v>1966</v>
      </c>
      <c r="E328" s="4">
        <v>1975</v>
      </c>
      <c r="F328" s="82">
        <v>108884</v>
      </c>
      <c r="G328" s="4">
        <f t="shared" si="81"/>
        <v>36</v>
      </c>
      <c r="H328" s="4">
        <f t="shared" si="82"/>
        <v>45</v>
      </c>
      <c r="I328" s="4">
        <f t="shared" si="83"/>
        <v>0.23692775868212176</v>
      </c>
      <c r="J328" s="4">
        <f t="shared" si="84"/>
        <v>0.16529888822158653</v>
      </c>
      <c r="K328" s="83">
        <f t="shared" si="85"/>
        <v>12098.222222222223</v>
      </c>
      <c r="L328" s="83">
        <f t="shared" si="86"/>
        <v>0.89328754848860181</v>
      </c>
      <c r="M328" s="84">
        <f t="shared" si="87"/>
        <v>0.82450440725497953</v>
      </c>
      <c r="N328" s="84"/>
      <c r="O328" s="4" t="s">
        <v>721</v>
      </c>
    </row>
    <row r="329" spans="1:15">
      <c r="A329" s="4" t="s">
        <v>460</v>
      </c>
      <c r="C329" s="4" t="s">
        <v>724</v>
      </c>
      <c r="D329" s="4">
        <v>1966</v>
      </c>
      <c r="E329" s="4">
        <v>1989</v>
      </c>
      <c r="F329" s="82">
        <v>489978</v>
      </c>
      <c r="G329" s="4">
        <f t="shared" si="81"/>
        <v>22</v>
      </c>
      <c r="H329" s="4">
        <f t="shared" si="82"/>
        <v>45</v>
      </c>
      <c r="I329" s="4">
        <f t="shared" si="83"/>
        <v>0.41478291168158138</v>
      </c>
      <c r="J329" s="4">
        <f t="shared" si="84"/>
        <v>0.16529888822158653</v>
      </c>
      <c r="K329" s="83">
        <f t="shared" si="85"/>
        <v>21303.391304347828</v>
      </c>
      <c r="L329" s="83">
        <f t="shared" si="86"/>
        <v>5.4786442927917971</v>
      </c>
      <c r="M329" s="84">
        <f t="shared" si="87"/>
        <v>5.0567886822468289</v>
      </c>
      <c r="N329" s="84"/>
      <c r="O329" s="4" t="s">
        <v>721</v>
      </c>
    </row>
    <row r="330" spans="1:15">
      <c r="A330" s="4" t="s">
        <v>461</v>
      </c>
      <c r="B330" s="4">
        <v>172425</v>
      </c>
      <c r="C330" s="4" t="s">
        <v>20</v>
      </c>
      <c r="D330" s="4">
        <v>1970</v>
      </c>
      <c r="E330" s="4">
        <v>1990</v>
      </c>
      <c r="F330" s="82">
        <v>156000</v>
      </c>
      <c r="G330" s="4">
        <f t="shared" si="81"/>
        <v>21</v>
      </c>
      <c r="H330" s="4">
        <f t="shared" si="82"/>
        <v>41</v>
      </c>
      <c r="I330" s="4">
        <f t="shared" si="83"/>
        <v>0.43171052342907973</v>
      </c>
      <c r="J330" s="4">
        <f t="shared" si="84"/>
        <v>0.19398004229089189</v>
      </c>
      <c r="K330" s="83">
        <f t="shared" si="85"/>
        <v>7800</v>
      </c>
      <c r="L330" s="83">
        <f t="shared" si="86"/>
        <v>1.9114418582924755</v>
      </c>
      <c r="M330" s="84">
        <f t="shared" si="87"/>
        <v>1.764260835203955</v>
      </c>
      <c r="N330" s="84"/>
      <c r="O330" s="4" t="s">
        <v>721</v>
      </c>
    </row>
    <row r="331" spans="1:15">
      <c r="A331" s="4" t="s">
        <v>462</v>
      </c>
      <c r="C331" s="4" t="s">
        <v>463</v>
      </c>
      <c r="D331" s="4">
        <v>1966</v>
      </c>
      <c r="E331" s="4">
        <v>1976</v>
      </c>
      <c r="F331" s="82">
        <v>136105</v>
      </c>
      <c r="G331" s="4">
        <f t="shared" si="81"/>
        <v>35</v>
      </c>
      <c r="H331" s="4">
        <f t="shared" si="82"/>
        <v>45</v>
      </c>
      <c r="I331" s="4">
        <f t="shared" si="83"/>
        <v>0.24659696394160643</v>
      </c>
      <c r="J331" s="4">
        <f t="shared" si="84"/>
        <v>0.16529888822158653</v>
      </c>
      <c r="K331" s="83">
        <f t="shared" si="85"/>
        <v>13610.5</v>
      </c>
      <c r="L331" s="83">
        <f t="shared" si="86"/>
        <v>1.1406068262152511</v>
      </c>
      <c r="M331" s="84">
        <f t="shared" si="87"/>
        <v>1.0527801005966768</v>
      </c>
      <c r="N331" s="84"/>
      <c r="O331" s="4" t="s">
        <v>721</v>
      </c>
    </row>
    <row r="332" spans="1:15">
      <c r="A332" s="4" t="s">
        <v>464</v>
      </c>
      <c r="B332" s="4">
        <v>39215</v>
      </c>
      <c r="C332" s="4" t="s">
        <v>465</v>
      </c>
      <c r="D332" s="4">
        <v>1966</v>
      </c>
      <c r="E332" s="4">
        <v>1988</v>
      </c>
      <c r="F332" s="82">
        <v>63000</v>
      </c>
      <c r="G332" s="4">
        <f t="shared" si="81"/>
        <v>23</v>
      </c>
      <c r="H332" s="4">
        <f t="shared" si="82"/>
        <v>45</v>
      </c>
      <c r="I332" s="4">
        <f t="shared" si="83"/>
        <v>0.39851904108451414</v>
      </c>
      <c r="J332" s="4">
        <f t="shared" si="84"/>
        <v>0.16529888822158653</v>
      </c>
      <c r="K332" s="83">
        <f t="shared" si="85"/>
        <v>2863.6363636363635</v>
      </c>
      <c r="L332" s="83">
        <f t="shared" si="86"/>
        <v>0.68843915773322972</v>
      </c>
      <c r="M332" s="84">
        <f t="shared" si="87"/>
        <v>0.63542934258777106</v>
      </c>
      <c r="N332" s="84"/>
      <c r="O332" s="4" t="s">
        <v>721</v>
      </c>
    </row>
    <row r="333" spans="1:15">
      <c r="A333" s="4" t="s">
        <v>466</v>
      </c>
      <c r="B333" s="4">
        <v>172523</v>
      </c>
      <c r="C333" s="4" t="s">
        <v>776</v>
      </c>
      <c r="D333" s="4">
        <v>1974</v>
      </c>
      <c r="E333" s="4">
        <v>1998</v>
      </c>
      <c r="F333" s="82">
        <v>275912</v>
      </c>
      <c r="G333" s="4">
        <f t="shared" si="81"/>
        <v>13</v>
      </c>
      <c r="H333" s="4">
        <f t="shared" si="82"/>
        <v>37</v>
      </c>
      <c r="I333" s="4">
        <f t="shared" si="83"/>
        <v>0.59452054797019438</v>
      </c>
      <c r="J333" s="4">
        <f t="shared" si="84"/>
        <v>0.22763768838381274</v>
      </c>
      <c r="K333" s="83">
        <f t="shared" si="85"/>
        <v>11496.333333333334</v>
      </c>
      <c r="L333" s="83">
        <f t="shared" si="86"/>
        <v>4.3477883076091857</v>
      </c>
      <c r="M333" s="84">
        <f t="shared" si="87"/>
        <v>4.013008607923279</v>
      </c>
      <c r="N333" s="84"/>
      <c r="O333" s="4" t="s">
        <v>721</v>
      </c>
    </row>
    <row r="334" spans="1:15">
      <c r="A334" s="4" t="s">
        <v>467</v>
      </c>
      <c r="C334" s="4" t="s">
        <v>676</v>
      </c>
      <c r="D334" s="4">
        <v>1966</v>
      </c>
      <c r="E334" s="4">
        <v>1981</v>
      </c>
      <c r="F334" s="82">
        <v>272210</v>
      </c>
      <c r="G334" s="4">
        <f t="shared" si="81"/>
        <v>30</v>
      </c>
      <c r="H334" s="4">
        <f t="shared" si="82"/>
        <v>45</v>
      </c>
      <c r="I334" s="4">
        <f t="shared" si="83"/>
        <v>0.30119421191220214</v>
      </c>
      <c r="J334" s="4">
        <f t="shared" si="84"/>
        <v>0.16529888822158653</v>
      </c>
      <c r="K334" s="83">
        <f t="shared" si="85"/>
        <v>18147.333333333332</v>
      </c>
      <c r="L334" s="83">
        <f t="shared" si="86"/>
        <v>2.5421369854813971</v>
      </c>
      <c r="M334" s="84">
        <f t="shared" si="87"/>
        <v>2.3463924375993295</v>
      </c>
      <c r="N334" s="84"/>
      <c r="O334" s="4" t="s">
        <v>721</v>
      </c>
    </row>
    <row r="335" spans="1:15">
      <c r="A335" s="4" t="s">
        <v>468</v>
      </c>
      <c r="B335" s="4">
        <v>172594</v>
      </c>
      <c r="C335" s="4" t="s">
        <v>469</v>
      </c>
      <c r="D335" s="4">
        <v>1966</v>
      </c>
      <c r="E335" s="4">
        <v>1995</v>
      </c>
      <c r="F335" s="82">
        <v>215278</v>
      </c>
      <c r="G335" s="4">
        <f t="shared" si="81"/>
        <v>16</v>
      </c>
      <c r="H335" s="4">
        <f t="shared" si="82"/>
        <v>45</v>
      </c>
      <c r="I335" s="4">
        <f t="shared" si="83"/>
        <v>0.52729242404304855</v>
      </c>
      <c r="J335" s="4">
        <f t="shared" si="84"/>
        <v>0.16529888822158653</v>
      </c>
      <c r="K335" s="83">
        <f t="shared" si="85"/>
        <v>7423.3793103448279</v>
      </c>
      <c r="L335" s="83">
        <f t="shared" si="86"/>
        <v>2.770027545539465</v>
      </c>
      <c r="M335" s="84">
        <f t="shared" si="87"/>
        <v>2.5567354245329263</v>
      </c>
      <c r="N335" s="84"/>
      <c r="O335" s="4" t="s">
        <v>721</v>
      </c>
    </row>
    <row r="336" spans="1:15">
      <c r="A336" s="4" t="s">
        <v>470</v>
      </c>
      <c r="B336" s="4">
        <v>172710</v>
      </c>
      <c r="C336" s="4" t="s">
        <v>762</v>
      </c>
      <c r="D336" s="4">
        <v>1966</v>
      </c>
      <c r="E336" s="4">
        <v>1993</v>
      </c>
      <c r="F336" s="82">
        <v>51100</v>
      </c>
      <c r="G336" s="4">
        <f t="shared" si="81"/>
        <v>18</v>
      </c>
      <c r="H336" s="4">
        <f t="shared" si="82"/>
        <v>45</v>
      </c>
      <c r="I336" s="4">
        <f t="shared" si="83"/>
        <v>0.48675225595997168</v>
      </c>
      <c r="J336" s="4">
        <f t="shared" si="84"/>
        <v>0.16529888822158653</v>
      </c>
      <c r="K336" s="83">
        <f t="shared" si="85"/>
        <v>1892.5925925925926</v>
      </c>
      <c r="L336" s="83">
        <f t="shared" si="86"/>
        <v>0.62712878661207339</v>
      </c>
      <c r="M336" s="84">
        <f t="shared" si="87"/>
        <v>0.57883987004294379</v>
      </c>
      <c r="N336" s="84"/>
      <c r="O336" s="4" t="s">
        <v>721</v>
      </c>
    </row>
    <row r="337" spans="1:15">
      <c r="A337" s="4" t="s">
        <v>471</v>
      </c>
      <c r="C337" s="4" t="s">
        <v>777</v>
      </c>
      <c r="D337" s="4">
        <v>1966</v>
      </c>
      <c r="E337" s="4">
        <v>1982</v>
      </c>
      <c r="F337" s="82">
        <v>299431</v>
      </c>
      <c r="G337" s="4">
        <f t="shared" si="81"/>
        <v>29</v>
      </c>
      <c r="H337" s="4">
        <f t="shared" si="82"/>
        <v>45</v>
      </c>
      <c r="I337" s="4">
        <f t="shared" si="83"/>
        <v>0.31348618088260533</v>
      </c>
      <c r="J337" s="4">
        <f t="shared" si="84"/>
        <v>0.16529888822158653</v>
      </c>
      <c r="K337" s="83">
        <f t="shared" si="85"/>
        <v>18714.4375</v>
      </c>
      <c r="L337" s="83">
        <f t="shared" si="86"/>
        <v>2.8587051365854461</v>
      </c>
      <c r="M337" s="84">
        <f t="shared" si="87"/>
        <v>2.6385848410683668</v>
      </c>
      <c r="N337" s="84"/>
      <c r="O337" s="4" t="s">
        <v>721</v>
      </c>
    </row>
    <row r="338" spans="1:15">
      <c r="A338" s="4" t="s">
        <v>472</v>
      </c>
      <c r="B338" s="4">
        <v>172472</v>
      </c>
      <c r="C338" s="4" t="s">
        <v>473</v>
      </c>
      <c r="D338" s="4">
        <v>1976</v>
      </c>
      <c r="E338" s="4">
        <v>1989</v>
      </c>
      <c r="F338" s="82">
        <v>134400</v>
      </c>
      <c r="G338" s="4">
        <f t="shared" si="81"/>
        <v>22</v>
      </c>
      <c r="H338" s="4">
        <f t="shared" si="82"/>
        <v>35</v>
      </c>
      <c r="I338" s="4">
        <f t="shared" si="83"/>
        <v>0.41478291168158138</v>
      </c>
      <c r="J338" s="4">
        <f t="shared" si="84"/>
        <v>0.24659696394160643</v>
      </c>
      <c r="K338" s="83">
        <f t="shared" si="85"/>
        <v>10338.461538461539</v>
      </c>
      <c r="L338" s="83">
        <f t="shared" si="86"/>
        <v>1.7923682554535625</v>
      </c>
      <c r="M338" s="84">
        <f t="shared" si="87"/>
        <v>1.6543558997836383</v>
      </c>
      <c r="N338" s="84"/>
      <c r="O338" s="4" t="s">
        <v>721</v>
      </c>
    </row>
    <row r="339" spans="1:15">
      <c r="A339" s="4" t="s">
        <v>474</v>
      </c>
      <c r="C339" s="4" t="s">
        <v>473</v>
      </c>
      <c r="D339" s="4">
        <v>1966</v>
      </c>
      <c r="E339" s="4">
        <v>1976</v>
      </c>
      <c r="F339" s="82">
        <v>136105</v>
      </c>
      <c r="G339" s="4">
        <f t="shared" si="81"/>
        <v>35</v>
      </c>
      <c r="H339" s="4">
        <f t="shared" si="82"/>
        <v>45</v>
      </c>
      <c r="I339" s="4">
        <f t="shared" si="83"/>
        <v>0.24659696394160643</v>
      </c>
      <c r="J339" s="4">
        <f t="shared" si="84"/>
        <v>0.16529888822158653</v>
      </c>
      <c r="K339" s="83">
        <f t="shared" si="85"/>
        <v>13610.5</v>
      </c>
      <c r="L339" s="83">
        <f t="shared" si="86"/>
        <v>1.1406068262152511</v>
      </c>
      <c r="M339" s="84">
        <f t="shared" si="87"/>
        <v>1.0527801005966768</v>
      </c>
      <c r="N339" s="84"/>
      <c r="O339" s="4" t="s">
        <v>721</v>
      </c>
    </row>
    <row r="340" spans="1:15">
      <c r="A340" s="4" t="s">
        <v>475</v>
      </c>
      <c r="B340" s="4">
        <v>172745</v>
      </c>
      <c r="C340" s="4" t="s">
        <v>476</v>
      </c>
      <c r="D340" s="4">
        <v>1966</v>
      </c>
      <c r="E340" s="4">
        <v>1998</v>
      </c>
      <c r="F340" s="82">
        <v>2257625</v>
      </c>
      <c r="G340" s="4">
        <f t="shared" si="81"/>
        <v>13</v>
      </c>
      <c r="H340" s="4">
        <f t="shared" si="82"/>
        <v>45</v>
      </c>
      <c r="I340" s="4">
        <f t="shared" si="83"/>
        <v>0.59452054797019438</v>
      </c>
      <c r="J340" s="4">
        <f t="shared" si="84"/>
        <v>0.16529888822158653</v>
      </c>
      <c r="K340" s="83">
        <f t="shared" si="85"/>
        <v>70550.78125</v>
      </c>
      <c r="L340" s="83">
        <f t="shared" si="86"/>
        <v>31.215124913849056</v>
      </c>
      <c r="M340" s="84">
        <f t="shared" si="87"/>
        <v>28.811560295482682</v>
      </c>
      <c r="N340" s="84"/>
      <c r="O340" s="4" t="s">
        <v>721</v>
      </c>
    </row>
    <row r="341" spans="1:15">
      <c r="A341" s="4" t="s">
        <v>477</v>
      </c>
      <c r="C341" s="4" t="s">
        <v>476</v>
      </c>
      <c r="D341" s="4">
        <v>1966</v>
      </c>
      <c r="E341" s="4">
        <v>1994</v>
      </c>
      <c r="F341" s="82">
        <v>626083</v>
      </c>
      <c r="G341" s="4">
        <f t="shared" si="81"/>
        <v>17</v>
      </c>
      <c r="H341" s="4">
        <f t="shared" si="82"/>
        <v>45</v>
      </c>
      <c r="I341" s="4">
        <f t="shared" si="83"/>
        <v>0.50661699236558955</v>
      </c>
      <c r="J341" s="4">
        <f t="shared" si="84"/>
        <v>0.16529888822158653</v>
      </c>
      <c r="K341" s="83">
        <f t="shared" si="85"/>
        <v>22360.107142857141</v>
      </c>
      <c r="L341" s="83">
        <f t="shared" si="86"/>
        <v>7.8671028005274426</v>
      </c>
      <c r="M341" s="84">
        <f t="shared" si="87"/>
        <v>7.2613358848868295</v>
      </c>
      <c r="N341" s="84"/>
      <c r="O341" s="4" t="s">
        <v>721</v>
      </c>
    </row>
    <row r="342" spans="1:15">
      <c r="A342" s="4" t="s">
        <v>478</v>
      </c>
      <c r="B342" s="4">
        <v>172756</v>
      </c>
      <c r="C342" s="4" t="s">
        <v>479</v>
      </c>
      <c r="D342" s="4">
        <v>1966</v>
      </c>
      <c r="E342" s="4">
        <v>1997</v>
      </c>
      <c r="F342" s="82">
        <v>600297</v>
      </c>
      <c r="G342" s="4">
        <f t="shared" si="81"/>
        <v>14</v>
      </c>
      <c r="H342" s="4">
        <f t="shared" si="82"/>
        <v>45</v>
      </c>
      <c r="I342" s="4">
        <f t="shared" si="83"/>
        <v>0.57120906384881487</v>
      </c>
      <c r="J342" s="4">
        <f t="shared" si="84"/>
        <v>0.16529888822158653</v>
      </c>
      <c r="K342" s="83">
        <f t="shared" si="85"/>
        <v>19364.419354838708</v>
      </c>
      <c r="L342" s="83">
        <f t="shared" si="86"/>
        <v>8.1024439994238087</v>
      </c>
      <c r="M342" s="84">
        <f t="shared" si="87"/>
        <v>7.4785558114681754</v>
      </c>
      <c r="N342" s="84"/>
      <c r="O342" s="4" t="s">
        <v>721</v>
      </c>
    </row>
    <row r="343" spans="1:15">
      <c r="A343" s="4" t="s">
        <v>480</v>
      </c>
      <c r="B343" s="4">
        <v>172777</v>
      </c>
      <c r="C343" s="4" t="s">
        <v>721</v>
      </c>
      <c r="D343" s="4">
        <v>1983</v>
      </c>
      <c r="E343" s="4">
        <v>1992</v>
      </c>
      <c r="F343" s="82">
        <v>40000</v>
      </c>
      <c r="G343" s="4">
        <f t="shared" si="81"/>
        <v>19</v>
      </c>
      <c r="H343" s="4">
        <f t="shared" si="82"/>
        <v>28</v>
      </c>
      <c r="I343" s="4">
        <f t="shared" si="83"/>
        <v>0.46766642700990924</v>
      </c>
      <c r="J343" s="4">
        <f t="shared" si="84"/>
        <v>0.32627979462303947</v>
      </c>
      <c r="K343" s="83">
        <f t="shared" si="85"/>
        <v>4444.4444444444443</v>
      </c>
      <c r="L343" s="83">
        <f t="shared" si="86"/>
        <v>0.64775004608220743</v>
      </c>
      <c r="M343" s="84">
        <v>0</v>
      </c>
      <c r="N343" s="84">
        <v>0.01</v>
      </c>
      <c r="O343" s="4" t="s">
        <v>721</v>
      </c>
    </row>
    <row r="344" spans="1:15">
      <c r="A344" s="4" t="s">
        <v>481</v>
      </c>
      <c r="C344" s="4" t="s">
        <v>721</v>
      </c>
      <c r="D344" s="4">
        <v>1966</v>
      </c>
      <c r="E344" s="4">
        <v>1973</v>
      </c>
      <c r="F344" s="82">
        <v>27221</v>
      </c>
      <c r="G344" s="4">
        <f t="shared" si="81"/>
        <v>38</v>
      </c>
      <c r="H344" s="4">
        <f t="shared" si="82"/>
        <v>45</v>
      </c>
      <c r="I344" s="4">
        <f t="shared" si="83"/>
        <v>0.21871188695221475</v>
      </c>
      <c r="J344" s="4">
        <f t="shared" si="84"/>
        <v>0.16529888822158653</v>
      </c>
      <c r="K344" s="83">
        <f t="shared" si="85"/>
        <v>3888.7142857142858</v>
      </c>
      <c r="L344" s="83">
        <f t="shared" si="86"/>
        <v>0.21410884898816354</v>
      </c>
      <c r="M344" s="84">
        <f>$L344*0.923</f>
        <v>0.19762246761607496</v>
      </c>
      <c r="N344" s="84"/>
      <c r="O344" s="4" t="s">
        <v>721</v>
      </c>
    </row>
    <row r="345" spans="1:15">
      <c r="A345" s="4" t="s">
        <v>482</v>
      </c>
      <c r="B345" s="4">
        <v>172811</v>
      </c>
      <c r="C345" s="4" t="s">
        <v>739</v>
      </c>
      <c r="D345" s="4">
        <v>1966</v>
      </c>
      <c r="E345" s="4">
        <v>1996</v>
      </c>
      <c r="F345" s="82">
        <v>344200</v>
      </c>
      <c r="G345" s="4">
        <f t="shared" si="81"/>
        <v>15</v>
      </c>
      <c r="H345" s="4">
        <f t="shared" si="82"/>
        <v>45</v>
      </c>
      <c r="I345" s="4">
        <f t="shared" si="83"/>
        <v>0.54881163609402639</v>
      </c>
      <c r="J345" s="4">
        <f t="shared" si="84"/>
        <v>0.16529888822158653</v>
      </c>
      <c r="K345" s="83">
        <f t="shared" si="85"/>
        <v>11473.333333333334</v>
      </c>
      <c r="L345" s="83">
        <f t="shared" si="86"/>
        <v>4.5357701223318276</v>
      </c>
      <c r="M345" s="84">
        <f>$L345*0.923</f>
        <v>4.186515822912277</v>
      </c>
      <c r="N345" s="84"/>
      <c r="O345" s="4" t="s">
        <v>721</v>
      </c>
    </row>
    <row r="346" spans="1:15">
      <c r="A346" s="4" t="s">
        <v>483</v>
      </c>
      <c r="C346" s="4" t="s">
        <v>784</v>
      </c>
      <c r="D346" s="4">
        <v>1966</v>
      </c>
      <c r="E346" s="4">
        <v>1976</v>
      </c>
      <c r="F346" s="82">
        <v>136105</v>
      </c>
      <c r="G346" s="4">
        <f t="shared" si="81"/>
        <v>35</v>
      </c>
      <c r="H346" s="4">
        <f t="shared" si="82"/>
        <v>45</v>
      </c>
      <c r="I346" s="4">
        <f t="shared" si="83"/>
        <v>0.24659696394160643</v>
      </c>
      <c r="J346" s="4">
        <f t="shared" si="84"/>
        <v>0.16529888822158653</v>
      </c>
      <c r="K346" s="83">
        <f t="shared" si="85"/>
        <v>13610.5</v>
      </c>
      <c r="L346" s="83">
        <f t="shared" si="86"/>
        <v>1.1406068262152511</v>
      </c>
      <c r="M346" s="84">
        <f>$L346*0.923</f>
        <v>1.0527801005966768</v>
      </c>
      <c r="N346" s="84"/>
      <c r="O346" s="4" t="s">
        <v>721</v>
      </c>
    </row>
    <row r="347" spans="1:15">
      <c r="A347" s="4" t="s">
        <v>484</v>
      </c>
      <c r="B347" s="4">
        <v>172853</v>
      </c>
      <c r="C347" s="4" t="s">
        <v>784</v>
      </c>
      <c r="D347" s="4">
        <v>1975</v>
      </c>
      <c r="E347" s="4">
        <v>1998</v>
      </c>
      <c r="F347" s="82">
        <v>9178102</v>
      </c>
      <c r="G347" s="4">
        <f t="shared" si="81"/>
        <v>13</v>
      </c>
      <c r="H347" s="4">
        <f t="shared" si="82"/>
        <v>36</v>
      </c>
      <c r="I347" s="4">
        <f t="shared" si="83"/>
        <v>0.59452054797019438</v>
      </c>
      <c r="J347" s="4">
        <f t="shared" si="84"/>
        <v>0.23692775868212176</v>
      </c>
      <c r="K347" s="83">
        <f t="shared" si="85"/>
        <v>399047.91304347827</v>
      </c>
      <c r="L347" s="83">
        <f t="shared" si="86"/>
        <v>147.09415542235692</v>
      </c>
      <c r="M347" s="84">
        <v>0</v>
      </c>
      <c r="N347" s="84">
        <v>0.01</v>
      </c>
      <c r="O347" s="4" t="s">
        <v>721</v>
      </c>
    </row>
    <row r="348" spans="1:15">
      <c r="A348" s="4" t="s">
        <v>485</v>
      </c>
      <c r="B348" s="4">
        <v>172864</v>
      </c>
      <c r="C348" s="4" t="s">
        <v>741</v>
      </c>
      <c r="D348" s="4">
        <v>1966</v>
      </c>
      <c r="E348" s="4">
        <v>1987</v>
      </c>
      <c r="F348" s="82">
        <v>2000000</v>
      </c>
      <c r="G348" s="4">
        <f t="shared" si="81"/>
        <v>24</v>
      </c>
      <c r="H348" s="4">
        <f t="shared" si="82"/>
        <v>45</v>
      </c>
      <c r="I348" s="4">
        <f t="shared" si="83"/>
        <v>0.38289288597511206</v>
      </c>
      <c r="J348" s="4">
        <f t="shared" si="84"/>
        <v>0.16529888822158653</v>
      </c>
      <c r="K348" s="83">
        <f t="shared" si="85"/>
        <v>95238.095238095237</v>
      </c>
      <c r="L348" s="83">
        <f t="shared" si="86"/>
        <v>21.361868267472072</v>
      </c>
      <c r="M348" s="85">
        <v>0</v>
      </c>
      <c r="N348" s="84">
        <v>7.0000000000000007E-2</v>
      </c>
      <c r="O348" s="4" t="s">
        <v>721</v>
      </c>
    </row>
    <row r="349" spans="1:15">
      <c r="A349" s="4" t="s">
        <v>486</v>
      </c>
      <c r="C349" s="4" t="s">
        <v>741</v>
      </c>
      <c r="D349" s="4">
        <v>1966</v>
      </c>
      <c r="E349" s="4">
        <v>2001</v>
      </c>
      <c r="F349" s="82">
        <v>462757</v>
      </c>
      <c r="G349" s="4">
        <f t="shared" si="81"/>
        <v>10</v>
      </c>
      <c r="H349" s="4">
        <f t="shared" si="82"/>
        <v>45</v>
      </c>
      <c r="I349" s="4">
        <f t="shared" si="83"/>
        <v>0.67032004603563933</v>
      </c>
      <c r="J349" s="4">
        <f t="shared" si="84"/>
        <v>0.16529888822158653</v>
      </c>
      <c r="K349" s="83">
        <f t="shared" si="85"/>
        <v>13221.628571428571</v>
      </c>
      <c r="L349" s="83">
        <f t="shared" si="86"/>
        <v>6.8829742704109025</v>
      </c>
      <c r="M349" s="84">
        <v>0</v>
      </c>
      <c r="N349" s="84">
        <v>7.0000000000000007E-2</v>
      </c>
      <c r="O349" s="4" t="s">
        <v>721</v>
      </c>
    </row>
    <row r="350" spans="1:15">
      <c r="A350" s="4" t="s">
        <v>487</v>
      </c>
      <c r="B350" s="4">
        <v>319865</v>
      </c>
      <c r="C350" s="4" t="s">
        <v>720</v>
      </c>
      <c r="D350" s="4">
        <v>1966</v>
      </c>
      <c r="E350" s="4">
        <v>1995</v>
      </c>
      <c r="F350" s="82">
        <v>4142606</v>
      </c>
      <c r="G350" s="4">
        <f t="shared" si="81"/>
        <v>16</v>
      </c>
      <c r="H350" s="4">
        <f t="shared" si="82"/>
        <v>45</v>
      </c>
      <c r="I350" s="4">
        <f t="shared" si="83"/>
        <v>0.52729242404304855</v>
      </c>
      <c r="J350" s="4">
        <f t="shared" si="84"/>
        <v>0.16529888822158653</v>
      </c>
      <c r="K350" s="83">
        <f t="shared" si="85"/>
        <v>142848.4827586207</v>
      </c>
      <c r="L350" s="83">
        <f t="shared" si="86"/>
        <v>53.303787336918134</v>
      </c>
      <c r="M350" s="84">
        <f t="shared" ref="M350:M357" si="88">$L350*0.923</f>
        <v>49.199395711975441</v>
      </c>
      <c r="N350" s="84"/>
      <c r="O350" s="4" t="s">
        <v>721</v>
      </c>
    </row>
    <row r="351" spans="1:15">
      <c r="A351" s="4" t="s">
        <v>488</v>
      </c>
      <c r="B351" s="4">
        <v>172920</v>
      </c>
      <c r="C351" s="4" t="s">
        <v>489</v>
      </c>
      <c r="D351" s="4">
        <v>1966</v>
      </c>
      <c r="E351" s="4">
        <v>1992</v>
      </c>
      <c r="F351" s="82">
        <v>330000</v>
      </c>
      <c r="G351" s="4">
        <f t="shared" si="81"/>
        <v>19</v>
      </c>
      <c r="H351" s="4">
        <f t="shared" si="82"/>
        <v>45</v>
      </c>
      <c r="I351" s="4">
        <f t="shared" si="83"/>
        <v>0.46766642700990924</v>
      </c>
      <c r="J351" s="4">
        <f t="shared" si="84"/>
        <v>0.16529888822158653</v>
      </c>
      <c r="K351" s="83">
        <f t="shared" si="85"/>
        <v>12692.307692307691</v>
      </c>
      <c r="L351" s="83">
        <f t="shared" si="86"/>
        <v>3.9560099665663784</v>
      </c>
      <c r="M351" s="84">
        <f t="shared" si="88"/>
        <v>3.6513971991407672</v>
      </c>
      <c r="N351" s="84"/>
      <c r="O351" s="4" t="s">
        <v>721</v>
      </c>
    </row>
    <row r="352" spans="1:15">
      <c r="A352" s="4" t="s">
        <v>490</v>
      </c>
      <c r="C352" s="4" t="s">
        <v>756</v>
      </c>
      <c r="D352" s="4">
        <v>1966</v>
      </c>
      <c r="E352" s="4">
        <v>1976</v>
      </c>
      <c r="F352" s="82">
        <v>136105</v>
      </c>
      <c r="G352" s="4">
        <f t="shared" si="81"/>
        <v>35</v>
      </c>
      <c r="H352" s="4">
        <f t="shared" si="82"/>
        <v>45</v>
      </c>
      <c r="I352" s="4">
        <f t="shared" si="83"/>
        <v>0.24659696394160643</v>
      </c>
      <c r="J352" s="4">
        <f t="shared" si="84"/>
        <v>0.16529888822158653</v>
      </c>
      <c r="K352" s="83">
        <f t="shared" si="85"/>
        <v>13610.5</v>
      </c>
      <c r="L352" s="83">
        <f t="shared" si="86"/>
        <v>1.1406068262152511</v>
      </c>
      <c r="M352" s="84">
        <f t="shared" si="88"/>
        <v>1.0527801005966768</v>
      </c>
      <c r="N352" s="84"/>
      <c r="O352" s="4" t="s">
        <v>721</v>
      </c>
    </row>
    <row r="353" spans="1:15">
      <c r="A353" s="4" t="s">
        <v>491</v>
      </c>
      <c r="B353" s="4">
        <v>270970</v>
      </c>
      <c r="C353" s="4" t="s">
        <v>737</v>
      </c>
      <c r="D353" s="4">
        <v>1967</v>
      </c>
      <c r="E353" s="4">
        <v>1997</v>
      </c>
      <c r="F353" s="82">
        <v>232815</v>
      </c>
      <c r="G353" s="4">
        <f t="shared" si="81"/>
        <v>14</v>
      </c>
      <c r="H353" s="4">
        <f t="shared" si="82"/>
        <v>44</v>
      </c>
      <c r="I353" s="4">
        <f t="shared" si="83"/>
        <v>0.57120906384881487</v>
      </c>
      <c r="J353" s="4">
        <f t="shared" si="84"/>
        <v>0.17204486382305054</v>
      </c>
      <c r="K353" s="83">
        <f t="shared" si="85"/>
        <v>7760.5</v>
      </c>
      <c r="L353" s="83">
        <f t="shared" si="86"/>
        <v>3.1931763731129763</v>
      </c>
      <c r="M353" s="84">
        <f t="shared" si="88"/>
        <v>2.9473017923832772</v>
      </c>
      <c r="N353" s="84"/>
      <c r="O353" s="4" t="s">
        <v>721</v>
      </c>
    </row>
    <row r="354" spans="1:15">
      <c r="A354" s="4" t="s">
        <v>492</v>
      </c>
      <c r="C354" s="4" t="s">
        <v>737</v>
      </c>
      <c r="D354" s="4">
        <v>1966</v>
      </c>
      <c r="E354" s="4">
        <v>1975</v>
      </c>
      <c r="F354" s="82">
        <v>108884</v>
      </c>
      <c r="G354" s="4">
        <f t="shared" si="81"/>
        <v>36</v>
      </c>
      <c r="H354" s="4">
        <f t="shared" si="82"/>
        <v>45</v>
      </c>
      <c r="I354" s="4">
        <f t="shared" si="83"/>
        <v>0.23692775868212176</v>
      </c>
      <c r="J354" s="4">
        <f t="shared" si="84"/>
        <v>0.16529888822158653</v>
      </c>
      <c r="K354" s="83">
        <f t="shared" si="85"/>
        <v>12098.222222222223</v>
      </c>
      <c r="L354" s="83">
        <f t="shared" si="86"/>
        <v>0.89328754848860181</v>
      </c>
      <c r="M354" s="84">
        <f t="shared" si="88"/>
        <v>0.82450440725497953</v>
      </c>
      <c r="N354" s="84"/>
      <c r="O354" s="4" t="s">
        <v>721</v>
      </c>
    </row>
    <row r="355" spans="1:15">
      <c r="A355" s="4" t="s">
        <v>493</v>
      </c>
      <c r="C355" s="4" t="s">
        <v>738</v>
      </c>
      <c r="D355" s="4">
        <v>1966</v>
      </c>
      <c r="E355" s="4">
        <v>1975</v>
      </c>
      <c r="F355" s="82">
        <v>108884</v>
      </c>
      <c r="G355" s="4">
        <f t="shared" si="81"/>
        <v>36</v>
      </c>
      <c r="H355" s="4">
        <f t="shared" si="82"/>
        <v>45</v>
      </c>
      <c r="I355" s="4">
        <f t="shared" si="83"/>
        <v>0.23692775868212176</v>
      </c>
      <c r="J355" s="4">
        <f t="shared" si="84"/>
        <v>0.16529888822158653</v>
      </c>
      <c r="K355" s="83">
        <f t="shared" si="85"/>
        <v>12098.222222222223</v>
      </c>
      <c r="L355" s="83">
        <f t="shared" si="86"/>
        <v>0.89328754848860181</v>
      </c>
      <c r="M355" s="84">
        <f t="shared" si="88"/>
        <v>0.82450440725497953</v>
      </c>
      <c r="N355" s="84"/>
      <c r="O355" s="4" t="s">
        <v>721</v>
      </c>
    </row>
    <row r="356" spans="1:15">
      <c r="A356" s="4" t="s">
        <v>494</v>
      </c>
      <c r="C356" s="4" t="s">
        <v>732</v>
      </c>
      <c r="D356" s="4">
        <v>1966</v>
      </c>
      <c r="E356" s="4">
        <v>1977</v>
      </c>
      <c r="F356" s="82">
        <v>163326</v>
      </c>
      <c r="G356" s="4">
        <f t="shared" si="81"/>
        <v>34</v>
      </c>
      <c r="H356" s="4">
        <f t="shared" si="82"/>
        <v>45</v>
      </c>
      <c r="I356" s="4">
        <f t="shared" si="83"/>
        <v>0.25666077695355588</v>
      </c>
      <c r="J356" s="4">
        <f t="shared" si="84"/>
        <v>0.16529888822158653</v>
      </c>
      <c r="K356" s="83">
        <f t="shared" si="85"/>
        <v>14847.818181818182</v>
      </c>
      <c r="L356" s="83">
        <f t="shared" si="86"/>
        <v>1.3983288894804802</v>
      </c>
      <c r="M356" s="84">
        <f t="shared" si="88"/>
        <v>1.2906575649904832</v>
      </c>
      <c r="N356" s="84"/>
      <c r="O356" s="4" t="s">
        <v>721</v>
      </c>
    </row>
    <row r="357" spans="1:15">
      <c r="A357" s="4" t="s">
        <v>495</v>
      </c>
      <c r="C357" s="4" t="s">
        <v>785</v>
      </c>
      <c r="D357" s="4">
        <v>1966</v>
      </c>
      <c r="E357" s="4">
        <v>1977</v>
      </c>
      <c r="F357" s="82">
        <v>163326</v>
      </c>
      <c r="G357" s="4">
        <f t="shared" si="81"/>
        <v>34</v>
      </c>
      <c r="H357" s="4">
        <f t="shared" si="82"/>
        <v>45</v>
      </c>
      <c r="I357" s="4">
        <f t="shared" si="83"/>
        <v>0.25666077695355588</v>
      </c>
      <c r="J357" s="4">
        <f t="shared" si="84"/>
        <v>0.16529888822158653</v>
      </c>
      <c r="K357" s="83">
        <f t="shared" si="85"/>
        <v>14847.818181818182</v>
      </c>
      <c r="L357" s="83">
        <f t="shared" si="86"/>
        <v>1.3983288894804802</v>
      </c>
      <c r="M357" s="84">
        <f t="shared" si="88"/>
        <v>1.2906575649904832</v>
      </c>
      <c r="N357" s="84"/>
      <c r="O357" s="4" t="s">
        <v>721</v>
      </c>
    </row>
    <row r="358" spans="1:15">
      <c r="F358" s="88">
        <f>SUM(F323:F357)</f>
        <v>24259225</v>
      </c>
      <c r="K358" s="83"/>
      <c r="L358" s="83"/>
      <c r="M358" s="84"/>
      <c r="N358" s="84"/>
      <c r="O358" s="85">
        <f>SUM(M323:M357)</f>
        <v>141.8379158890281</v>
      </c>
    </row>
    <row r="359" spans="1:15">
      <c r="A359" s="4" t="s">
        <v>496</v>
      </c>
      <c r="C359" s="4" t="s">
        <v>497</v>
      </c>
      <c r="D359" s="4">
        <v>1966</v>
      </c>
      <c r="E359" s="4">
        <v>1975</v>
      </c>
      <c r="F359" s="82">
        <v>108884</v>
      </c>
      <c r="G359" s="4">
        <f t="shared" ref="G359:G398" si="89">2011-$E359</f>
        <v>36</v>
      </c>
      <c r="H359" s="4">
        <f t="shared" ref="H359:H398" si="90">2011-$D359</f>
        <v>45</v>
      </c>
      <c r="I359" s="4">
        <f t="shared" ref="I359:I398" si="91">EXP(-$C$8*$G359)</f>
        <v>0.23692775868212176</v>
      </c>
      <c r="J359" s="4">
        <f t="shared" ref="J359:J398" si="92">EXP(-$C$8*$H359)</f>
        <v>0.16529888822158653</v>
      </c>
      <c r="K359" s="83">
        <f t="shared" ref="K359:K398" si="93">$F359/($E359-$D359)</f>
        <v>12098.222222222223</v>
      </c>
      <c r="L359" s="83">
        <f t="shared" ref="L359:L398" si="94">(2*($C$4*($K359*($I359-$J359)))*$C$11/(1*10^6))*(1050.2/(273+25))/1000</f>
        <v>0.89328754848860181</v>
      </c>
      <c r="M359" s="84">
        <f>$L359*0.923</f>
        <v>0.82450440725497953</v>
      </c>
      <c r="N359" s="84"/>
      <c r="O359" s="4" t="s">
        <v>753</v>
      </c>
    </row>
    <row r="360" spans="1:15">
      <c r="A360" s="4" t="s">
        <v>498</v>
      </c>
      <c r="C360" s="4" t="s">
        <v>752</v>
      </c>
      <c r="D360" s="4">
        <v>1966</v>
      </c>
      <c r="E360" s="4">
        <v>1977</v>
      </c>
      <c r="F360" s="82">
        <v>163326</v>
      </c>
      <c r="G360" s="4">
        <f t="shared" si="89"/>
        <v>34</v>
      </c>
      <c r="H360" s="4">
        <f t="shared" si="90"/>
        <v>45</v>
      </c>
      <c r="I360" s="4">
        <f t="shared" si="91"/>
        <v>0.25666077695355588</v>
      </c>
      <c r="J360" s="4">
        <f t="shared" si="92"/>
        <v>0.16529888822158653</v>
      </c>
      <c r="K360" s="83">
        <f t="shared" si="93"/>
        <v>14847.818181818182</v>
      </c>
      <c r="L360" s="83">
        <f t="shared" si="94"/>
        <v>1.3983288894804802</v>
      </c>
      <c r="M360" s="84">
        <f>$L360*0.923</f>
        <v>1.2906575649904832</v>
      </c>
      <c r="N360" s="84"/>
      <c r="O360" s="4" t="s">
        <v>753</v>
      </c>
    </row>
    <row r="361" spans="1:15">
      <c r="A361" s="4" t="s">
        <v>499</v>
      </c>
      <c r="B361" s="4">
        <v>172370</v>
      </c>
      <c r="C361" s="4" t="s">
        <v>752</v>
      </c>
      <c r="D361" s="4">
        <v>1976</v>
      </c>
      <c r="E361" s="4">
        <v>1992</v>
      </c>
      <c r="F361" s="82">
        <v>116875</v>
      </c>
      <c r="G361" s="4">
        <f t="shared" si="89"/>
        <v>19</v>
      </c>
      <c r="H361" s="4">
        <f t="shared" si="90"/>
        <v>35</v>
      </c>
      <c r="I361" s="4">
        <f t="shared" si="91"/>
        <v>0.46766642700990924</v>
      </c>
      <c r="J361" s="4">
        <f t="shared" si="92"/>
        <v>0.24659696394160643</v>
      </c>
      <c r="K361" s="83">
        <f t="shared" si="93"/>
        <v>7304.6875</v>
      </c>
      <c r="L361" s="83">
        <f t="shared" si="94"/>
        <v>1.6646081550674618</v>
      </c>
      <c r="M361" s="84">
        <v>0</v>
      </c>
      <c r="N361" s="84">
        <v>0.01</v>
      </c>
      <c r="O361" s="4" t="s">
        <v>753</v>
      </c>
    </row>
    <row r="362" spans="1:15">
      <c r="A362" s="4" t="s">
        <v>500</v>
      </c>
      <c r="C362" s="4" t="s">
        <v>752</v>
      </c>
      <c r="D362" s="4">
        <v>1966</v>
      </c>
      <c r="E362" s="4">
        <v>1976</v>
      </c>
      <c r="F362" s="82">
        <v>136105</v>
      </c>
      <c r="G362" s="4">
        <f t="shared" si="89"/>
        <v>35</v>
      </c>
      <c r="H362" s="4">
        <f t="shared" si="90"/>
        <v>45</v>
      </c>
      <c r="I362" s="4">
        <f t="shared" si="91"/>
        <v>0.24659696394160643</v>
      </c>
      <c r="J362" s="4">
        <f t="shared" si="92"/>
        <v>0.16529888822158653</v>
      </c>
      <c r="K362" s="83">
        <f t="shared" si="93"/>
        <v>13610.5</v>
      </c>
      <c r="L362" s="83">
        <f t="shared" si="94"/>
        <v>1.1406068262152511</v>
      </c>
      <c r="M362" s="84">
        <f>$L362*0.923</f>
        <v>1.0527801005966768</v>
      </c>
      <c r="N362" s="84"/>
      <c r="O362" s="4" t="s">
        <v>753</v>
      </c>
    </row>
    <row r="363" spans="1:15">
      <c r="A363" s="4" t="s">
        <v>501</v>
      </c>
      <c r="C363" s="4" t="s">
        <v>754</v>
      </c>
      <c r="D363" s="4">
        <v>1966</v>
      </c>
      <c r="E363" s="4">
        <v>1968</v>
      </c>
      <c r="F363" s="82">
        <v>49500</v>
      </c>
      <c r="G363" s="4">
        <f t="shared" si="89"/>
        <v>43</v>
      </c>
      <c r="H363" s="4">
        <f t="shared" si="90"/>
        <v>45</v>
      </c>
      <c r="I363" s="4">
        <f t="shared" si="91"/>
        <v>0.17906614791149322</v>
      </c>
      <c r="J363" s="4">
        <f t="shared" si="92"/>
        <v>0.16529888822158653</v>
      </c>
      <c r="K363" s="83">
        <f t="shared" si="93"/>
        <v>24750</v>
      </c>
      <c r="L363" s="83">
        <f t="shared" si="94"/>
        <v>0.35124029083766012</v>
      </c>
      <c r="M363" s="84">
        <f>$L363*0.923</f>
        <v>0.3241947884431603</v>
      </c>
      <c r="N363" s="84"/>
      <c r="O363" s="4" t="s">
        <v>753</v>
      </c>
    </row>
    <row r="364" spans="1:15">
      <c r="A364" s="4" t="s">
        <v>502</v>
      </c>
      <c r="C364" s="4" t="s">
        <v>754</v>
      </c>
      <c r="D364" s="4">
        <v>1966</v>
      </c>
      <c r="E364" s="4">
        <v>1989</v>
      </c>
      <c r="F364" s="82">
        <v>489978</v>
      </c>
      <c r="G364" s="4">
        <f t="shared" si="89"/>
        <v>22</v>
      </c>
      <c r="H364" s="4">
        <f t="shared" si="90"/>
        <v>45</v>
      </c>
      <c r="I364" s="4">
        <f t="shared" si="91"/>
        <v>0.41478291168158138</v>
      </c>
      <c r="J364" s="4">
        <f t="shared" si="92"/>
        <v>0.16529888822158653</v>
      </c>
      <c r="K364" s="83">
        <f t="shared" si="93"/>
        <v>21303.391304347828</v>
      </c>
      <c r="L364" s="83">
        <f t="shared" si="94"/>
        <v>5.4786442927917971</v>
      </c>
      <c r="M364" s="84">
        <v>0</v>
      </c>
      <c r="N364" s="84">
        <v>0.4</v>
      </c>
      <c r="O364" s="4" t="s">
        <v>753</v>
      </c>
    </row>
    <row r="365" spans="1:15">
      <c r="A365" s="4" t="s">
        <v>503</v>
      </c>
      <c r="C365" s="4" t="s">
        <v>504</v>
      </c>
      <c r="D365" s="4">
        <v>1966</v>
      </c>
      <c r="E365" s="4">
        <v>1974</v>
      </c>
      <c r="F365" s="82">
        <v>81663</v>
      </c>
      <c r="G365" s="4">
        <f t="shared" si="89"/>
        <v>37</v>
      </c>
      <c r="H365" s="4">
        <f t="shared" si="90"/>
        <v>45</v>
      </c>
      <c r="I365" s="4">
        <f t="shared" si="91"/>
        <v>0.22763768838381274</v>
      </c>
      <c r="J365" s="4">
        <f t="shared" si="92"/>
        <v>0.16529888822158653</v>
      </c>
      <c r="K365" s="83">
        <f t="shared" si="93"/>
        <v>10207.875</v>
      </c>
      <c r="L365" s="83">
        <f t="shared" si="94"/>
        <v>0.65595704793779652</v>
      </c>
      <c r="M365" s="84">
        <f>$L365*0.923</f>
        <v>0.60544835524658625</v>
      </c>
      <c r="N365" s="84"/>
      <c r="O365" s="4" t="s">
        <v>753</v>
      </c>
    </row>
    <row r="366" spans="1:15">
      <c r="A366" s="4" t="s">
        <v>505</v>
      </c>
      <c r="C366" s="4" t="s">
        <v>504</v>
      </c>
      <c r="D366" s="4">
        <v>1966</v>
      </c>
      <c r="E366" s="4">
        <v>1973</v>
      </c>
      <c r="F366" s="82">
        <v>27221</v>
      </c>
      <c r="G366" s="4">
        <f t="shared" si="89"/>
        <v>38</v>
      </c>
      <c r="H366" s="4">
        <f t="shared" si="90"/>
        <v>45</v>
      </c>
      <c r="I366" s="4">
        <f t="shared" si="91"/>
        <v>0.21871188695221475</v>
      </c>
      <c r="J366" s="4">
        <f t="shared" si="92"/>
        <v>0.16529888822158653</v>
      </c>
      <c r="K366" s="83">
        <f t="shared" si="93"/>
        <v>3888.7142857142858</v>
      </c>
      <c r="L366" s="83">
        <f t="shared" si="94"/>
        <v>0.21410884898816354</v>
      </c>
      <c r="M366" s="84">
        <f>$L366*0.923</f>
        <v>0.19762246761607496</v>
      </c>
      <c r="N366" s="84"/>
      <c r="O366" s="4" t="s">
        <v>753</v>
      </c>
    </row>
    <row r="367" spans="1:15">
      <c r="A367" s="4" t="s">
        <v>506</v>
      </c>
      <c r="C367" s="4" t="s">
        <v>504</v>
      </c>
      <c r="D367" s="4">
        <v>1975</v>
      </c>
      <c r="E367" s="4">
        <v>1994</v>
      </c>
      <c r="F367" s="82">
        <v>537378</v>
      </c>
      <c r="G367" s="4">
        <f t="shared" si="89"/>
        <v>17</v>
      </c>
      <c r="H367" s="4">
        <f t="shared" si="90"/>
        <v>36</v>
      </c>
      <c r="I367" s="4">
        <f t="shared" si="91"/>
        <v>0.50661699236558955</v>
      </c>
      <c r="J367" s="4">
        <f t="shared" si="92"/>
        <v>0.23692775868212176</v>
      </c>
      <c r="K367" s="83">
        <f t="shared" si="93"/>
        <v>28283.052631578947</v>
      </c>
      <c r="L367" s="83">
        <f t="shared" si="94"/>
        <v>7.8626964820437495</v>
      </c>
      <c r="M367" s="84">
        <v>0</v>
      </c>
      <c r="N367" s="84">
        <v>0.04</v>
      </c>
      <c r="O367" s="4" t="s">
        <v>753</v>
      </c>
    </row>
    <row r="368" spans="1:15">
      <c r="A368" s="4" t="s">
        <v>507</v>
      </c>
      <c r="C368" s="4" t="s">
        <v>508</v>
      </c>
      <c r="D368" s="4">
        <v>1966</v>
      </c>
      <c r="E368" s="4">
        <v>1977</v>
      </c>
      <c r="F368" s="82">
        <v>163326</v>
      </c>
      <c r="G368" s="4">
        <f t="shared" si="89"/>
        <v>34</v>
      </c>
      <c r="H368" s="4">
        <f t="shared" si="90"/>
        <v>45</v>
      </c>
      <c r="I368" s="4">
        <f t="shared" si="91"/>
        <v>0.25666077695355588</v>
      </c>
      <c r="J368" s="4">
        <f t="shared" si="92"/>
        <v>0.16529888822158653</v>
      </c>
      <c r="K368" s="83">
        <f t="shared" si="93"/>
        <v>14847.818181818182</v>
      </c>
      <c r="L368" s="83">
        <f t="shared" si="94"/>
        <v>1.3983288894804802</v>
      </c>
      <c r="M368" s="84">
        <f>$L368*0.923</f>
        <v>1.2906575649904832</v>
      </c>
      <c r="N368" s="84"/>
      <c r="O368" s="4" t="s">
        <v>753</v>
      </c>
    </row>
    <row r="369" spans="1:15">
      <c r="A369" s="4" t="s">
        <v>509</v>
      </c>
      <c r="B369" s="4">
        <v>172476</v>
      </c>
      <c r="C369" s="4" t="s">
        <v>755</v>
      </c>
      <c r="D369" s="4">
        <v>1966</v>
      </c>
      <c r="E369" s="4">
        <v>1994</v>
      </c>
      <c r="F369" s="82">
        <v>158064</v>
      </c>
      <c r="G369" s="4">
        <f t="shared" si="89"/>
        <v>17</v>
      </c>
      <c r="H369" s="4">
        <f t="shared" si="90"/>
        <v>45</v>
      </c>
      <c r="I369" s="4">
        <f t="shared" si="91"/>
        <v>0.50661699236558955</v>
      </c>
      <c r="J369" s="4">
        <f t="shared" si="92"/>
        <v>0.16529888822158653</v>
      </c>
      <c r="K369" s="83">
        <f t="shared" si="93"/>
        <v>5645.1428571428569</v>
      </c>
      <c r="L369" s="83">
        <f t="shared" si="94"/>
        <v>1.986167548172638</v>
      </c>
      <c r="M369" s="84">
        <f>(2*($C$4*($K369*($I369-$J369)))*$C$11/(1*10^6))*(1050.2/(273+25))/1000</f>
        <v>1.986167548172638</v>
      </c>
      <c r="N369" s="84"/>
      <c r="O369" s="4" t="s">
        <v>753</v>
      </c>
    </row>
    <row r="370" spans="1:15">
      <c r="A370" s="4" t="s">
        <v>510</v>
      </c>
      <c r="C370" s="4" t="s">
        <v>755</v>
      </c>
      <c r="D370" s="4">
        <v>1978</v>
      </c>
      <c r="E370" s="4">
        <v>1997</v>
      </c>
      <c r="F370" s="82">
        <v>5554350</v>
      </c>
      <c r="G370" s="4">
        <f t="shared" si="89"/>
        <v>14</v>
      </c>
      <c r="H370" s="4">
        <f t="shared" si="90"/>
        <v>33</v>
      </c>
      <c r="I370" s="4">
        <f t="shared" si="91"/>
        <v>0.57120906384881487</v>
      </c>
      <c r="J370" s="4">
        <f t="shared" si="92"/>
        <v>0.26713530196585034</v>
      </c>
      <c r="K370" s="83">
        <f t="shared" si="93"/>
        <v>292334.21052631579</v>
      </c>
      <c r="L370" s="83">
        <f t="shared" si="94"/>
        <v>91.630532237693387</v>
      </c>
      <c r="M370" s="84">
        <v>0</v>
      </c>
      <c r="N370" s="84">
        <v>0</v>
      </c>
      <c r="O370" s="4" t="s">
        <v>753</v>
      </c>
    </row>
    <row r="371" spans="1:15">
      <c r="A371" s="4" t="s">
        <v>511</v>
      </c>
      <c r="C371" s="4" t="s">
        <v>512</v>
      </c>
      <c r="D371" s="4">
        <v>1966</v>
      </c>
      <c r="E371" s="4">
        <v>1977</v>
      </c>
      <c r="F371" s="82">
        <v>163326</v>
      </c>
      <c r="G371" s="4">
        <f t="shared" si="89"/>
        <v>34</v>
      </c>
      <c r="H371" s="4">
        <f t="shared" si="90"/>
        <v>45</v>
      </c>
      <c r="I371" s="4">
        <f t="shared" si="91"/>
        <v>0.25666077695355588</v>
      </c>
      <c r="J371" s="4">
        <f t="shared" si="92"/>
        <v>0.16529888822158653</v>
      </c>
      <c r="K371" s="83">
        <f t="shared" si="93"/>
        <v>14847.818181818182</v>
      </c>
      <c r="L371" s="83">
        <f t="shared" si="94"/>
        <v>1.3983288894804802</v>
      </c>
      <c r="M371" s="84">
        <f>$L371*0.923</f>
        <v>1.2906575649904832</v>
      </c>
      <c r="N371" s="84"/>
      <c r="O371" s="4" t="s">
        <v>753</v>
      </c>
    </row>
    <row r="372" spans="1:15">
      <c r="A372" s="4" t="s">
        <v>513</v>
      </c>
      <c r="B372" s="4">
        <v>172563</v>
      </c>
      <c r="C372" s="4" t="s">
        <v>512</v>
      </c>
      <c r="D372" s="4">
        <v>1979</v>
      </c>
      <c r="E372" s="4">
        <v>1992</v>
      </c>
      <c r="F372" s="82">
        <v>2900000</v>
      </c>
      <c r="G372" s="4">
        <f t="shared" si="89"/>
        <v>19</v>
      </c>
      <c r="H372" s="4">
        <f t="shared" si="90"/>
        <v>32</v>
      </c>
      <c r="I372" s="4">
        <f t="shared" si="91"/>
        <v>0.46766642700990924</v>
      </c>
      <c r="J372" s="4">
        <f t="shared" si="92"/>
        <v>0.27803730045319414</v>
      </c>
      <c r="K372" s="83">
        <f t="shared" si="93"/>
        <v>223076.92307692306</v>
      </c>
      <c r="L372" s="83">
        <f t="shared" si="94"/>
        <v>43.605504004424517</v>
      </c>
      <c r="M372" s="85">
        <v>0</v>
      </c>
      <c r="N372" s="84">
        <v>2.9</v>
      </c>
      <c r="O372" s="4" t="s">
        <v>753</v>
      </c>
    </row>
    <row r="373" spans="1:15">
      <c r="A373" s="4" t="s">
        <v>514</v>
      </c>
      <c r="C373" s="4" t="s">
        <v>515</v>
      </c>
      <c r="D373" s="4">
        <v>1966</v>
      </c>
      <c r="E373" s="4">
        <v>1973</v>
      </c>
      <c r="F373" s="82">
        <v>54442</v>
      </c>
      <c r="G373" s="4">
        <f t="shared" si="89"/>
        <v>38</v>
      </c>
      <c r="H373" s="4">
        <f t="shared" si="90"/>
        <v>45</v>
      </c>
      <c r="I373" s="4">
        <f t="shared" si="91"/>
        <v>0.21871188695221475</v>
      </c>
      <c r="J373" s="4">
        <f t="shared" si="92"/>
        <v>0.16529888822158653</v>
      </c>
      <c r="K373" s="83">
        <f t="shared" si="93"/>
        <v>7777.4285714285716</v>
      </c>
      <c r="L373" s="83">
        <f t="shared" si="94"/>
        <v>0.42821769797632708</v>
      </c>
      <c r="M373" s="84">
        <f t="shared" ref="M373:M382" si="95">$L373*0.923</f>
        <v>0.39524493523214993</v>
      </c>
      <c r="N373" s="84"/>
      <c r="O373" s="4" t="s">
        <v>753</v>
      </c>
    </row>
    <row r="374" spans="1:15">
      <c r="A374" s="4" t="s">
        <v>516</v>
      </c>
      <c r="C374" s="4" t="s">
        <v>759</v>
      </c>
      <c r="D374" s="4">
        <v>1966</v>
      </c>
      <c r="E374" s="4">
        <v>1971</v>
      </c>
      <c r="F374" s="82">
        <v>99000</v>
      </c>
      <c r="G374" s="4">
        <f t="shared" si="89"/>
        <v>40</v>
      </c>
      <c r="H374" s="4">
        <f t="shared" si="90"/>
        <v>45</v>
      </c>
      <c r="I374" s="4">
        <f t="shared" si="91"/>
        <v>0.20189651799465538</v>
      </c>
      <c r="J374" s="4">
        <f t="shared" si="92"/>
        <v>0.16529888822158653</v>
      </c>
      <c r="K374" s="83">
        <f t="shared" si="93"/>
        <v>19800</v>
      </c>
      <c r="L374" s="83">
        <f t="shared" si="94"/>
        <v>0.74696416948600952</v>
      </c>
      <c r="M374" s="84">
        <f t="shared" si="95"/>
        <v>0.68944792843558678</v>
      </c>
      <c r="N374" s="84"/>
      <c r="O374" s="4" t="s">
        <v>753</v>
      </c>
    </row>
    <row r="375" spans="1:15">
      <c r="A375" s="4" t="s">
        <v>517</v>
      </c>
      <c r="B375" s="4">
        <v>172589</v>
      </c>
      <c r="C375" s="4" t="s">
        <v>518</v>
      </c>
      <c r="D375" s="4">
        <v>1966</v>
      </c>
      <c r="E375" s="4">
        <v>2000</v>
      </c>
      <c r="F375" s="82">
        <v>66034</v>
      </c>
      <c r="G375" s="4">
        <f t="shared" si="89"/>
        <v>11</v>
      </c>
      <c r="H375" s="4">
        <f t="shared" si="90"/>
        <v>45</v>
      </c>
      <c r="I375" s="4">
        <f t="shared" si="91"/>
        <v>0.64403642108314141</v>
      </c>
      <c r="J375" s="4">
        <f t="shared" si="92"/>
        <v>0.16529888822158653</v>
      </c>
      <c r="K375" s="83">
        <f t="shared" si="93"/>
        <v>1942.1764705882354</v>
      </c>
      <c r="L375" s="83">
        <f t="shared" si="94"/>
        <v>0.95844630184689983</v>
      </c>
      <c r="M375" s="84">
        <f t="shared" si="95"/>
        <v>0.8846459366046886</v>
      </c>
      <c r="N375" s="84"/>
      <c r="O375" s="4" t="s">
        <v>753</v>
      </c>
    </row>
    <row r="376" spans="1:15">
      <c r="A376" s="4" t="s">
        <v>519</v>
      </c>
      <c r="B376" s="4">
        <v>172619</v>
      </c>
      <c r="C376" s="4" t="s">
        <v>21</v>
      </c>
      <c r="D376" s="4">
        <v>1966</v>
      </c>
      <c r="E376" s="4">
        <v>2008</v>
      </c>
      <c r="F376" s="82">
        <v>18144</v>
      </c>
      <c r="G376" s="4">
        <f t="shared" si="89"/>
        <v>3</v>
      </c>
      <c r="H376" s="4">
        <f t="shared" si="90"/>
        <v>45</v>
      </c>
      <c r="I376" s="4">
        <f t="shared" si="91"/>
        <v>0.88692043671715748</v>
      </c>
      <c r="J376" s="4">
        <f t="shared" si="92"/>
        <v>0.16529888822158653</v>
      </c>
      <c r="K376" s="83">
        <f t="shared" si="93"/>
        <v>432</v>
      </c>
      <c r="L376" s="83">
        <f t="shared" si="94"/>
        <v>0.32134745178211049</v>
      </c>
      <c r="M376" s="84">
        <f t="shared" si="95"/>
        <v>0.296603697994888</v>
      </c>
      <c r="N376" s="84"/>
      <c r="O376" s="4" t="s">
        <v>753</v>
      </c>
    </row>
    <row r="377" spans="1:15">
      <c r="A377" s="4" t="s">
        <v>520</v>
      </c>
      <c r="B377" s="4">
        <v>176626</v>
      </c>
      <c r="C377" s="4" t="s">
        <v>521</v>
      </c>
      <c r="D377" s="4">
        <v>1966</v>
      </c>
      <c r="E377" s="4">
        <v>1998</v>
      </c>
      <c r="F377" s="82">
        <v>358760</v>
      </c>
      <c r="G377" s="4">
        <f t="shared" si="89"/>
        <v>13</v>
      </c>
      <c r="H377" s="4">
        <f t="shared" si="90"/>
        <v>45</v>
      </c>
      <c r="I377" s="4">
        <f t="shared" si="91"/>
        <v>0.59452054797019438</v>
      </c>
      <c r="J377" s="4">
        <f t="shared" si="92"/>
        <v>0.16529888822158653</v>
      </c>
      <c r="K377" s="83">
        <f t="shared" si="93"/>
        <v>11211.25</v>
      </c>
      <c r="L377" s="83">
        <f t="shared" si="94"/>
        <v>4.9604067168340569</v>
      </c>
      <c r="M377" s="84">
        <f t="shared" si="95"/>
        <v>4.5784553996378348</v>
      </c>
      <c r="N377" s="84"/>
      <c r="O377" s="4" t="s">
        <v>753</v>
      </c>
    </row>
    <row r="378" spans="1:15">
      <c r="A378" s="4" t="s">
        <v>522</v>
      </c>
      <c r="B378" s="4">
        <v>172767</v>
      </c>
      <c r="C378" s="4" t="s">
        <v>791</v>
      </c>
      <c r="D378" s="4">
        <v>1972</v>
      </c>
      <c r="E378" s="4">
        <v>1995</v>
      </c>
      <c r="F378" s="82">
        <v>489437</v>
      </c>
      <c r="G378" s="4">
        <f t="shared" si="89"/>
        <v>16</v>
      </c>
      <c r="H378" s="4">
        <f t="shared" si="90"/>
        <v>39</v>
      </c>
      <c r="I378" s="4">
        <f t="shared" si="91"/>
        <v>0.52729242404304855</v>
      </c>
      <c r="J378" s="4">
        <f t="shared" si="92"/>
        <v>0.21013607120076472</v>
      </c>
      <c r="K378" s="83">
        <f t="shared" si="93"/>
        <v>21279.869565217392</v>
      </c>
      <c r="L378" s="83">
        <f t="shared" si="94"/>
        <v>6.9570319353322976</v>
      </c>
      <c r="M378" s="84">
        <f t="shared" si="95"/>
        <v>6.4213404763117108</v>
      </c>
      <c r="N378" s="84"/>
      <c r="O378" s="4" t="s">
        <v>753</v>
      </c>
    </row>
    <row r="379" spans="1:15">
      <c r="A379" s="4" t="s">
        <v>523</v>
      </c>
      <c r="C379" s="4" t="s">
        <v>22</v>
      </c>
      <c r="D379" s="4">
        <v>1968</v>
      </c>
      <c r="E379" s="4">
        <v>1993</v>
      </c>
      <c r="F379" s="82">
        <v>355671</v>
      </c>
      <c r="G379" s="4">
        <f t="shared" si="89"/>
        <v>18</v>
      </c>
      <c r="H379" s="4">
        <f t="shared" si="90"/>
        <v>43</v>
      </c>
      <c r="I379" s="4">
        <f t="shared" si="91"/>
        <v>0.48675225595997168</v>
      </c>
      <c r="J379" s="4">
        <f t="shared" si="92"/>
        <v>0.17906614791149322</v>
      </c>
      <c r="K379" s="83">
        <f t="shared" si="93"/>
        <v>14226.84</v>
      </c>
      <c r="L379" s="83">
        <f t="shared" si="94"/>
        <v>4.5122998963873275</v>
      </c>
      <c r="M379" s="84">
        <f t="shared" si="95"/>
        <v>4.1648528043655038</v>
      </c>
      <c r="N379" s="84"/>
      <c r="O379" s="4" t="s">
        <v>753</v>
      </c>
    </row>
    <row r="380" spans="1:15">
      <c r="A380" s="4" t="s">
        <v>524</v>
      </c>
      <c r="B380" s="4">
        <v>172701</v>
      </c>
      <c r="C380" s="4" t="s">
        <v>23</v>
      </c>
      <c r="D380" s="4">
        <v>1966</v>
      </c>
      <c r="E380" s="4">
        <v>2000</v>
      </c>
      <c r="F380" s="82">
        <v>494542</v>
      </c>
      <c r="G380" s="4">
        <f t="shared" si="89"/>
        <v>11</v>
      </c>
      <c r="H380" s="4">
        <f t="shared" si="90"/>
        <v>45</v>
      </c>
      <c r="I380" s="4">
        <f t="shared" si="91"/>
        <v>0.64403642108314141</v>
      </c>
      <c r="J380" s="4">
        <f t="shared" si="92"/>
        <v>0.16529888822158653</v>
      </c>
      <c r="K380" s="83">
        <f t="shared" si="93"/>
        <v>14545.35294117647</v>
      </c>
      <c r="L380" s="83">
        <f t="shared" si="94"/>
        <v>7.1779984706055897</v>
      </c>
      <c r="M380" s="84">
        <f t="shared" si="95"/>
        <v>6.6252925883689597</v>
      </c>
      <c r="N380" s="84"/>
      <c r="O380" s="4" t="s">
        <v>753</v>
      </c>
    </row>
    <row r="381" spans="1:15">
      <c r="A381" s="4" t="s">
        <v>525</v>
      </c>
      <c r="C381" s="4" t="s">
        <v>526</v>
      </c>
      <c r="D381" s="4">
        <v>1966</v>
      </c>
      <c r="E381" s="4">
        <v>1973</v>
      </c>
      <c r="F381" s="82">
        <v>54442</v>
      </c>
      <c r="G381" s="4">
        <f t="shared" si="89"/>
        <v>38</v>
      </c>
      <c r="H381" s="4">
        <f t="shared" si="90"/>
        <v>45</v>
      </c>
      <c r="I381" s="4">
        <f t="shared" si="91"/>
        <v>0.21871188695221475</v>
      </c>
      <c r="J381" s="4">
        <f t="shared" si="92"/>
        <v>0.16529888822158653</v>
      </c>
      <c r="K381" s="83">
        <f t="shared" si="93"/>
        <v>7777.4285714285716</v>
      </c>
      <c r="L381" s="83">
        <f t="shared" si="94"/>
        <v>0.42821769797632708</v>
      </c>
      <c r="M381" s="84">
        <f t="shared" si="95"/>
        <v>0.39524493523214993</v>
      </c>
      <c r="N381" s="84"/>
      <c r="O381" s="4" t="s">
        <v>753</v>
      </c>
    </row>
    <row r="382" spans="1:15">
      <c r="A382" s="4" t="s">
        <v>527</v>
      </c>
      <c r="B382" s="4">
        <v>172708</v>
      </c>
      <c r="C382" s="4" t="s">
        <v>526</v>
      </c>
      <c r="D382" s="4">
        <v>1966</v>
      </c>
      <c r="E382" s="4">
        <v>1998</v>
      </c>
      <c r="F382" s="82">
        <v>516200</v>
      </c>
      <c r="G382" s="4">
        <f t="shared" si="89"/>
        <v>13</v>
      </c>
      <c r="H382" s="4">
        <f t="shared" si="90"/>
        <v>45</v>
      </c>
      <c r="I382" s="4">
        <f t="shared" si="91"/>
        <v>0.59452054797019438</v>
      </c>
      <c r="J382" s="4">
        <f t="shared" si="92"/>
        <v>0.16529888822158653</v>
      </c>
      <c r="K382" s="83">
        <f t="shared" si="93"/>
        <v>16131.25</v>
      </c>
      <c r="L382" s="83">
        <f t="shared" si="94"/>
        <v>7.1372559572687599</v>
      </c>
      <c r="M382" s="84">
        <f t="shared" si="95"/>
        <v>6.5876872485590656</v>
      </c>
      <c r="N382" s="84"/>
      <c r="O382" s="4" t="s">
        <v>753</v>
      </c>
    </row>
    <row r="383" spans="1:15">
      <c r="A383" s="4" t="s">
        <v>528</v>
      </c>
      <c r="B383" s="4">
        <v>172728</v>
      </c>
      <c r="C383" s="4" t="s">
        <v>778</v>
      </c>
      <c r="D383" s="4">
        <v>1973</v>
      </c>
      <c r="E383" s="4">
        <v>2011</v>
      </c>
      <c r="F383" s="82">
        <v>225785</v>
      </c>
      <c r="G383" s="4">
        <f t="shared" si="89"/>
        <v>0</v>
      </c>
      <c r="H383" s="4">
        <f t="shared" si="90"/>
        <v>38</v>
      </c>
      <c r="I383" s="4">
        <f t="shared" si="91"/>
        <v>1</v>
      </c>
      <c r="J383" s="4">
        <f t="shared" si="92"/>
        <v>0.21871188695221475</v>
      </c>
      <c r="K383" s="83">
        <f t="shared" si="93"/>
        <v>5941.7105263157891</v>
      </c>
      <c r="L383" s="83">
        <f t="shared" si="94"/>
        <v>4.7852466366254536</v>
      </c>
      <c r="M383" s="84">
        <v>0</v>
      </c>
      <c r="N383" s="84">
        <v>0.03</v>
      </c>
      <c r="O383" s="4" t="s">
        <v>753</v>
      </c>
    </row>
    <row r="384" spans="1:15">
      <c r="A384" s="4" t="s">
        <v>529</v>
      </c>
      <c r="C384" s="4" t="s">
        <v>530</v>
      </c>
      <c r="D384" s="4">
        <v>1966</v>
      </c>
      <c r="E384" s="4">
        <v>1976</v>
      </c>
      <c r="F384" s="82">
        <v>136105</v>
      </c>
      <c r="G384" s="4">
        <f t="shared" si="89"/>
        <v>35</v>
      </c>
      <c r="H384" s="4">
        <f t="shared" si="90"/>
        <v>45</v>
      </c>
      <c r="I384" s="4">
        <f t="shared" si="91"/>
        <v>0.24659696394160643</v>
      </c>
      <c r="J384" s="4">
        <f t="shared" si="92"/>
        <v>0.16529888822158653</v>
      </c>
      <c r="K384" s="83">
        <f t="shared" si="93"/>
        <v>13610.5</v>
      </c>
      <c r="L384" s="83">
        <f t="shared" si="94"/>
        <v>1.1406068262152511</v>
      </c>
      <c r="M384" s="84">
        <f t="shared" ref="M384:M389" si="96">$L384*0.923</f>
        <v>1.0527801005966768</v>
      </c>
      <c r="N384" s="84"/>
      <c r="O384" s="4" t="s">
        <v>753</v>
      </c>
    </row>
    <row r="385" spans="1:15">
      <c r="A385" s="4" t="s">
        <v>531</v>
      </c>
      <c r="B385" s="4">
        <v>172836</v>
      </c>
      <c r="C385" s="4" t="s">
        <v>532</v>
      </c>
      <c r="D385" s="4">
        <v>1966</v>
      </c>
      <c r="E385" s="4">
        <v>1993</v>
      </c>
      <c r="F385" s="82">
        <v>128698</v>
      </c>
      <c r="G385" s="4">
        <f t="shared" si="89"/>
        <v>18</v>
      </c>
      <c r="H385" s="4">
        <f t="shared" si="90"/>
        <v>45</v>
      </c>
      <c r="I385" s="4">
        <f t="shared" si="91"/>
        <v>0.48675225595997168</v>
      </c>
      <c r="J385" s="4">
        <f t="shared" si="92"/>
        <v>0.16529888822158653</v>
      </c>
      <c r="K385" s="83">
        <f t="shared" si="93"/>
        <v>4766.5925925925922</v>
      </c>
      <c r="L385" s="83">
        <f t="shared" si="94"/>
        <v>1.5794563714168419</v>
      </c>
      <c r="M385" s="84">
        <f t="shared" si="96"/>
        <v>1.4578382308177451</v>
      </c>
      <c r="N385" s="84"/>
      <c r="O385" s="4" t="s">
        <v>753</v>
      </c>
    </row>
    <row r="386" spans="1:15">
      <c r="A386" s="4" t="s">
        <v>533</v>
      </c>
      <c r="B386" s="4">
        <v>172854</v>
      </c>
      <c r="C386" s="4" t="s">
        <v>753</v>
      </c>
      <c r="D386" s="4">
        <v>1966</v>
      </c>
      <c r="E386" s="4">
        <v>1998</v>
      </c>
      <c r="F386" s="82">
        <v>635623</v>
      </c>
      <c r="G386" s="4">
        <f t="shared" si="89"/>
        <v>13</v>
      </c>
      <c r="H386" s="4">
        <f t="shared" si="90"/>
        <v>45</v>
      </c>
      <c r="I386" s="4">
        <f t="shared" si="91"/>
        <v>0.59452054797019438</v>
      </c>
      <c r="J386" s="4">
        <f t="shared" si="92"/>
        <v>0.16529888822158653</v>
      </c>
      <c r="K386" s="83">
        <f t="shared" si="93"/>
        <v>19863.21875</v>
      </c>
      <c r="L386" s="83">
        <f t="shared" si="94"/>
        <v>8.7884619204320842</v>
      </c>
      <c r="M386" s="84">
        <f t="shared" si="96"/>
        <v>8.1117503525588148</v>
      </c>
      <c r="N386" s="84"/>
      <c r="O386" s="4" t="s">
        <v>753</v>
      </c>
    </row>
    <row r="387" spans="1:15">
      <c r="A387" s="4" t="s">
        <v>534</v>
      </c>
      <c r="C387" s="4" t="s">
        <v>753</v>
      </c>
      <c r="D387" s="4">
        <v>1966</v>
      </c>
      <c r="E387" s="4">
        <v>1980</v>
      </c>
      <c r="F387" s="82">
        <v>244989</v>
      </c>
      <c r="G387" s="4">
        <f t="shared" si="89"/>
        <v>31</v>
      </c>
      <c r="H387" s="4">
        <f t="shared" si="90"/>
        <v>45</v>
      </c>
      <c r="I387" s="4">
        <f t="shared" si="91"/>
        <v>0.28938421793905061</v>
      </c>
      <c r="J387" s="4">
        <f t="shared" si="92"/>
        <v>0.16529888822158653</v>
      </c>
      <c r="K387" s="83">
        <f t="shared" si="93"/>
        <v>17499.214285714286</v>
      </c>
      <c r="L387" s="83">
        <f t="shared" si="94"/>
        <v>2.2383119257634556</v>
      </c>
      <c r="M387" s="84">
        <f t="shared" si="96"/>
        <v>2.0659619074796698</v>
      </c>
      <c r="N387" s="84"/>
      <c r="O387" s="4" t="s">
        <v>753</v>
      </c>
    </row>
    <row r="388" spans="1:15">
      <c r="A388" s="4" t="s">
        <v>535</v>
      </c>
      <c r="C388" s="4" t="s">
        <v>753</v>
      </c>
      <c r="D388" s="4">
        <v>1966</v>
      </c>
      <c r="E388" s="4">
        <v>1973</v>
      </c>
      <c r="F388" s="82">
        <v>54442</v>
      </c>
      <c r="G388" s="4">
        <f t="shared" si="89"/>
        <v>38</v>
      </c>
      <c r="H388" s="4">
        <f t="shared" si="90"/>
        <v>45</v>
      </c>
      <c r="I388" s="4">
        <f t="shared" si="91"/>
        <v>0.21871188695221475</v>
      </c>
      <c r="J388" s="4">
        <f t="shared" si="92"/>
        <v>0.16529888822158653</v>
      </c>
      <c r="K388" s="83">
        <f t="shared" si="93"/>
        <v>7777.4285714285716</v>
      </c>
      <c r="L388" s="83">
        <f t="shared" si="94"/>
        <v>0.42821769797632708</v>
      </c>
      <c r="M388" s="84">
        <f t="shared" si="96"/>
        <v>0.39524493523214993</v>
      </c>
      <c r="N388" s="84"/>
      <c r="O388" s="4" t="s">
        <v>753</v>
      </c>
    </row>
    <row r="389" spans="1:15">
      <c r="A389" s="4" t="s">
        <v>536</v>
      </c>
      <c r="C389" s="4" t="s">
        <v>537</v>
      </c>
      <c r="D389" s="4">
        <v>1966</v>
      </c>
      <c r="E389" s="4">
        <v>1975</v>
      </c>
      <c r="F389" s="82">
        <v>108884</v>
      </c>
      <c r="G389" s="4">
        <f t="shared" si="89"/>
        <v>36</v>
      </c>
      <c r="H389" s="4">
        <f t="shared" si="90"/>
        <v>45</v>
      </c>
      <c r="I389" s="4">
        <f t="shared" si="91"/>
        <v>0.23692775868212176</v>
      </c>
      <c r="J389" s="4">
        <f t="shared" si="92"/>
        <v>0.16529888822158653</v>
      </c>
      <c r="K389" s="83">
        <f t="shared" si="93"/>
        <v>12098.222222222223</v>
      </c>
      <c r="L389" s="83">
        <f t="shared" si="94"/>
        <v>0.89328754848860181</v>
      </c>
      <c r="M389" s="84">
        <f t="shared" si="96"/>
        <v>0.82450440725497953</v>
      </c>
      <c r="N389" s="84"/>
      <c r="O389" s="4" t="s">
        <v>753</v>
      </c>
    </row>
    <row r="390" spans="1:15">
      <c r="A390" s="4" t="s">
        <v>538</v>
      </c>
      <c r="B390" s="4">
        <v>172879</v>
      </c>
      <c r="C390" s="4" t="s">
        <v>763</v>
      </c>
      <c r="D390" s="4">
        <v>1966</v>
      </c>
      <c r="E390" s="4">
        <v>1992</v>
      </c>
      <c r="F390" s="82">
        <v>83160</v>
      </c>
      <c r="G390" s="4">
        <f t="shared" si="89"/>
        <v>19</v>
      </c>
      <c r="H390" s="4">
        <f t="shared" si="90"/>
        <v>45</v>
      </c>
      <c r="I390" s="4">
        <f t="shared" si="91"/>
        <v>0.46766642700990924</v>
      </c>
      <c r="J390" s="4">
        <f t="shared" si="92"/>
        <v>0.16529888822158653</v>
      </c>
      <c r="K390" s="83">
        <f t="shared" si="93"/>
        <v>3198.4615384615386</v>
      </c>
      <c r="L390" s="83">
        <f t="shared" si="94"/>
        <v>0.99691451157472744</v>
      </c>
      <c r="M390" s="85">
        <v>0</v>
      </c>
      <c r="N390" s="84">
        <v>23.74</v>
      </c>
      <c r="O390" s="4" t="s">
        <v>753</v>
      </c>
    </row>
    <row r="391" spans="1:15">
      <c r="A391" s="4" t="s">
        <v>539</v>
      </c>
      <c r="B391" s="4">
        <v>172880</v>
      </c>
      <c r="C391" s="4" t="s">
        <v>760</v>
      </c>
      <c r="D391" s="4">
        <v>1976</v>
      </c>
      <c r="E391" s="4">
        <v>1995</v>
      </c>
      <c r="F391" s="82">
        <v>419600</v>
      </c>
      <c r="G391" s="4">
        <f t="shared" si="89"/>
        <v>16</v>
      </c>
      <c r="H391" s="4">
        <f t="shared" si="90"/>
        <v>35</v>
      </c>
      <c r="I391" s="4">
        <f t="shared" si="91"/>
        <v>0.52729242404304855</v>
      </c>
      <c r="J391" s="4">
        <f t="shared" si="92"/>
        <v>0.24659696394160643</v>
      </c>
      <c r="K391" s="83">
        <f t="shared" si="93"/>
        <v>22084.21052631579</v>
      </c>
      <c r="L391" s="83">
        <f t="shared" si="94"/>
        <v>6.3899710030100199</v>
      </c>
      <c r="M391" s="84">
        <f>$L391*0.923</f>
        <v>5.8979432357782482</v>
      </c>
      <c r="N391" s="84"/>
      <c r="O391" s="4" t="s">
        <v>753</v>
      </c>
    </row>
    <row r="392" spans="1:15">
      <c r="A392" s="4" t="s">
        <v>540</v>
      </c>
      <c r="C392" s="4" t="s">
        <v>760</v>
      </c>
      <c r="D392" s="4">
        <v>1966</v>
      </c>
      <c r="E392" s="4">
        <v>1976</v>
      </c>
      <c r="F392" s="82">
        <v>136105</v>
      </c>
      <c r="G392" s="4">
        <f t="shared" si="89"/>
        <v>35</v>
      </c>
      <c r="H392" s="4">
        <f t="shared" si="90"/>
        <v>45</v>
      </c>
      <c r="I392" s="4">
        <f t="shared" si="91"/>
        <v>0.24659696394160643</v>
      </c>
      <c r="J392" s="4">
        <f t="shared" si="92"/>
        <v>0.16529888822158653</v>
      </c>
      <c r="K392" s="83">
        <f t="shared" si="93"/>
        <v>13610.5</v>
      </c>
      <c r="L392" s="83">
        <f t="shared" si="94"/>
        <v>1.1406068262152511</v>
      </c>
      <c r="M392" s="84">
        <f>$L392*0.923</f>
        <v>1.0527801005966768</v>
      </c>
      <c r="N392" s="84"/>
      <c r="O392" s="4" t="s">
        <v>753</v>
      </c>
    </row>
    <row r="393" spans="1:15">
      <c r="A393" s="4" t="s">
        <v>541</v>
      </c>
      <c r="B393" s="4">
        <v>274631</v>
      </c>
      <c r="C393" s="4" t="s">
        <v>25</v>
      </c>
      <c r="D393" s="4">
        <v>1976</v>
      </c>
      <c r="E393" s="4">
        <v>1999</v>
      </c>
      <c r="F393" s="82">
        <v>819182</v>
      </c>
      <c r="G393" s="4">
        <f t="shared" si="89"/>
        <v>12</v>
      </c>
      <c r="H393" s="4">
        <f t="shared" si="90"/>
        <v>35</v>
      </c>
      <c r="I393" s="4">
        <f t="shared" si="91"/>
        <v>0.61878339180614084</v>
      </c>
      <c r="J393" s="4">
        <f t="shared" si="92"/>
        <v>0.24659696394160643</v>
      </c>
      <c r="K393" s="83">
        <f t="shared" si="93"/>
        <v>35616.608695652176</v>
      </c>
      <c r="L393" s="83">
        <f t="shared" si="94"/>
        <v>13.66453059341047</v>
      </c>
      <c r="M393" s="85">
        <v>0</v>
      </c>
      <c r="N393" s="84">
        <v>0.19</v>
      </c>
      <c r="O393" s="4" t="s">
        <v>753</v>
      </c>
    </row>
    <row r="394" spans="1:15">
      <c r="A394" s="4" t="s">
        <v>542</v>
      </c>
      <c r="C394" s="4" t="s">
        <v>25</v>
      </c>
      <c r="D394" s="4">
        <v>1966</v>
      </c>
      <c r="E394" s="4">
        <v>1977</v>
      </c>
      <c r="F394" s="82">
        <v>136105</v>
      </c>
      <c r="G394" s="4">
        <f t="shared" si="89"/>
        <v>34</v>
      </c>
      <c r="H394" s="4">
        <f t="shared" si="90"/>
        <v>45</v>
      </c>
      <c r="I394" s="4">
        <f t="shared" si="91"/>
        <v>0.25666077695355588</v>
      </c>
      <c r="J394" s="4">
        <f t="shared" si="92"/>
        <v>0.16529888822158653</v>
      </c>
      <c r="K394" s="83">
        <f t="shared" si="93"/>
        <v>12373.181818181818</v>
      </c>
      <c r="L394" s="83">
        <f t="shared" si="94"/>
        <v>1.1652740745670669</v>
      </c>
      <c r="M394" s="84">
        <f>$L394*0.923</f>
        <v>1.0755479708254028</v>
      </c>
      <c r="N394" s="84"/>
      <c r="O394" s="4" t="s">
        <v>753</v>
      </c>
    </row>
    <row r="395" spans="1:15">
      <c r="A395" s="4" t="s">
        <v>543</v>
      </c>
      <c r="C395" s="4" t="s">
        <v>25</v>
      </c>
      <c r="D395" s="4">
        <v>1966</v>
      </c>
      <c r="E395" s="4">
        <v>1974</v>
      </c>
      <c r="F395" s="82">
        <v>81663</v>
      </c>
      <c r="G395" s="4">
        <f t="shared" si="89"/>
        <v>37</v>
      </c>
      <c r="H395" s="4">
        <f t="shared" si="90"/>
        <v>45</v>
      </c>
      <c r="I395" s="4">
        <f t="shared" si="91"/>
        <v>0.22763768838381274</v>
      </c>
      <c r="J395" s="4">
        <f t="shared" si="92"/>
        <v>0.16529888822158653</v>
      </c>
      <c r="K395" s="83">
        <f t="shared" si="93"/>
        <v>10207.875</v>
      </c>
      <c r="L395" s="83">
        <f t="shared" si="94"/>
        <v>0.65595704793779652</v>
      </c>
      <c r="M395" s="84">
        <f>$L395*0.923</f>
        <v>0.60544835524658625</v>
      </c>
      <c r="N395" s="84"/>
      <c r="O395" s="4" t="s">
        <v>753</v>
      </c>
    </row>
    <row r="396" spans="1:15">
      <c r="A396" s="4" t="s">
        <v>544</v>
      </c>
      <c r="C396" s="4" t="s">
        <v>24</v>
      </c>
      <c r="D396" s="4">
        <v>1966</v>
      </c>
      <c r="E396" s="4">
        <v>1973</v>
      </c>
      <c r="F396" s="82">
        <v>54442</v>
      </c>
      <c r="G396" s="4">
        <f t="shared" si="89"/>
        <v>38</v>
      </c>
      <c r="H396" s="4">
        <f t="shared" si="90"/>
        <v>45</v>
      </c>
      <c r="I396" s="4">
        <f t="shared" si="91"/>
        <v>0.21871188695221475</v>
      </c>
      <c r="J396" s="4">
        <f t="shared" si="92"/>
        <v>0.16529888822158653</v>
      </c>
      <c r="K396" s="83">
        <f t="shared" si="93"/>
        <v>7777.4285714285716</v>
      </c>
      <c r="L396" s="83">
        <f t="shared" si="94"/>
        <v>0.42821769797632708</v>
      </c>
      <c r="M396" s="84">
        <f>$L396*0.923</f>
        <v>0.39524493523214993</v>
      </c>
      <c r="N396" s="84"/>
      <c r="O396" s="4" t="s">
        <v>753</v>
      </c>
    </row>
    <row r="397" spans="1:15">
      <c r="A397" s="4" t="s">
        <v>545</v>
      </c>
      <c r="B397" s="4">
        <v>173062</v>
      </c>
      <c r="C397" s="4" t="s">
        <v>761</v>
      </c>
      <c r="D397" s="4">
        <v>1966</v>
      </c>
      <c r="E397" s="4">
        <v>1987</v>
      </c>
      <c r="F397" s="82">
        <v>68000</v>
      </c>
      <c r="G397" s="4">
        <f t="shared" si="89"/>
        <v>24</v>
      </c>
      <c r="H397" s="4">
        <f t="shared" si="90"/>
        <v>45</v>
      </c>
      <c r="I397" s="4">
        <f t="shared" si="91"/>
        <v>0.38289288597511206</v>
      </c>
      <c r="J397" s="4">
        <f t="shared" si="92"/>
        <v>0.16529888822158653</v>
      </c>
      <c r="K397" s="83">
        <f t="shared" si="93"/>
        <v>3238.0952380952381</v>
      </c>
      <c r="L397" s="83">
        <f t="shared" si="94"/>
        <v>0.72630352109405028</v>
      </c>
      <c r="M397" s="84">
        <f>$L397*0.923</f>
        <v>0.67037814996980849</v>
      </c>
      <c r="N397" s="84"/>
      <c r="O397" s="4" t="s">
        <v>753</v>
      </c>
    </row>
    <row r="398" spans="1:15">
      <c r="A398" s="4" t="s">
        <v>546</v>
      </c>
      <c r="C398" s="4" t="s">
        <v>547</v>
      </c>
      <c r="D398" s="4">
        <v>1966</v>
      </c>
      <c r="E398" s="4">
        <v>1975</v>
      </c>
      <c r="F398" s="82">
        <v>108884</v>
      </c>
      <c r="G398" s="4">
        <f t="shared" si="89"/>
        <v>36</v>
      </c>
      <c r="H398" s="4">
        <f t="shared" si="90"/>
        <v>45</v>
      </c>
      <c r="I398" s="4">
        <f t="shared" si="91"/>
        <v>0.23692775868212176</v>
      </c>
      <c r="J398" s="4">
        <f t="shared" si="92"/>
        <v>0.16529888822158653</v>
      </c>
      <c r="K398" s="83">
        <f t="shared" si="93"/>
        <v>12098.222222222223</v>
      </c>
      <c r="L398" s="83">
        <f t="shared" si="94"/>
        <v>0.89328754848860181</v>
      </c>
      <c r="M398" s="84">
        <f>$L398*0.923</f>
        <v>0.82450440725497953</v>
      </c>
      <c r="N398" s="84"/>
      <c r="O398" s="4" t="s">
        <v>753</v>
      </c>
    </row>
    <row r="399" spans="1:15">
      <c r="F399" s="88">
        <f>SUM(F359:F398)</f>
        <v>16598335</v>
      </c>
      <c r="K399" s="83"/>
      <c r="L399" s="83"/>
      <c r="M399" s="84"/>
      <c r="N399" s="84"/>
      <c r="O399" s="85">
        <f>SUM(M359:M398)</f>
        <v>64.331433401887978</v>
      </c>
    </row>
    <row r="400" spans="1:15">
      <c r="A400" s="4" t="s">
        <v>548</v>
      </c>
      <c r="C400" s="4" t="s">
        <v>549</v>
      </c>
      <c r="D400" s="4">
        <v>1966</v>
      </c>
      <c r="E400" s="4">
        <v>1985</v>
      </c>
      <c r="F400" s="82">
        <v>381094</v>
      </c>
      <c r="G400" s="4">
        <f>2011-$E400</f>
        <v>26</v>
      </c>
      <c r="H400" s="4">
        <f>2011-$D400</f>
        <v>45</v>
      </c>
      <c r="I400" s="4">
        <f>EXP(-$C$8*$G400)</f>
        <v>0.35345468195878016</v>
      </c>
      <c r="J400" s="4">
        <f>EXP(-$C$8*$H400)</f>
        <v>0.16529888822158653</v>
      </c>
      <c r="K400" s="83">
        <f>$F400/($E400-$D400)</f>
        <v>20057.57894736842</v>
      </c>
      <c r="L400" s="83">
        <f>(2*($C$4*($K400*($I400-$J400)))*$C$11/(1*10^6))*(1050.2/(273+25))/1000</f>
        <v>3.8902519253865639</v>
      </c>
      <c r="M400" s="84">
        <v>0</v>
      </c>
      <c r="N400" s="84">
        <v>0.2</v>
      </c>
      <c r="O400" s="4" t="s">
        <v>717</v>
      </c>
    </row>
    <row r="401" spans="1:15">
      <c r="A401" s="4" t="s">
        <v>550</v>
      </c>
      <c r="C401" s="4" t="s">
        <v>716</v>
      </c>
      <c r="D401" s="4">
        <v>1966</v>
      </c>
      <c r="E401" s="4">
        <v>1966</v>
      </c>
      <c r="F401" s="82">
        <v>16500</v>
      </c>
      <c r="G401" s="4">
        <f>2011-$E401</f>
        <v>45</v>
      </c>
      <c r="H401" s="4">
        <f>2011-$D401</f>
        <v>45</v>
      </c>
      <c r="I401" s="4">
        <f>EXP(-$C$8*$G401)</f>
        <v>0.16529888822158653</v>
      </c>
      <c r="J401" s="4">
        <f>EXP(-$C$8*$H401)</f>
        <v>0.16529888822158653</v>
      </c>
      <c r="K401" s="83">
        <f>$F401</f>
        <v>16500</v>
      </c>
      <c r="L401" s="83">
        <f>(2*($C$4*($K401*($I401-$J401)))*$C$11/(1*10^6))*(1050.2/(273+25))/1000</f>
        <v>0</v>
      </c>
      <c r="M401" s="84">
        <f>$L401*0.923</f>
        <v>0</v>
      </c>
      <c r="N401" s="84"/>
      <c r="O401" s="4" t="s">
        <v>717</v>
      </c>
    </row>
    <row r="402" spans="1:15">
      <c r="A402" s="4" t="s">
        <v>551</v>
      </c>
      <c r="C402" s="4" t="s">
        <v>740</v>
      </c>
      <c r="D402" s="4">
        <v>1978</v>
      </c>
      <c r="E402" s="4">
        <v>1984</v>
      </c>
      <c r="F402" s="82">
        <v>190547</v>
      </c>
      <c r="G402" s="4">
        <f>2011-$E402</f>
        <v>27</v>
      </c>
      <c r="H402" s="4">
        <f>2011-$D402</f>
        <v>33</v>
      </c>
      <c r="I402" s="4">
        <f>EXP(-$C$8*$G402)</f>
        <v>0.33959552564493911</v>
      </c>
      <c r="J402" s="4">
        <f>EXP(-$C$8*$H402)</f>
        <v>0.26713530196585034</v>
      </c>
      <c r="K402" s="83">
        <f>$F402/($E402-$D402)</f>
        <v>31757.833333333332</v>
      </c>
      <c r="L402" s="83">
        <f>(2*($C$4*($K402*($I402-$J402)))*$C$11/(1*10^6))*(1050.2/(273+25))/1000</f>
        <v>2.3720954244746904</v>
      </c>
      <c r="M402" s="84">
        <f>$L402*0.923</f>
        <v>2.1894440767901391</v>
      </c>
      <c r="N402" s="84"/>
      <c r="O402" s="4" t="s">
        <v>717</v>
      </c>
    </row>
    <row r="403" spans="1:15">
      <c r="A403" s="4" t="s">
        <v>282</v>
      </c>
      <c r="C403" s="4" t="s">
        <v>283</v>
      </c>
      <c r="D403" s="4">
        <v>1966</v>
      </c>
      <c r="E403" s="4">
        <v>1975</v>
      </c>
      <c r="F403" s="82">
        <v>108884</v>
      </c>
      <c r="G403" s="4">
        <f>2011-$E403</f>
        <v>36</v>
      </c>
      <c r="H403" s="4">
        <f>2011-$D403</f>
        <v>45</v>
      </c>
      <c r="I403" s="4">
        <f>EXP(-$C$8*$G403)</f>
        <v>0.23692775868212176</v>
      </c>
      <c r="J403" s="4">
        <f>EXP(-$C$8*$H403)</f>
        <v>0.16529888822158653</v>
      </c>
      <c r="K403" s="83">
        <f>$F403/($E403-$D403)</f>
        <v>12098.222222222223</v>
      </c>
      <c r="L403" s="83">
        <f>(2*($C$4*($K403*($I403-$J403)))*$C$11/(1*10^6))*(1050.2/(273+25))/1000</f>
        <v>0.89328754848860181</v>
      </c>
      <c r="M403" s="84">
        <f>$L403*0.923</f>
        <v>0.82450440725497953</v>
      </c>
      <c r="N403" s="84"/>
      <c r="O403" s="4" t="s">
        <v>717</v>
      </c>
    </row>
    <row r="404" spans="1:15">
      <c r="F404" s="88">
        <f>SUM(F400:F403)</f>
        <v>697025</v>
      </c>
      <c r="K404" s="83"/>
      <c r="L404" s="83"/>
      <c r="M404" s="84"/>
      <c r="N404" s="84"/>
      <c r="O404" s="85">
        <f>SUM(M400:M403)</f>
        <v>3.0139484840451187</v>
      </c>
    </row>
    <row r="405" spans="1:15">
      <c r="A405" s="4" t="s">
        <v>552</v>
      </c>
      <c r="B405" s="4">
        <v>172293</v>
      </c>
      <c r="C405" s="4" t="s">
        <v>553</v>
      </c>
      <c r="D405" s="4">
        <v>1971</v>
      </c>
      <c r="E405" s="4">
        <v>1999</v>
      </c>
      <c r="F405" s="82">
        <v>101127</v>
      </c>
      <c r="G405" s="4">
        <f t="shared" ref="G405:G436" si="97">2011-$E405</f>
        <v>12</v>
      </c>
      <c r="H405" s="4">
        <f t="shared" ref="H405:H436" si="98">2011-$D405</f>
        <v>40</v>
      </c>
      <c r="I405" s="4">
        <f t="shared" ref="I405:I436" si="99">EXP(-$C$8*$G405)</f>
        <v>0.61878339180614084</v>
      </c>
      <c r="J405" s="4">
        <f t="shared" ref="J405:J436" si="100">EXP(-$C$8*$H405)</f>
        <v>0.20189651799465538</v>
      </c>
      <c r="K405" s="83">
        <f t="shared" ref="K405:K436" si="101">$F405/($E405-$D405)</f>
        <v>3611.6785714285716</v>
      </c>
      <c r="L405" s="83">
        <f t="shared" ref="L405:L436" si="102">(2*($C$4*($K405*($I405-$J405)))*$C$11/(1*10^6))*(1050.2/(273+25))/1000</f>
        <v>1.5520615276619971</v>
      </c>
      <c r="M405" s="84">
        <f>$L405*0.923</f>
        <v>1.4325527900320234</v>
      </c>
      <c r="N405" s="84"/>
      <c r="O405" s="4" t="s">
        <v>691</v>
      </c>
    </row>
    <row r="406" spans="1:15">
      <c r="A406" s="4" t="s">
        <v>554</v>
      </c>
      <c r="C406" s="4" t="s">
        <v>553</v>
      </c>
      <c r="D406" s="4">
        <v>1966</v>
      </c>
      <c r="E406" s="4">
        <v>1977</v>
      </c>
      <c r="F406" s="82">
        <v>163326</v>
      </c>
      <c r="G406" s="4">
        <f t="shared" si="97"/>
        <v>34</v>
      </c>
      <c r="H406" s="4">
        <f t="shared" si="98"/>
        <v>45</v>
      </c>
      <c r="I406" s="4">
        <f t="shared" si="99"/>
        <v>0.25666077695355588</v>
      </c>
      <c r="J406" s="4">
        <f t="shared" si="100"/>
        <v>0.16529888822158653</v>
      </c>
      <c r="K406" s="83">
        <f t="shared" si="101"/>
        <v>14847.818181818182</v>
      </c>
      <c r="L406" s="83">
        <f t="shared" si="102"/>
        <v>1.3983288894804802</v>
      </c>
      <c r="M406" s="84">
        <f>$L406*0.923</f>
        <v>1.2906575649904832</v>
      </c>
      <c r="N406" s="84"/>
      <c r="O406" s="4" t="s">
        <v>691</v>
      </c>
    </row>
    <row r="407" spans="1:15">
      <c r="A407" s="4" t="s">
        <v>555</v>
      </c>
      <c r="B407" s="4">
        <v>39042</v>
      </c>
      <c r="C407" s="4" t="s">
        <v>690</v>
      </c>
      <c r="D407" s="4">
        <v>1966</v>
      </c>
      <c r="E407" s="4">
        <v>1993</v>
      </c>
      <c r="F407" s="82">
        <v>228722</v>
      </c>
      <c r="G407" s="4">
        <f t="shared" si="97"/>
        <v>18</v>
      </c>
      <c r="H407" s="4">
        <f t="shared" si="98"/>
        <v>45</v>
      </c>
      <c r="I407" s="4">
        <f t="shared" si="99"/>
        <v>0.48675225595997168</v>
      </c>
      <c r="J407" s="4">
        <f t="shared" si="100"/>
        <v>0.16529888822158653</v>
      </c>
      <c r="K407" s="83">
        <f t="shared" si="101"/>
        <v>8471.1851851851843</v>
      </c>
      <c r="L407" s="83">
        <f t="shared" si="102"/>
        <v>2.807008812749249</v>
      </c>
      <c r="M407" s="84">
        <f>$L407*0.923</f>
        <v>2.5908691341675567</v>
      </c>
      <c r="N407" s="84"/>
      <c r="O407" s="4" t="s">
        <v>691</v>
      </c>
    </row>
    <row r="408" spans="1:15">
      <c r="A408" s="4" t="s">
        <v>556</v>
      </c>
      <c r="B408" s="4">
        <v>39046</v>
      </c>
      <c r="C408" s="4" t="s">
        <v>697</v>
      </c>
      <c r="D408" s="4">
        <v>1966</v>
      </c>
      <c r="E408" s="4">
        <v>1990</v>
      </c>
      <c r="F408" s="82">
        <v>320000</v>
      </c>
      <c r="G408" s="4">
        <f t="shared" si="97"/>
        <v>21</v>
      </c>
      <c r="H408" s="4">
        <f t="shared" si="98"/>
        <v>45</v>
      </c>
      <c r="I408" s="4">
        <f t="shared" si="99"/>
        <v>0.43171052342907973</v>
      </c>
      <c r="J408" s="4">
        <f t="shared" si="100"/>
        <v>0.16529888822158653</v>
      </c>
      <c r="K408" s="83">
        <f t="shared" si="101"/>
        <v>13333.333333333334</v>
      </c>
      <c r="L408" s="83">
        <f t="shared" si="102"/>
        <v>3.6616223062085456</v>
      </c>
      <c r="M408" s="84">
        <f>$L408*0.923</f>
        <v>3.3796773886304878</v>
      </c>
      <c r="N408" s="84"/>
      <c r="O408" s="4" t="s">
        <v>691</v>
      </c>
    </row>
    <row r="409" spans="1:15">
      <c r="A409" s="4" t="s">
        <v>557</v>
      </c>
      <c r="B409" s="4">
        <v>259260</v>
      </c>
      <c r="C409" s="4" t="s">
        <v>26</v>
      </c>
      <c r="D409" s="4">
        <v>1973</v>
      </c>
      <c r="E409" s="4">
        <v>2011</v>
      </c>
      <c r="F409" s="82">
        <v>2365149</v>
      </c>
      <c r="G409" s="4">
        <f t="shared" si="97"/>
        <v>0</v>
      </c>
      <c r="H409" s="4">
        <f t="shared" si="98"/>
        <v>38</v>
      </c>
      <c r="I409" s="4">
        <f t="shared" si="99"/>
        <v>1</v>
      </c>
      <c r="J409" s="4">
        <f t="shared" si="100"/>
        <v>0.21871188695221475</v>
      </c>
      <c r="K409" s="83">
        <f t="shared" si="101"/>
        <v>62240.76315789474</v>
      </c>
      <c r="L409" s="83">
        <f t="shared" si="102"/>
        <v>50.126542052696394</v>
      </c>
      <c r="M409" s="85">
        <v>0</v>
      </c>
      <c r="N409" s="84">
        <v>5.7</v>
      </c>
      <c r="O409" s="4" t="s">
        <v>691</v>
      </c>
    </row>
    <row r="410" spans="1:15">
      <c r="A410" s="4" t="s">
        <v>558</v>
      </c>
      <c r="C410" s="4" t="s">
        <v>559</v>
      </c>
      <c r="D410" s="4">
        <v>1966</v>
      </c>
      <c r="E410" s="4">
        <v>1984</v>
      </c>
      <c r="F410" s="82">
        <v>353873</v>
      </c>
      <c r="G410" s="4">
        <f t="shared" si="97"/>
        <v>27</v>
      </c>
      <c r="H410" s="4">
        <f t="shared" si="98"/>
        <v>45</v>
      </c>
      <c r="I410" s="4">
        <f t="shared" si="99"/>
        <v>0.33959552564493911</v>
      </c>
      <c r="J410" s="4">
        <f t="shared" si="100"/>
        <v>0.16529888822158653</v>
      </c>
      <c r="K410" s="83">
        <f t="shared" si="101"/>
        <v>19659.611111111109</v>
      </c>
      <c r="L410" s="83">
        <f t="shared" si="102"/>
        <v>3.5322021595214403</v>
      </c>
      <c r="M410" s="84">
        <f t="shared" ref="M410:M422" si="103">$L410*0.923</f>
        <v>3.2602225932382898</v>
      </c>
      <c r="N410" s="84"/>
      <c r="O410" s="4" t="s">
        <v>691</v>
      </c>
    </row>
    <row r="411" spans="1:15">
      <c r="A411" s="4" t="s">
        <v>560</v>
      </c>
      <c r="C411" s="4" t="s">
        <v>559</v>
      </c>
      <c r="D411" s="4">
        <v>1966</v>
      </c>
      <c r="E411" s="4">
        <v>1975</v>
      </c>
      <c r="F411" s="82">
        <v>108884</v>
      </c>
      <c r="G411" s="4">
        <f t="shared" si="97"/>
        <v>36</v>
      </c>
      <c r="H411" s="4">
        <f t="shared" si="98"/>
        <v>45</v>
      </c>
      <c r="I411" s="4">
        <f t="shared" si="99"/>
        <v>0.23692775868212176</v>
      </c>
      <c r="J411" s="4">
        <f t="shared" si="100"/>
        <v>0.16529888822158653</v>
      </c>
      <c r="K411" s="83">
        <f t="shared" si="101"/>
        <v>12098.222222222223</v>
      </c>
      <c r="L411" s="83">
        <f t="shared" si="102"/>
        <v>0.89328754848860181</v>
      </c>
      <c r="M411" s="84">
        <f t="shared" si="103"/>
        <v>0.82450440725497953</v>
      </c>
      <c r="N411" s="84"/>
      <c r="O411" s="4" t="s">
        <v>691</v>
      </c>
    </row>
    <row r="412" spans="1:15">
      <c r="A412" s="4" t="s">
        <v>561</v>
      </c>
      <c r="B412" s="4">
        <v>172343</v>
      </c>
      <c r="C412" s="4" t="s">
        <v>706</v>
      </c>
      <c r="D412" s="4">
        <v>1972</v>
      </c>
      <c r="E412" s="4">
        <v>1998</v>
      </c>
      <c r="F412" s="82">
        <v>267051</v>
      </c>
      <c r="G412" s="4">
        <f t="shared" si="97"/>
        <v>13</v>
      </c>
      <c r="H412" s="4">
        <f t="shared" si="98"/>
        <v>39</v>
      </c>
      <c r="I412" s="4">
        <f t="shared" si="99"/>
        <v>0.59452054797019438</v>
      </c>
      <c r="J412" s="4">
        <f t="shared" si="100"/>
        <v>0.21013607120076472</v>
      </c>
      <c r="K412" s="83">
        <f t="shared" si="101"/>
        <v>10271.192307692309</v>
      </c>
      <c r="L412" s="83">
        <f t="shared" si="102"/>
        <v>4.0697555248548491</v>
      </c>
      <c r="M412" s="84">
        <f t="shared" si="103"/>
        <v>3.7563843494410261</v>
      </c>
      <c r="N412" s="84"/>
      <c r="O412" s="4" t="s">
        <v>691</v>
      </c>
    </row>
    <row r="413" spans="1:15">
      <c r="A413" s="4" t="s">
        <v>562</v>
      </c>
      <c r="C413" s="4" t="s">
        <v>706</v>
      </c>
      <c r="D413" s="4">
        <v>1966</v>
      </c>
      <c r="E413" s="4">
        <v>1973</v>
      </c>
      <c r="F413" s="82">
        <v>54442</v>
      </c>
      <c r="G413" s="4">
        <f t="shared" si="97"/>
        <v>38</v>
      </c>
      <c r="H413" s="4">
        <f t="shared" si="98"/>
        <v>45</v>
      </c>
      <c r="I413" s="4">
        <f t="shared" si="99"/>
        <v>0.21871188695221475</v>
      </c>
      <c r="J413" s="4">
        <f t="shared" si="100"/>
        <v>0.16529888822158653</v>
      </c>
      <c r="K413" s="83">
        <f t="shared" si="101"/>
        <v>7777.4285714285716</v>
      </c>
      <c r="L413" s="83">
        <f t="shared" si="102"/>
        <v>0.42821769797632708</v>
      </c>
      <c r="M413" s="84">
        <f t="shared" si="103"/>
        <v>0.39524493523214993</v>
      </c>
      <c r="N413" s="84"/>
      <c r="O413" s="4" t="s">
        <v>691</v>
      </c>
    </row>
    <row r="414" spans="1:15">
      <c r="A414" s="4" t="s">
        <v>563</v>
      </c>
      <c r="B414" s="4">
        <v>172346</v>
      </c>
      <c r="C414" s="4" t="s">
        <v>564</v>
      </c>
      <c r="D414" s="4">
        <v>1968</v>
      </c>
      <c r="E414" s="4">
        <v>1998</v>
      </c>
      <c r="F414" s="82">
        <v>214837</v>
      </c>
      <c r="G414" s="4">
        <f t="shared" si="97"/>
        <v>13</v>
      </c>
      <c r="H414" s="4">
        <f t="shared" si="98"/>
        <v>43</v>
      </c>
      <c r="I414" s="4">
        <f t="shared" si="99"/>
        <v>0.59452054797019438</v>
      </c>
      <c r="J414" s="4">
        <f t="shared" si="100"/>
        <v>0.17906614791149322</v>
      </c>
      <c r="K414" s="83">
        <f t="shared" si="101"/>
        <v>7161.2333333333336</v>
      </c>
      <c r="L414" s="83">
        <f t="shared" si="102"/>
        <v>3.0668519251130557</v>
      </c>
      <c r="M414" s="84">
        <f t="shared" si="103"/>
        <v>2.8307043268793506</v>
      </c>
      <c r="N414" s="84"/>
      <c r="O414" s="4" t="s">
        <v>691</v>
      </c>
    </row>
    <row r="415" spans="1:15">
      <c r="A415" s="4" t="s">
        <v>565</v>
      </c>
      <c r="C415" s="4" t="s">
        <v>564</v>
      </c>
      <c r="D415" s="4">
        <v>1966</v>
      </c>
      <c r="E415" s="4">
        <v>1971</v>
      </c>
      <c r="F415" s="82">
        <v>99000</v>
      </c>
      <c r="G415" s="4">
        <f t="shared" si="97"/>
        <v>40</v>
      </c>
      <c r="H415" s="4">
        <f t="shared" si="98"/>
        <v>45</v>
      </c>
      <c r="I415" s="4">
        <f t="shared" si="99"/>
        <v>0.20189651799465538</v>
      </c>
      <c r="J415" s="4">
        <f t="shared" si="100"/>
        <v>0.16529888822158653</v>
      </c>
      <c r="K415" s="83">
        <f t="shared" si="101"/>
        <v>19800</v>
      </c>
      <c r="L415" s="83">
        <f t="shared" si="102"/>
        <v>0.74696416948600952</v>
      </c>
      <c r="M415" s="84">
        <f t="shared" si="103"/>
        <v>0.68944792843558678</v>
      </c>
      <c r="N415" s="84"/>
      <c r="O415" s="4" t="s">
        <v>691</v>
      </c>
    </row>
    <row r="416" spans="1:15">
      <c r="A416" s="4" t="s">
        <v>566</v>
      </c>
      <c r="B416" s="4">
        <v>172360</v>
      </c>
      <c r="C416" s="4" t="s">
        <v>567</v>
      </c>
      <c r="D416" s="4">
        <v>1970</v>
      </c>
      <c r="E416" s="4">
        <v>1991</v>
      </c>
      <c r="F416" s="82">
        <v>73500</v>
      </c>
      <c r="G416" s="4">
        <f t="shared" si="97"/>
        <v>20</v>
      </c>
      <c r="H416" s="4">
        <f t="shared" si="98"/>
        <v>41</v>
      </c>
      <c r="I416" s="4">
        <f t="shared" si="99"/>
        <v>0.44932896411722156</v>
      </c>
      <c r="J416" s="4">
        <f t="shared" si="100"/>
        <v>0.19398004229089189</v>
      </c>
      <c r="K416" s="83">
        <f t="shared" si="101"/>
        <v>3500</v>
      </c>
      <c r="L416" s="83">
        <f t="shared" si="102"/>
        <v>0.92126313539407456</v>
      </c>
      <c r="M416" s="84">
        <f t="shared" si="103"/>
        <v>0.85032587396873083</v>
      </c>
      <c r="N416" s="84"/>
      <c r="O416" s="4" t="s">
        <v>691</v>
      </c>
    </row>
    <row r="417" spans="1:15">
      <c r="A417" s="4" t="s">
        <v>568</v>
      </c>
      <c r="B417" s="4">
        <v>172383</v>
      </c>
      <c r="C417" s="4" t="s">
        <v>569</v>
      </c>
      <c r="D417" s="4">
        <v>1971</v>
      </c>
      <c r="E417" s="4">
        <v>1998</v>
      </c>
      <c r="F417" s="82">
        <v>144016</v>
      </c>
      <c r="G417" s="4">
        <f t="shared" si="97"/>
        <v>13</v>
      </c>
      <c r="H417" s="4">
        <f t="shared" si="98"/>
        <v>40</v>
      </c>
      <c r="I417" s="4">
        <f t="shared" si="99"/>
        <v>0.59452054797019438</v>
      </c>
      <c r="J417" s="4">
        <f t="shared" si="100"/>
        <v>0.20189651799465538</v>
      </c>
      <c r="K417" s="83">
        <f t="shared" si="101"/>
        <v>5333.9259259259261</v>
      </c>
      <c r="L417" s="83">
        <f t="shared" si="102"/>
        <v>2.1587655402070713</v>
      </c>
      <c r="M417" s="84">
        <f t="shared" si="103"/>
        <v>1.9925405936111269</v>
      </c>
      <c r="N417" s="84"/>
      <c r="O417" s="4" t="s">
        <v>691</v>
      </c>
    </row>
    <row r="418" spans="1:15">
      <c r="A418" s="4" t="s">
        <v>570</v>
      </c>
      <c r="B418" s="4">
        <v>172405</v>
      </c>
      <c r="C418" s="4" t="s">
        <v>709</v>
      </c>
      <c r="D418" s="4">
        <v>1977</v>
      </c>
      <c r="E418" s="4">
        <v>1994</v>
      </c>
      <c r="F418" s="82">
        <v>89934</v>
      </c>
      <c r="G418" s="4">
        <f t="shared" si="97"/>
        <v>17</v>
      </c>
      <c r="H418" s="4">
        <f t="shared" si="98"/>
        <v>34</v>
      </c>
      <c r="I418" s="4">
        <f t="shared" si="99"/>
        <v>0.50661699236558955</v>
      </c>
      <c r="J418" s="4">
        <f t="shared" si="100"/>
        <v>0.25666077695355588</v>
      </c>
      <c r="K418" s="83">
        <f t="shared" si="101"/>
        <v>5290.2352941176468</v>
      </c>
      <c r="L418" s="83">
        <f t="shared" si="102"/>
        <v>1.363077500725546</v>
      </c>
      <c r="M418" s="84">
        <f t="shared" si="103"/>
        <v>1.258120533169679</v>
      </c>
      <c r="N418" s="84"/>
      <c r="O418" s="4" t="s">
        <v>691</v>
      </c>
    </row>
    <row r="419" spans="1:15">
      <c r="A419" s="4" t="s">
        <v>571</v>
      </c>
      <c r="B419" s="4">
        <v>172423</v>
      </c>
      <c r="C419" s="4" t="s">
        <v>708</v>
      </c>
      <c r="D419" s="4">
        <v>1966</v>
      </c>
      <c r="E419" s="4">
        <v>1987</v>
      </c>
      <c r="F419" s="82">
        <v>146700</v>
      </c>
      <c r="G419" s="4">
        <f t="shared" si="97"/>
        <v>24</v>
      </c>
      <c r="H419" s="4">
        <f t="shared" si="98"/>
        <v>45</v>
      </c>
      <c r="I419" s="4">
        <f t="shared" si="99"/>
        <v>0.38289288597511206</v>
      </c>
      <c r="J419" s="4">
        <f t="shared" si="100"/>
        <v>0.16529888822158653</v>
      </c>
      <c r="K419" s="83">
        <f t="shared" si="101"/>
        <v>6985.7142857142853</v>
      </c>
      <c r="L419" s="83">
        <f t="shared" si="102"/>
        <v>1.5668930374190766</v>
      </c>
      <c r="M419" s="84">
        <f t="shared" si="103"/>
        <v>1.4462422735378078</v>
      </c>
      <c r="N419" s="84"/>
      <c r="O419" s="4" t="s">
        <v>691</v>
      </c>
    </row>
    <row r="420" spans="1:15">
      <c r="A420" s="4" t="s">
        <v>572</v>
      </c>
      <c r="B420" s="4">
        <v>173204</v>
      </c>
      <c r="C420" s="4" t="s">
        <v>693</v>
      </c>
      <c r="D420" s="4">
        <v>1966</v>
      </c>
      <c r="E420" s="4">
        <v>1987</v>
      </c>
      <c r="F420" s="82">
        <v>76500</v>
      </c>
      <c r="G420" s="4">
        <f t="shared" si="97"/>
        <v>24</v>
      </c>
      <c r="H420" s="4">
        <f t="shared" si="98"/>
        <v>45</v>
      </c>
      <c r="I420" s="4">
        <f t="shared" si="99"/>
        <v>0.38289288597511206</v>
      </c>
      <c r="J420" s="4">
        <f t="shared" si="100"/>
        <v>0.16529888822158653</v>
      </c>
      <c r="K420" s="83">
        <f t="shared" si="101"/>
        <v>3642.8571428571427</v>
      </c>
      <c r="L420" s="83">
        <f t="shared" si="102"/>
        <v>0.81709146123080656</v>
      </c>
      <c r="M420" s="84">
        <f t="shared" si="103"/>
        <v>0.75417541871603444</v>
      </c>
      <c r="N420" s="84"/>
      <c r="O420" s="4" t="s">
        <v>691</v>
      </c>
    </row>
    <row r="421" spans="1:15">
      <c r="A421" s="4" t="s">
        <v>573</v>
      </c>
      <c r="B421" s="4">
        <v>172469</v>
      </c>
      <c r="C421" s="4" t="s">
        <v>574</v>
      </c>
      <c r="D421" s="4">
        <v>1966</v>
      </c>
      <c r="E421" s="4">
        <v>1992</v>
      </c>
      <c r="F421" s="82">
        <v>73281</v>
      </c>
      <c r="G421" s="4">
        <f t="shared" si="97"/>
        <v>19</v>
      </c>
      <c r="H421" s="4">
        <f t="shared" si="98"/>
        <v>45</v>
      </c>
      <c r="I421" s="4">
        <f t="shared" si="99"/>
        <v>0.46766642700990924</v>
      </c>
      <c r="J421" s="4">
        <f t="shared" si="100"/>
        <v>0.16529888822158653</v>
      </c>
      <c r="K421" s="83">
        <f t="shared" si="101"/>
        <v>2818.5</v>
      </c>
      <c r="L421" s="83">
        <f t="shared" si="102"/>
        <v>0.87848595866651735</v>
      </c>
      <c r="M421" s="84">
        <f t="shared" si="103"/>
        <v>0.81084253984919552</v>
      </c>
      <c r="N421" s="84"/>
      <c r="O421" s="4" t="s">
        <v>691</v>
      </c>
    </row>
    <row r="422" spans="1:15">
      <c r="A422" s="4" t="s">
        <v>575</v>
      </c>
      <c r="B422" s="4">
        <v>172479</v>
      </c>
      <c r="C422" s="4" t="s">
        <v>576</v>
      </c>
      <c r="D422" s="4">
        <v>1966</v>
      </c>
      <c r="E422" s="4">
        <v>1988</v>
      </c>
      <c r="F422" s="82">
        <v>21600</v>
      </c>
      <c r="G422" s="4">
        <f t="shared" si="97"/>
        <v>23</v>
      </c>
      <c r="H422" s="4">
        <f t="shared" si="98"/>
        <v>45</v>
      </c>
      <c r="I422" s="4">
        <f t="shared" si="99"/>
        <v>0.39851904108451414</v>
      </c>
      <c r="J422" s="4">
        <f t="shared" si="100"/>
        <v>0.16529888822158653</v>
      </c>
      <c r="K422" s="83">
        <f t="shared" si="101"/>
        <v>981.81818181818187</v>
      </c>
      <c r="L422" s="83">
        <f t="shared" si="102"/>
        <v>0.23603628265139306</v>
      </c>
      <c r="M422" s="84">
        <f t="shared" si="103"/>
        <v>0.2178614888872358</v>
      </c>
      <c r="N422" s="84"/>
      <c r="O422" s="4" t="s">
        <v>691</v>
      </c>
    </row>
    <row r="423" spans="1:15">
      <c r="A423" s="4" t="s">
        <v>577</v>
      </c>
      <c r="C423" s="4" t="s">
        <v>692</v>
      </c>
      <c r="D423" s="4">
        <v>1969</v>
      </c>
      <c r="E423" s="4">
        <v>1977</v>
      </c>
      <c r="F423" s="82">
        <v>163326</v>
      </c>
      <c r="G423" s="4">
        <f t="shared" si="97"/>
        <v>34</v>
      </c>
      <c r="H423" s="4">
        <f t="shared" si="98"/>
        <v>42</v>
      </c>
      <c r="I423" s="4">
        <f t="shared" si="99"/>
        <v>0.25666077695355588</v>
      </c>
      <c r="J423" s="4">
        <f t="shared" si="100"/>
        <v>0.18637397603940997</v>
      </c>
      <c r="K423" s="83">
        <f t="shared" si="101"/>
        <v>20415.75</v>
      </c>
      <c r="L423" s="83">
        <f t="shared" si="102"/>
        <v>1.4791790126423341</v>
      </c>
      <c r="M423" s="84">
        <v>0</v>
      </c>
      <c r="N423" s="84">
        <v>0.6</v>
      </c>
      <c r="O423" s="4" t="s">
        <v>691</v>
      </c>
    </row>
    <row r="424" spans="1:15">
      <c r="A424" s="4" t="s">
        <v>578</v>
      </c>
      <c r="B424" s="4">
        <v>172535</v>
      </c>
      <c r="C424" s="4" t="s">
        <v>694</v>
      </c>
      <c r="D424" s="4">
        <v>1966</v>
      </c>
      <c r="E424" s="4">
        <v>2005</v>
      </c>
      <c r="F424" s="82">
        <v>1057357</v>
      </c>
      <c r="G424" s="4">
        <f t="shared" si="97"/>
        <v>6</v>
      </c>
      <c r="H424" s="4">
        <f t="shared" si="98"/>
        <v>45</v>
      </c>
      <c r="I424" s="4">
        <f t="shared" si="99"/>
        <v>0.78662786106655347</v>
      </c>
      <c r="J424" s="4">
        <f t="shared" si="100"/>
        <v>0.16529888822158653</v>
      </c>
      <c r="K424" s="83">
        <f t="shared" si="101"/>
        <v>27111.717948717949</v>
      </c>
      <c r="L424" s="83">
        <f t="shared" si="102"/>
        <v>17.364419269761886</v>
      </c>
      <c r="M424" s="84">
        <f t="shared" ref="M424:M443" si="104">$L424*0.923</f>
        <v>16.027358985990222</v>
      </c>
      <c r="N424" s="84"/>
      <c r="O424" s="4" t="s">
        <v>691</v>
      </c>
    </row>
    <row r="425" spans="1:15">
      <c r="A425" s="4" t="s">
        <v>579</v>
      </c>
      <c r="C425" s="4" t="s">
        <v>694</v>
      </c>
      <c r="D425" s="4">
        <v>1966</v>
      </c>
      <c r="E425" s="4">
        <v>1984</v>
      </c>
      <c r="F425" s="82">
        <v>353873</v>
      </c>
      <c r="G425" s="4">
        <f t="shared" si="97"/>
        <v>27</v>
      </c>
      <c r="H425" s="4">
        <f t="shared" si="98"/>
        <v>45</v>
      </c>
      <c r="I425" s="4">
        <f t="shared" si="99"/>
        <v>0.33959552564493911</v>
      </c>
      <c r="J425" s="4">
        <f t="shared" si="100"/>
        <v>0.16529888822158653</v>
      </c>
      <c r="K425" s="83">
        <f t="shared" si="101"/>
        <v>19659.611111111109</v>
      </c>
      <c r="L425" s="83">
        <f t="shared" si="102"/>
        <v>3.5322021595214403</v>
      </c>
      <c r="M425" s="84">
        <f t="shared" si="104"/>
        <v>3.2602225932382898</v>
      </c>
      <c r="N425" s="84"/>
      <c r="O425" s="4" t="s">
        <v>691</v>
      </c>
    </row>
    <row r="426" spans="1:15">
      <c r="A426" s="4" t="s">
        <v>580</v>
      </c>
      <c r="B426" s="4">
        <v>172546</v>
      </c>
      <c r="C426" s="4" t="s">
        <v>696</v>
      </c>
      <c r="D426" s="4">
        <v>1966</v>
      </c>
      <c r="E426" s="4">
        <v>1988</v>
      </c>
      <c r="F426" s="82">
        <v>153000</v>
      </c>
      <c r="G426" s="4">
        <f t="shared" si="97"/>
        <v>23</v>
      </c>
      <c r="H426" s="4">
        <f t="shared" si="98"/>
        <v>45</v>
      </c>
      <c r="I426" s="4">
        <f t="shared" si="99"/>
        <v>0.39851904108451414</v>
      </c>
      <c r="J426" s="4">
        <f t="shared" si="100"/>
        <v>0.16529888822158653</v>
      </c>
      <c r="K426" s="83">
        <f t="shared" si="101"/>
        <v>6954.545454545455</v>
      </c>
      <c r="L426" s="83">
        <f t="shared" si="102"/>
        <v>1.6719236687807011</v>
      </c>
      <c r="M426" s="84">
        <f t="shared" si="104"/>
        <v>1.5431855462845872</v>
      </c>
      <c r="N426" s="84"/>
      <c r="O426" s="4" t="s">
        <v>691</v>
      </c>
    </row>
    <row r="427" spans="1:15">
      <c r="A427" s="4" t="s">
        <v>581</v>
      </c>
      <c r="C427" s="4" t="s">
        <v>696</v>
      </c>
      <c r="D427" s="4">
        <v>1966</v>
      </c>
      <c r="E427" s="4">
        <v>1990</v>
      </c>
      <c r="F427" s="82">
        <v>517199</v>
      </c>
      <c r="G427" s="4">
        <f t="shared" si="97"/>
        <v>21</v>
      </c>
      <c r="H427" s="4">
        <f t="shared" si="98"/>
        <v>45</v>
      </c>
      <c r="I427" s="4">
        <f t="shared" si="99"/>
        <v>0.43171052342907973</v>
      </c>
      <c r="J427" s="4">
        <f t="shared" si="100"/>
        <v>0.16529888822158653</v>
      </c>
      <c r="K427" s="83">
        <f t="shared" si="101"/>
        <v>21549.958333333332</v>
      </c>
      <c r="L427" s="83">
        <f t="shared" si="102"/>
        <v>5.9180856098398555</v>
      </c>
      <c r="M427" s="84">
        <f t="shared" si="104"/>
        <v>5.4623930178821869</v>
      </c>
      <c r="N427" s="84"/>
      <c r="O427" s="4" t="s">
        <v>691</v>
      </c>
    </row>
    <row r="428" spans="1:15">
      <c r="A428" s="4" t="s">
        <v>582</v>
      </c>
      <c r="C428" s="4" t="s">
        <v>696</v>
      </c>
      <c r="D428" s="4">
        <v>1966</v>
      </c>
      <c r="E428" s="4">
        <v>1984</v>
      </c>
      <c r="F428" s="82">
        <v>353873</v>
      </c>
      <c r="G428" s="4">
        <f t="shared" si="97"/>
        <v>27</v>
      </c>
      <c r="H428" s="4">
        <f t="shared" si="98"/>
        <v>45</v>
      </c>
      <c r="I428" s="4">
        <f t="shared" si="99"/>
        <v>0.33959552564493911</v>
      </c>
      <c r="J428" s="4">
        <f t="shared" si="100"/>
        <v>0.16529888822158653</v>
      </c>
      <c r="K428" s="83">
        <f t="shared" si="101"/>
        <v>19659.611111111109</v>
      </c>
      <c r="L428" s="83">
        <f t="shared" si="102"/>
        <v>3.5322021595214403</v>
      </c>
      <c r="M428" s="84">
        <f t="shared" si="104"/>
        <v>3.2602225932382898</v>
      </c>
      <c r="N428" s="84"/>
      <c r="O428" s="4" t="s">
        <v>691</v>
      </c>
    </row>
    <row r="429" spans="1:15">
      <c r="A429" s="4" t="s">
        <v>583</v>
      </c>
      <c r="B429" s="4">
        <v>172574</v>
      </c>
      <c r="C429" s="4" t="s">
        <v>584</v>
      </c>
      <c r="D429" s="4">
        <v>1967</v>
      </c>
      <c r="E429" s="4">
        <v>2007</v>
      </c>
      <c r="F429" s="82">
        <v>598283</v>
      </c>
      <c r="G429" s="4">
        <f t="shared" si="97"/>
        <v>4</v>
      </c>
      <c r="H429" s="4">
        <f t="shared" si="98"/>
        <v>44</v>
      </c>
      <c r="I429" s="4">
        <f t="shared" si="99"/>
        <v>0.85214378896621135</v>
      </c>
      <c r="J429" s="4">
        <f t="shared" si="100"/>
        <v>0.17204486382305054</v>
      </c>
      <c r="K429" s="83">
        <f t="shared" si="101"/>
        <v>14957.075000000001</v>
      </c>
      <c r="L429" s="83">
        <f t="shared" si="102"/>
        <v>10.48577127175148</v>
      </c>
      <c r="M429" s="84">
        <f t="shared" si="104"/>
        <v>9.6783668838266159</v>
      </c>
      <c r="N429" s="84"/>
      <c r="O429" s="4" t="s">
        <v>691</v>
      </c>
    </row>
    <row r="430" spans="1:15">
      <c r="A430" s="4" t="s">
        <v>585</v>
      </c>
      <c r="C430" s="4" t="s">
        <v>586</v>
      </c>
      <c r="D430" s="4">
        <v>1966</v>
      </c>
      <c r="E430" s="4">
        <v>1984</v>
      </c>
      <c r="F430" s="82">
        <v>353873</v>
      </c>
      <c r="G430" s="4">
        <f t="shared" si="97"/>
        <v>27</v>
      </c>
      <c r="H430" s="4">
        <f t="shared" si="98"/>
        <v>45</v>
      </c>
      <c r="I430" s="4">
        <f t="shared" si="99"/>
        <v>0.33959552564493911</v>
      </c>
      <c r="J430" s="4">
        <f t="shared" si="100"/>
        <v>0.16529888822158653</v>
      </c>
      <c r="K430" s="83">
        <f t="shared" si="101"/>
        <v>19659.611111111109</v>
      </c>
      <c r="L430" s="83">
        <f t="shared" si="102"/>
        <v>3.5322021595214403</v>
      </c>
      <c r="M430" s="84">
        <f t="shared" si="104"/>
        <v>3.2602225932382898</v>
      </c>
      <c r="N430" s="84"/>
      <c r="O430" s="4" t="s">
        <v>691</v>
      </c>
    </row>
    <row r="431" spans="1:15">
      <c r="A431" s="4" t="s">
        <v>587</v>
      </c>
      <c r="B431" s="4">
        <v>172597</v>
      </c>
      <c r="C431" s="4" t="s">
        <v>32</v>
      </c>
      <c r="D431" s="4">
        <v>1966</v>
      </c>
      <c r="E431" s="4">
        <v>1987</v>
      </c>
      <c r="F431" s="82">
        <v>136000</v>
      </c>
      <c r="G431" s="4">
        <f t="shared" si="97"/>
        <v>24</v>
      </c>
      <c r="H431" s="4">
        <f t="shared" si="98"/>
        <v>45</v>
      </c>
      <c r="I431" s="4">
        <f t="shared" si="99"/>
        <v>0.38289288597511206</v>
      </c>
      <c r="J431" s="4">
        <f t="shared" si="100"/>
        <v>0.16529888822158653</v>
      </c>
      <c r="K431" s="83">
        <f t="shared" si="101"/>
        <v>6476.1904761904761</v>
      </c>
      <c r="L431" s="83">
        <f t="shared" si="102"/>
        <v>1.4526070421881006</v>
      </c>
      <c r="M431" s="84">
        <f t="shared" si="104"/>
        <v>1.340756299939617</v>
      </c>
      <c r="N431" s="84"/>
      <c r="O431" s="4" t="s">
        <v>691</v>
      </c>
    </row>
    <row r="432" spans="1:15">
      <c r="A432" s="4" t="s">
        <v>588</v>
      </c>
      <c r="B432" s="4">
        <v>39371</v>
      </c>
      <c r="C432" s="4" t="s">
        <v>27</v>
      </c>
      <c r="D432" s="4">
        <v>1974</v>
      </c>
      <c r="E432" s="4">
        <v>1987</v>
      </c>
      <c r="F432" s="82">
        <v>147000</v>
      </c>
      <c r="G432" s="4">
        <f t="shared" si="97"/>
        <v>24</v>
      </c>
      <c r="H432" s="4">
        <f t="shared" si="98"/>
        <v>37</v>
      </c>
      <c r="I432" s="4">
        <f t="shared" si="99"/>
        <v>0.38289288597511206</v>
      </c>
      <c r="J432" s="4">
        <f t="shared" si="100"/>
        <v>0.22763768838381274</v>
      </c>
      <c r="K432" s="83">
        <f t="shared" si="101"/>
        <v>11307.692307692309</v>
      </c>
      <c r="L432" s="83">
        <f t="shared" si="102"/>
        <v>1.8096798511680885</v>
      </c>
      <c r="M432" s="84">
        <f t="shared" si="104"/>
        <v>1.6703345026281458</v>
      </c>
      <c r="N432" s="84"/>
      <c r="O432" s="4" t="s">
        <v>691</v>
      </c>
    </row>
    <row r="433" spans="1:15">
      <c r="A433" s="4" t="s">
        <v>589</v>
      </c>
      <c r="C433" s="4" t="s">
        <v>27</v>
      </c>
      <c r="D433" s="4">
        <v>1966</v>
      </c>
      <c r="E433" s="4">
        <v>1970</v>
      </c>
      <c r="F433" s="82">
        <v>82500</v>
      </c>
      <c r="G433" s="4">
        <f t="shared" si="97"/>
        <v>41</v>
      </c>
      <c r="H433" s="4">
        <f t="shared" si="98"/>
        <v>45</v>
      </c>
      <c r="I433" s="4">
        <f t="shared" si="99"/>
        <v>0.19398004229089189</v>
      </c>
      <c r="J433" s="4">
        <f t="shared" si="100"/>
        <v>0.16529888822158653</v>
      </c>
      <c r="K433" s="83">
        <f t="shared" si="101"/>
        <v>20625</v>
      </c>
      <c r="L433" s="83">
        <f t="shared" si="102"/>
        <v>0.60977862962373985</v>
      </c>
      <c r="M433" s="84">
        <f t="shared" si="104"/>
        <v>0.56282567514271187</v>
      </c>
      <c r="N433" s="84"/>
      <c r="O433" s="4" t="s">
        <v>691</v>
      </c>
    </row>
    <row r="434" spans="1:15">
      <c r="A434" s="4" t="s">
        <v>590</v>
      </c>
      <c r="B434" s="4">
        <v>172614</v>
      </c>
      <c r="C434" s="4" t="s">
        <v>591</v>
      </c>
      <c r="D434" s="4">
        <v>1970</v>
      </c>
      <c r="E434" s="4">
        <v>1990</v>
      </c>
      <c r="F434" s="82">
        <v>20000</v>
      </c>
      <c r="G434" s="4">
        <f t="shared" si="97"/>
        <v>21</v>
      </c>
      <c r="H434" s="4">
        <f t="shared" si="98"/>
        <v>41</v>
      </c>
      <c r="I434" s="4">
        <f t="shared" si="99"/>
        <v>0.43171052342907973</v>
      </c>
      <c r="J434" s="4">
        <f t="shared" si="100"/>
        <v>0.19398004229089189</v>
      </c>
      <c r="K434" s="83">
        <f t="shared" si="101"/>
        <v>1000</v>
      </c>
      <c r="L434" s="83">
        <f t="shared" si="102"/>
        <v>0.2450566484990353</v>
      </c>
      <c r="M434" s="84">
        <f t="shared" si="104"/>
        <v>0.2261872865646096</v>
      </c>
      <c r="N434" s="84"/>
      <c r="O434" s="4" t="s">
        <v>691</v>
      </c>
    </row>
    <row r="435" spans="1:15">
      <c r="A435" s="4" t="s">
        <v>592</v>
      </c>
      <c r="C435" s="4" t="s">
        <v>591</v>
      </c>
      <c r="D435" s="4">
        <v>1966</v>
      </c>
      <c r="E435" s="4">
        <v>1968</v>
      </c>
      <c r="F435" s="82">
        <v>49500</v>
      </c>
      <c r="G435" s="4">
        <f t="shared" si="97"/>
        <v>43</v>
      </c>
      <c r="H435" s="4">
        <f t="shared" si="98"/>
        <v>45</v>
      </c>
      <c r="I435" s="4">
        <f t="shared" si="99"/>
        <v>0.17906614791149322</v>
      </c>
      <c r="J435" s="4">
        <f t="shared" si="100"/>
        <v>0.16529888822158653</v>
      </c>
      <c r="K435" s="83">
        <f t="shared" si="101"/>
        <v>24750</v>
      </c>
      <c r="L435" s="83">
        <f t="shared" si="102"/>
        <v>0.35124029083766012</v>
      </c>
      <c r="M435" s="84">
        <f t="shared" si="104"/>
        <v>0.3241947884431603</v>
      </c>
      <c r="N435" s="84"/>
      <c r="O435" s="4" t="s">
        <v>691</v>
      </c>
    </row>
    <row r="436" spans="1:15">
      <c r="A436" s="4" t="s">
        <v>593</v>
      </c>
      <c r="B436" s="4">
        <v>172631</v>
      </c>
      <c r="C436" s="4" t="s">
        <v>698</v>
      </c>
      <c r="D436" s="4">
        <v>1966</v>
      </c>
      <c r="E436" s="4">
        <v>1991</v>
      </c>
      <c r="F436" s="82">
        <v>72360</v>
      </c>
      <c r="G436" s="4">
        <f t="shared" si="97"/>
        <v>20</v>
      </c>
      <c r="H436" s="4">
        <f t="shared" si="98"/>
        <v>45</v>
      </c>
      <c r="I436" s="4">
        <f t="shared" si="99"/>
        <v>0.44932896411722156</v>
      </c>
      <c r="J436" s="4">
        <f t="shared" si="100"/>
        <v>0.16529888822158653</v>
      </c>
      <c r="K436" s="83">
        <f t="shared" si="101"/>
        <v>2894.4</v>
      </c>
      <c r="L436" s="83">
        <f t="shared" si="102"/>
        <v>0.84743129798317429</v>
      </c>
      <c r="M436" s="84">
        <f t="shared" si="104"/>
        <v>0.78217908803846992</v>
      </c>
      <c r="N436" s="84"/>
      <c r="O436" s="4" t="s">
        <v>691</v>
      </c>
    </row>
    <row r="437" spans="1:15">
      <c r="A437" s="4" t="s">
        <v>594</v>
      </c>
      <c r="B437" s="4">
        <v>172650</v>
      </c>
      <c r="C437" s="4" t="s">
        <v>30</v>
      </c>
      <c r="D437" s="4">
        <v>1972</v>
      </c>
      <c r="E437" s="4">
        <v>1991</v>
      </c>
      <c r="F437" s="82">
        <v>94000</v>
      </c>
      <c r="G437" s="4">
        <f t="shared" ref="G437:G468" si="105">2011-$E437</f>
        <v>20</v>
      </c>
      <c r="H437" s="4">
        <f t="shared" ref="H437:H468" si="106">2011-$D437</f>
        <v>39</v>
      </c>
      <c r="I437" s="4">
        <f t="shared" ref="I437:I468" si="107">EXP(-$C$8*$G437)</f>
        <v>0.44932896411722156</v>
      </c>
      <c r="J437" s="4">
        <f t="shared" ref="J437:J468" si="108">EXP(-$C$8*$H437)</f>
        <v>0.21013607120076472</v>
      </c>
      <c r="K437" s="83">
        <f t="shared" ref="K437:K468" si="109">$F437/($E437-$D437)</f>
        <v>4947.3684210526317</v>
      </c>
      <c r="L437" s="83">
        <f t="shared" ref="L437:L468" si="110">(2*($C$4*($K437*($I437-$J437)))*$C$11/(1*10^6))*(1050.2/(273+25))/1000</f>
        <v>1.2198435785929047</v>
      </c>
      <c r="M437" s="84">
        <f t="shared" si="104"/>
        <v>1.125915623041251</v>
      </c>
      <c r="N437" s="84"/>
      <c r="O437" s="4" t="s">
        <v>691</v>
      </c>
    </row>
    <row r="438" spans="1:15">
      <c r="A438" s="4" t="s">
        <v>595</v>
      </c>
      <c r="B438" s="4">
        <v>172651</v>
      </c>
      <c r="C438" s="4" t="s">
        <v>30</v>
      </c>
      <c r="D438" s="4">
        <v>1966</v>
      </c>
      <c r="E438" s="4">
        <v>1987</v>
      </c>
      <c r="F438" s="82">
        <v>102000</v>
      </c>
      <c r="G438" s="4">
        <f t="shared" si="105"/>
        <v>24</v>
      </c>
      <c r="H438" s="4">
        <f t="shared" si="106"/>
        <v>45</v>
      </c>
      <c r="I438" s="4">
        <f t="shared" si="107"/>
        <v>0.38289288597511206</v>
      </c>
      <c r="J438" s="4">
        <f t="shared" si="108"/>
        <v>0.16529888822158653</v>
      </c>
      <c r="K438" s="83">
        <f t="shared" si="109"/>
        <v>4857.1428571428569</v>
      </c>
      <c r="L438" s="83">
        <f t="shared" si="110"/>
        <v>1.0894552816410754</v>
      </c>
      <c r="M438" s="84">
        <f t="shared" si="104"/>
        <v>1.0055672249547127</v>
      </c>
      <c r="N438" s="84"/>
      <c r="O438" s="4" t="s">
        <v>691</v>
      </c>
    </row>
    <row r="439" spans="1:15">
      <c r="A439" s="4" t="s">
        <v>596</v>
      </c>
      <c r="B439" s="4">
        <v>172658</v>
      </c>
      <c r="C439" s="4" t="s">
        <v>700</v>
      </c>
      <c r="D439" s="4">
        <v>1966</v>
      </c>
      <c r="E439" s="4">
        <v>1989</v>
      </c>
      <c r="F439" s="82">
        <v>125400</v>
      </c>
      <c r="G439" s="4">
        <f t="shared" si="105"/>
        <v>22</v>
      </c>
      <c r="H439" s="4">
        <f t="shared" si="106"/>
        <v>45</v>
      </c>
      <c r="I439" s="4">
        <f t="shared" si="107"/>
        <v>0.41478291168158138</v>
      </c>
      <c r="J439" s="4">
        <f t="shared" si="108"/>
        <v>0.16529888822158653</v>
      </c>
      <c r="K439" s="83">
        <f t="shared" si="109"/>
        <v>5452.173913043478</v>
      </c>
      <c r="L439" s="83">
        <f t="shared" si="110"/>
        <v>1.4021486562990408</v>
      </c>
      <c r="M439" s="84">
        <f t="shared" si="104"/>
        <v>1.2941832097640147</v>
      </c>
      <c r="N439" s="84"/>
      <c r="O439" s="4" t="s">
        <v>691</v>
      </c>
    </row>
    <row r="440" spans="1:15">
      <c r="A440" s="4" t="s">
        <v>597</v>
      </c>
      <c r="B440" s="4">
        <v>172675</v>
      </c>
      <c r="C440" s="4" t="s">
        <v>705</v>
      </c>
      <c r="D440" s="4">
        <v>1966</v>
      </c>
      <c r="E440" s="4">
        <v>1994</v>
      </c>
      <c r="F440" s="82">
        <v>87080</v>
      </c>
      <c r="G440" s="4">
        <f t="shared" si="105"/>
        <v>17</v>
      </c>
      <c r="H440" s="4">
        <f t="shared" si="106"/>
        <v>45</v>
      </c>
      <c r="I440" s="4">
        <f t="shared" si="107"/>
        <v>0.50661699236558955</v>
      </c>
      <c r="J440" s="4">
        <f t="shared" si="108"/>
        <v>0.16529888822158653</v>
      </c>
      <c r="K440" s="83">
        <f t="shared" si="109"/>
        <v>3110</v>
      </c>
      <c r="L440" s="83">
        <f t="shared" si="110"/>
        <v>1.0942116490464198</v>
      </c>
      <c r="M440" s="84">
        <f t="shared" si="104"/>
        <v>1.0099573520698455</v>
      </c>
      <c r="N440" s="84"/>
      <c r="O440" s="4" t="s">
        <v>691</v>
      </c>
    </row>
    <row r="441" spans="1:15">
      <c r="A441" s="4" t="s">
        <v>598</v>
      </c>
      <c r="C441" s="4" t="s">
        <v>705</v>
      </c>
      <c r="D441" s="4">
        <v>1966</v>
      </c>
      <c r="E441" s="4">
        <v>1981</v>
      </c>
      <c r="F441" s="82">
        <v>272210</v>
      </c>
      <c r="G441" s="4">
        <f t="shared" si="105"/>
        <v>30</v>
      </c>
      <c r="H441" s="4">
        <f t="shared" si="106"/>
        <v>45</v>
      </c>
      <c r="I441" s="4">
        <f t="shared" si="107"/>
        <v>0.30119421191220214</v>
      </c>
      <c r="J441" s="4">
        <f t="shared" si="108"/>
        <v>0.16529888822158653</v>
      </c>
      <c r="K441" s="83">
        <f t="shared" si="109"/>
        <v>18147.333333333332</v>
      </c>
      <c r="L441" s="83">
        <f t="shared" si="110"/>
        <v>2.5421369854813971</v>
      </c>
      <c r="M441" s="84">
        <f t="shared" si="104"/>
        <v>2.3463924375993295</v>
      </c>
      <c r="N441" s="84"/>
      <c r="O441" s="4" t="s">
        <v>691</v>
      </c>
    </row>
    <row r="442" spans="1:15">
      <c r="A442" s="4" t="s">
        <v>599</v>
      </c>
      <c r="C442" s="4" t="s">
        <v>701</v>
      </c>
      <c r="D442" s="4">
        <v>1966</v>
      </c>
      <c r="E442" s="4">
        <v>1975</v>
      </c>
      <c r="F442" s="82">
        <v>108884</v>
      </c>
      <c r="G442" s="4">
        <f t="shared" si="105"/>
        <v>36</v>
      </c>
      <c r="H442" s="4">
        <f t="shared" si="106"/>
        <v>45</v>
      </c>
      <c r="I442" s="4">
        <f t="shared" si="107"/>
        <v>0.23692775868212176</v>
      </c>
      <c r="J442" s="4">
        <f t="shared" si="108"/>
        <v>0.16529888822158653</v>
      </c>
      <c r="K442" s="83">
        <f t="shared" si="109"/>
        <v>12098.222222222223</v>
      </c>
      <c r="L442" s="83">
        <f t="shared" si="110"/>
        <v>0.89328754848860181</v>
      </c>
      <c r="M442" s="84">
        <f t="shared" si="104"/>
        <v>0.82450440725497953</v>
      </c>
      <c r="N442" s="84"/>
      <c r="O442" s="4" t="s">
        <v>691</v>
      </c>
    </row>
    <row r="443" spans="1:15">
      <c r="A443" s="4" t="s">
        <v>600</v>
      </c>
      <c r="C443" s="4" t="s">
        <v>781</v>
      </c>
      <c r="D443" s="4">
        <v>1966</v>
      </c>
      <c r="E443" s="4">
        <v>1976</v>
      </c>
      <c r="F443" s="82">
        <v>136105</v>
      </c>
      <c r="G443" s="4">
        <f t="shared" si="105"/>
        <v>35</v>
      </c>
      <c r="H443" s="4">
        <f t="shared" si="106"/>
        <v>45</v>
      </c>
      <c r="I443" s="4">
        <f t="shared" si="107"/>
        <v>0.24659696394160643</v>
      </c>
      <c r="J443" s="4">
        <f t="shared" si="108"/>
        <v>0.16529888822158653</v>
      </c>
      <c r="K443" s="83">
        <f t="shared" si="109"/>
        <v>13610.5</v>
      </c>
      <c r="L443" s="83">
        <f t="shared" si="110"/>
        <v>1.1406068262152511</v>
      </c>
      <c r="M443" s="84">
        <f t="shared" si="104"/>
        <v>1.0527801005966768</v>
      </c>
      <c r="N443" s="84"/>
      <c r="O443" s="4" t="s">
        <v>691</v>
      </c>
    </row>
    <row r="444" spans="1:15">
      <c r="A444" s="4" t="s">
        <v>601</v>
      </c>
      <c r="B444" s="4">
        <v>172470</v>
      </c>
      <c r="C444" s="4" t="s">
        <v>703</v>
      </c>
      <c r="D444" s="4">
        <v>1966</v>
      </c>
      <c r="E444" s="4">
        <v>1987</v>
      </c>
      <c r="F444" s="82">
        <v>204000</v>
      </c>
      <c r="G444" s="4">
        <f t="shared" si="105"/>
        <v>24</v>
      </c>
      <c r="H444" s="4">
        <f t="shared" si="106"/>
        <v>45</v>
      </c>
      <c r="I444" s="4">
        <f t="shared" si="107"/>
        <v>0.38289288597511206</v>
      </c>
      <c r="J444" s="4">
        <f t="shared" si="108"/>
        <v>0.16529888822158653</v>
      </c>
      <c r="K444" s="83">
        <f t="shared" si="109"/>
        <v>9714.2857142857138</v>
      </c>
      <c r="L444" s="83">
        <f t="shared" si="110"/>
        <v>2.1789105632821508</v>
      </c>
      <c r="M444" s="85">
        <v>0</v>
      </c>
      <c r="N444" s="84">
        <v>4.8</v>
      </c>
      <c r="O444" s="4" t="s">
        <v>691</v>
      </c>
    </row>
    <row r="445" spans="1:15">
      <c r="A445" s="4" t="s">
        <v>602</v>
      </c>
      <c r="C445" s="4" t="s">
        <v>603</v>
      </c>
      <c r="D445" s="4">
        <v>1966</v>
      </c>
      <c r="E445" s="4">
        <v>1979</v>
      </c>
      <c r="F445" s="82">
        <v>217768</v>
      </c>
      <c r="G445" s="4">
        <f t="shared" si="105"/>
        <v>32</v>
      </c>
      <c r="H445" s="4">
        <f t="shared" si="106"/>
        <v>45</v>
      </c>
      <c r="I445" s="4">
        <f t="shared" si="107"/>
        <v>0.27803730045319414</v>
      </c>
      <c r="J445" s="4">
        <f t="shared" si="108"/>
        <v>0.16529888822158653</v>
      </c>
      <c r="K445" s="83">
        <f t="shared" si="109"/>
        <v>16751.384615384617</v>
      </c>
      <c r="L445" s="83">
        <f t="shared" si="110"/>
        <v>1.9467233793352097</v>
      </c>
      <c r="M445" s="84">
        <f t="shared" ref="M445:M461" si="111">$L445*0.923</f>
        <v>1.7968256791263986</v>
      </c>
      <c r="N445" s="84"/>
      <c r="O445" s="4" t="s">
        <v>691</v>
      </c>
    </row>
    <row r="446" spans="1:15">
      <c r="A446" s="4" t="s">
        <v>604</v>
      </c>
      <c r="B446" s="4">
        <v>172787</v>
      </c>
      <c r="C446" s="4" t="s">
        <v>605</v>
      </c>
      <c r="D446" s="4">
        <v>1966</v>
      </c>
      <c r="E446" s="4">
        <v>1996</v>
      </c>
      <c r="F446" s="82">
        <v>350156</v>
      </c>
      <c r="G446" s="4">
        <f t="shared" si="105"/>
        <v>15</v>
      </c>
      <c r="H446" s="4">
        <f t="shared" si="106"/>
        <v>45</v>
      </c>
      <c r="I446" s="4">
        <f t="shared" si="107"/>
        <v>0.54881163609402639</v>
      </c>
      <c r="J446" s="4">
        <f t="shared" si="108"/>
        <v>0.16529888822158653</v>
      </c>
      <c r="K446" s="83">
        <f t="shared" si="109"/>
        <v>11671.866666666667</v>
      </c>
      <c r="L446" s="83">
        <f t="shared" si="110"/>
        <v>4.6142566035886796</v>
      </c>
      <c r="M446" s="84">
        <f t="shared" si="111"/>
        <v>4.2589588451123515</v>
      </c>
      <c r="N446" s="84"/>
      <c r="O446" s="4" t="s">
        <v>691</v>
      </c>
    </row>
    <row r="447" spans="1:15">
      <c r="A447" s="4" t="s">
        <v>606</v>
      </c>
      <c r="C447" s="4" t="s">
        <v>607</v>
      </c>
      <c r="D447" s="4">
        <v>1966</v>
      </c>
      <c r="E447" s="4">
        <v>1978</v>
      </c>
      <c r="F447" s="82">
        <v>190547</v>
      </c>
      <c r="G447" s="4">
        <f t="shared" si="105"/>
        <v>33</v>
      </c>
      <c r="H447" s="4">
        <f t="shared" si="106"/>
        <v>45</v>
      </c>
      <c r="I447" s="4">
        <f t="shared" si="107"/>
        <v>0.26713530196585034</v>
      </c>
      <c r="J447" s="4">
        <f t="shared" si="108"/>
        <v>0.16529888822158653</v>
      </c>
      <c r="K447" s="83">
        <f t="shared" si="109"/>
        <v>15878.916666666666</v>
      </c>
      <c r="L447" s="83">
        <f t="shared" si="110"/>
        <v>1.6668848012222799</v>
      </c>
      <c r="M447" s="84">
        <f t="shared" si="111"/>
        <v>1.5385346715281645</v>
      </c>
      <c r="N447" s="84"/>
      <c r="O447" s="4" t="s">
        <v>691</v>
      </c>
    </row>
    <row r="448" spans="1:15">
      <c r="A448" s="4" t="s">
        <v>608</v>
      </c>
      <c r="B448" s="4">
        <v>39759</v>
      </c>
      <c r="C448" s="4" t="s">
        <v>710</v>
      </c>
      <c r="D448" s="4">
        <v>1966</v>
      </c>
      <c r="E448" s="4">
        <v>1988</v>
      </c>
      <c r="F448" s="82">
        <v>135000</v>
      </c>
      <c r="G448" s="4">
        <f t="shared" si="105"/>
        <v>23</v>
      </c>
      <c r="H448" s="4">
        <f t="shared" si="106"/>
        <v>45</v>
      </c>
      <c r="I448" s="4">
        <f t="shared" si="107"/>
        <v>0.39851904108451414</v>
      </c>
      <c r="J448" s="4">
        <f t="shared" si="108"/>
        <v>0.16529888822158653</v>
      </c>
      <c r="K448" s="83">
        <f t="shared" si="109"/>
        <v>6136.363636363636</v>
      </c>
      <c r="L448" s="83">
        <f t="shared" si="110"/>
        <v>1.4752267665712067</v>
      </c>
      <c r="M448" s="84">
        <f t="shared" si="111"/>
        <v>1.3616343055452238</v>
      </c>
      <c r="N448" s="84"/>
      <c r="O448" s="4" t="s">
        <v>691</v>
      </c>
    </row>
    <row r="449" spans="1:15">
      <c r="A449" s="4" t="s">
        <v>609</v>
      </c>
      <c r="B449" s="4">
        <v>172814</v>
      </c>
      <c r="C449" s="4" t="s">
        <v>610</v>
      </c>
      <c r="D449" s="4">
        <v>1966</v>
      </c>
      <c r="E449" s="4">
        <v>1991</v>
      </c>
      <c r="F449" s="82">
        <v>13200</v>
      </c>
      <c r="G449" s="4">
        <f t="shared" si="105"/>
        <v>20</v>
      </c>
      <c r="H449" s="4">
        <f t="shared" si="106"/>
        <v>45</v>
      </c>
      <c r="I449" s="4">
        <f t="shared" si="107"/>
        <v>0.44932896411722156</v>
      </c>
      <c r="J449" s="4">
        <f t="shared" si="108"/>
        <v>0.16529888822158653</v>
      </c>
      <c r="K449" s="83">
        <f t="shared" si="109"/>
        <v>528</v>
      </c>
      <c r="L449" s="83">
        <f t="shared" si="110"/>
        <v>0.15458945734353094</v>
      </c>
      <c r="M449" s="84">
        <f t="shared" si="111"/>
        <v>0.14268606912807907</v>
      </c>
      <c r="N449" s="84"/>
      <c r="O449" s="4" t="s">
        <v>691</v>
      </c>
    </row>
    <row r="450" spans="1:15">
      <c r="A450" s="4" t="s">
        <v>611</v>
      </c>
      <c r="B450" s="4">
        <v>172821</v>
      </c>
      <c r="C450" s="4" t="s">
        <v>33</v>
      </c>
      <c r="D450" s="4">
        <v>1966</v>
      </c>
      <c r="E450" s="4">
        <v>1987</v>
      </c>
      <c r="F450" s="82">
        <v>84000</v>
      </c>
      <c r="G450" s="4">
        <f t="shared" si="105"/>
        <v>24</v>
      </c>
      <c r="H450" s="4">
        <f t="shared" si="106"/>
        <v>45</v>
      </c>
      <c r="I450" s="4">
        <f t="shared" si="107"/>
        <v>0.38289288597511206</v>
      </c>
      <c r="J450" s="4">
        <f t="shared" si="108"/>
        <v>0.16529888822158653</v>
      </c>
      <c r="K450" s="83">
        <f t="shared" si="109"/>
        <v>4000</v>
      </c>
      <c r="L450" s="83">
        <f t="shared" si="110"/>
        <v>0.8971984672338269</v>
      </c>
      <c r="M450" s="84">
        <f t="shared" si="111"/>
        <v>0.82811418525682223</v>
      </c>
      <c r="N450" s="84"/>
      <c r="O450" s="4" t="s">
        <v>691</v>
      </c>
    </row>
    <row r="451" spans="1:15">
      <c r="A451" s="4" t="s">
        <v>612</v>
      </c>
      <c r="C451" s="4" t="s">
        <v>613</v>
      </c>
      <c r="D451" s="4">
        <v>1966</v>
      </c>
      <c r="E451" s="4">
        <v>1970</v>
      </c>
      <c r="F451" s="82">
        <v>82500</v>
      </c>
      <c r="G451" s="4">
        <f t="shared" si="105"/>
        <v>41</v>
      </c>
      <c r="H451" s="4">
        <f t="shared" si="106"/>
        <v>45</v>
      </c>
      <c r="I451" s="4">
        <f t="shared" si="107"/>
        <v>0.19398004229089189</v>
      </c>
      <c r="J451" s="4">
        <f t="shared" si="108"/>
        <v>0.16529888822158653</v>
      </c>
      <c r="K451" s="83">
        <f t="shared" si="109"/>
        <v>20625</v>
      </c>
      <c r="L451" s="83">
        <f t="shared" si="110"/>
        <v>0.60977862962373985</v>
      </c>
      <c r="M451" s="84">
        <f t="shared" si="111"/>
        <v>0.56282567514271187</v>
      </c>
      <c r="N451" s="84"/>
      <c r="O451" s="4" t="s">
        <v>691</v>
      </c>
    </row>
    <row r="452" spans="1:15">
      <c r="A452" s="4" t="s">
        <v>614</v>
      </c>
      <c r="C452" s="4" t="s">
        <v>615</v>
      </c>
      <c r="D452" s="4">
        <v>1966</v>
      </c>
      <c r="E452" s="4">
        <v>1978</v>
      </c>
      <c r="F452" s="82">
        <v>190547</v>
      </c>
      <c r="G452" s="4">
        <f t="shared" si="105"/>
        <v>33</v>
      </c>
      <c r="H452" s="4">
        <f t="shared" si="106"/>
        <v>45</v>
      </c>
      <c r="I452" s="4">
        <f t="shared" si="107"/>
        <v>0.26713530196585034</v>
      </c>
      <c r="J452" s="4">
        <f t="shared" si="108"/>
        <v>0.16529888822158653</v>
      </c>
      <c r="K452" s="83">
        <f t="shared" si="109"/>
        <v>15878.916666666666</v>
      </c>
      <c r="L452" s="83">
        <f t="shared" si="110"/>
        <v>1.6668848012222799</v>
      </c>
      <c r="M452" s="84">
        <f t="shared" si="111"/>
        <v>1.5385346715281645</v>
      </c>
      <c r="N452" s="84"/>
      <c r="O452" s="4" t="s">
        <v>691</v>
      </c>
    </row>
    <row r="453" spans="1:15">
      <c r="A453" s="4" t="s">
        <v>616</v>
      </c>
      <c r="C453" s="4" t="s">
        <v>617</v>
      </c>
      <c r="D453" s="4">
        <v>1966</v>
      </c>
      <c r="E453" s="4">
        <v>1980</v>
      </c>
      <c r="F453" s="82">
        <v>244989</v>
      </c>
      <c r="G453" s="4">
        <f t="shared" si="105"/>
        <v>31</v>
      </c>
      <c r="H453" s="4">
        <f t="shared" si="106"/>
        <v>45</v>
      </c>
      <c r="I453" s="4">
        <f t="shared" si="107"/>
        <v>0.28938421793905061</v>
      </c>
      <c r="J453" s="4">
        <f t="shared" si="108"/>
        <v>0.16529888822158653</v>
      </c>
      <c r="K453" s="83">
        <f t="shared" si="109"/>
        <v>17499.214285714286</v>
      </c>
      <c r="L453" s="83">
        <f t="shared" si="110"/>
        <v>2.2383119257634556</v>
      </c>
      <c r="M453" s="84">
        <f t="shared" si="111"/>
        <v>2.0659619074796698</v>
      </c>
      <c r="N453" s="84"/>
      <c r="O453" s="4" t="s">
        <v>691</v>
      </c>
    </row>
    <row r="454" spans="1:15">
      <c r="A454" s="4" t="s">
        <v>618</v>
      </c>
      <c r="C454" s="4" t="s">
        <v>619</v>
      </c>
      <c r="D454" s="4">
        <v>1966</v>
      </c>
      <c r="E454" s="4">
        <v>1979</v>
      </c>
      <c r="F454" s="82">
        <v>190547</v>
      </c>
      <c r="G454" s="4">
        <f t="shared" si="105"/>
        <v>32</v>
      </c>
      <c r="H454" s="4">
        <f t="shared" si="106"/>
        <v>45</v>
      </c>
      <c r="I454" s="4">
        <f t="shared" si="107"/>
        <v>0.27803730045319414</v>
      </c>
      <c r="J454" s="4">
        <f t="shared" si="108"/>
        <v>0.16529888822158653</v>
      </c>
      <c r="K454" s="83">
        <f t="shared" si="109"/>
        <v>14657.461538461539</v>
      </c>
      <c r="L454" s="83">
        <f t="shared" si="110"/>
        <v>1.7033829569183083</v>
      </c>
      <c r="M454" s="84">
        <f t="shared" si="111"/>
        <v>1.5722224692355986</v>
      </c>
      <c r="N454" s="84"/>
      <c r="O454" s="4" t="s">
        <v>691</v>
      </c>
    </row>
    <row r="455" spans="1:15">
      <c r="A455" s="4" t="s">
        <v>620</v>
      </c>
      <c r="B455" s="4">
        <v>172861</v>
      </c>
      <c r="C455" s="4" t="s">
        <v>619</v>
      </c>
      <c r="D455" s="4">
        <v>1978</v>
      </c>
      <c r="E455" s="4">
        <v>1988</v>
      </c>
      <c r="F455" s="82">
        <v>16500</v>
      </c>
      <c r="G455" s="4">
        <f t="shared" si="105"/>
        <v>23</v>
      </c>
      <c r="H455" s="4">
        <f t="shared" si="106"/>
        <v>33</v>
      </c>
      <c r="I455" s="4">
        <f t="shared" si="107"/>
        <v>0.39851904108451414</v>
      </c>
      <c r="J455" s="4">
        <f t="shared" si="108"/>
        <v>0.26713530196585034</v>
      </c>
      <c r="K455" s="83">
        <f t="shared" si="109"/>
        <v>1650</v>
      </c>
      <c r="L455" s="83">
        <f t="shared" si="110"/>
        <v>0.22346380121533826</v>
      </c>
      <c r="M455" s="84">
        <f t="shared" si="111"/>
        <v>0.20625708852175723</v>
      </c>
      <c r="N455" s="84"/>
      <c r="O455" s="4" t="s">
        <v>691</v>
      </c>
    </row>
    <row r="456" spans="1:15">
      <c r="A456" s="4" t="s">
        <v>621</v>
      </c>
      <c r="B456" s="4">
        <v>172894</v>
      </c>
      <c r="C456" s="4" t="s">
        <v>622</v>
      </c>
      <c r="D456" s="4">
        <v>1966</v>
      </c>
      <c r="E456" s="4">
        <v>1999</v>
      </c>
      <c r="F456" s="82">
        <v>60462</v>
      </c>
      <c r="G456" s="4">
        <f t="shared" si="105"/>
        <v>12</v>
      </c>
      <c r="H456" s="4">
        <f t="shared" si="106"/>
        <v>45</v>
      </c>
      <c r="I456" s="4">
        <f t="shared" si="107"/>
        <v>0.61878339180614084</v>
      </c>
      <c r="J456" s="4">
        <f t="shared" si="108"/>
        <v>0.16529888822158653</v>
      </c>
      <c r="K456" s="83">
        <f t="shared" si="109"/>
        <v>1832.1818181818182</v>
      </c>
      <c r="L456" s="83">
        <f t="shared" si="110"/>
        <v>0.85647095653336658</v>
      </c>
      <c r="M456" s="84">
        <f t="shared" si="111"/>
        <v>0.79052269288029742</v>
      </c>
      <c r="N456" s="84"/>
      <c r="O456" s="4" t="s">
        <v>691</v>
      </c>
    </row>
    <row r="457" spans="1:15">
      <c r="A457" s="4" t="s">
        <v>623</v>
      </c>
      <c r="C457" s="4" t="s">
        <v>624</v>
      </c>
      <c r="D457" s="4">
        <v>1966</v>
      </c>
      <c r="E457" s="4">
        <v>1971</v>
      </c>
      <c r="F457" s="82">
        <v>99000</v>
      </c>
      <c r="G457" s="4">
        <f t="shared" si="105"/>
        <v>40</v>
      </c>
      <c r="H457" s="4">
        <f t="shared" si="106"/>
        <v>45</v>
      </c>
      <c r="I457" s="4">
        <f t="shared" si="107"/>
        <v>0.20189651799465538</v>
      </c>
      <c r="J457" s="4">
        <f t="shared" si="108"/>
        <v>0.16529888822158653</v>
      </c>
      <c r="K457" s="83">
        <f t="shared" si="109"/>
        <v>19800</v>
      </c>
      <c r="L457" s="83">
        <f t="shared" si="110"/>
        <v>0.74696416948600952</v>
      </c>
      <c r="M457" s="84">
        <f t="shared" si="111"/>
        <v>0.68944792843558678</v>
      </c>
      <c r="N457" s="84"/>
      <c r="O457" s="4" t="s">
        <v>691</v>
      </c>
    </row>
    <row r="458" spans="1:15">
      <c r="A458" s="4" t="s">
        <v>625</v>
      </c>
      <c r="B458" s="4">
        <v>172897</v>
      </c>
      <c r="C458" s="4" t="s">
        <v>624</v>
      </c>
      <c r="D458" s="4">
        <v>1971</v>
      </c>
      <c r="E458" s="4">
        <v>1989</v>
      </c>
      <c r="F458" s="82">
        <v>47500</v>
      </c>
      <c r="G458" s="4">
        <f t="shared" si="105"/>
        <v>22</v>
      </c>
      <c r="H458" s="4">
        <f t="shared" si="106"/>
        <v>40</v>
      </c>
      <c r="I458" s="4">
        <f t="shared" si="107"/>
        <v>0.41478291168158138</v>
      </c>
      <c r="J458" s="4">
        <f t="shared" si="108"/>
        <v>0.20189651799465538</v>
      </c>
      <c r="K458" s="83">
        <f t="shared" si="109"/>
        <v>2638.8888888888887</v>
      </c>
      <c r="L458" s="83">
        <f t="shared" si="110"/>
        <v>0.57909608631032283</v>
      </c>
      <c r="M458" s="84">
        <f t="shared" si="111"/>
        <v>0.53450568766442796</v>
      </c>
      <c r="N458" s="84"/>
      <c r="O458" s="4" t="s">
        <v>691</v>
      </c>
    </row>
    <row r="459" spans="1:15">
      <c r="A459" s="4" t="s">
        <v>626</v>
      </c>
      <c r="C459" s="4" t="s">
        <v>711</v>
      </c>
      <c r="D459" s="4">
        <v>1973</v>
      </c>
      <c r="E459" s="4">
        <v>1988</v>
      </c>
      <c r="F459" s="82">
        <v>336000</v>
      </c>
      <c r="G459" s="4">
        <f t="shared" si="105"/>
        <v>23</v>
      </c>
      <c r="H459" s="4">
        <f t="shared" si="106"/>
        <v>38</v>
      </c>
      <c r="I459" s="4">
        <f t="shared" si="107"/>
        <v>0.39851904108451414</v>
      </c>
      <c r="J459" s="4">
        <f t="shared" si="108"/>
        <v>0.21871188695221475</v>
      </c>
      <c r="K459" s="83">
        <f t="shared" si="109"/>
        <v>22400</v>
      </c>
      <c r="L459" s="83">
        <f t="shared" si="110"/>
        <v>4.1518017344407454</v>
      </c>
      <c r="M459" s="84">
        <f t="shared" si="111"/>
        <v>3.8321130008888082</v>
      </c>
      <c r="N459" s="84"/>
      <c r="O459" s="4" t="s">
        <v>691</v>
      </c>
    </row>
    <row r="460" spans="1:15">
      <c r="A460" s="4" t="s">
        <v>627</v>
      </c>
      <c r="C460" s="4" t="s">
        <v>711</v>
      </c>
      <c r="D460" s="4">
        <v>1966</v>
      </c>
      <c r="E460" s="4">
        <v>1989</v>
      </c>
      <c r="F460" s="82">
        <v>489978</v>
      </c>
      <c r="G460" s="4">
        <f t="shared" si="105"/>
        <v>22</v>
      </c>
      <c r="H460" s="4">
        <f t="shared" si="106"/>
        <v>45</v>
      </c>
      <c r="I460" s="4">
        <f t="shared" si="107"/>
        <v>0.41478291168158138</v>
      </c>
      <c r="J460" s="4">
        <f t="shared" si="108"/>
        <v>0.16529888822158653</v>
      </c>
      <c r="K460" s="83">
        <f t="shared" si="109"/>
        <v>21303.391304347828</v>
      </c>
      <c r="L460" s="83">
        <f t="shared" si="110"/>
        <v>5.4786442927917971</v>
      </c>
      <c r="M460" s="84">
        <f t="shared" si="111"/>
        <v>5.0567886822468289</v>
      </c>
      <c r="N460" s="84"/>
      <c r="O460" s="4" t="s">
        <v>691</v>
      </c>
    </row>
    <row r="461" spans="1:15">
      <c r="A461" s="4" t="s">
        <v>628</v>
      </c>
      <c r="C461" s="4" t="s">
        <v>629</v>
      </c>
      <c r="D461" s="4">
        <v>1980</v>
      </c>
      <c r="E461" s="4">
        <v>1975</v>
      </c>
      <c r="F461" s="82">
        <v>108884</v>
      </c>
      <c r="G461" s="4">
        <f t="shared" si="105"/>
        <v>36</v>
      </c>
      <c r="H461" s="4">
        <f t="shared" si="106"/>
        <v>31</v>
      </c>
      <c r="I461" s="4">
        <f t="shared" si="107"/>
        <v>0.23692775868212176</v>
      </c>
      <c r="J461" s="4">
        <f t="shared" si="108"/>
        <v>0.28938421793905061</v>
      </c>
      <c r="K461" s="83">
        <f t="shared" si="109"/>
        <v>-21776.799999999999</v>
      </c>
      <c r="L461" s="83">
        <f t="shared" si="110"/>
        <v>1.1775372536705961</v>
      </c>
      <c r="M461" s="84">
        <f t="shared" si="111"/>
        <v>1.0868668851379604</v>
      </c>
      <c r="N461" s="84"/>
      <c r="O461" s="4" t="s">
        <v>691</v>
      </c>
    </row>
    <row r="462" spans="1:15">
      <c r="A462" s="4" t="s">
        <v>630</v>
      </c>
      <c r="B462" s="4">
        <v>172947</v>
      </c>
      <c r="C462" s="4" t="s">
        <v>707</v>
      </c>
      <c r="D462" s="4">
        <v>1966</v>
      </c>
      <c r="E462" s="4">
        <v>2011</v>
      </c>
      <c r="F462" s="82">
        <v>1856925</v>
      </c>
      <c r="G462" s="4">
        <f t="shared" si="105"/>
        <v>0</v>
      </c>
      <c r="H462" s="4">
        <f t="shared" si="106"/>
        <v>45</v>
      </c>
      <c r="I462" s="4">
        <f t="shared" si="107"/>
        <v>1</v>
      </c>
      <c r="J462" s="4">
        <f t="shared" si="108"/>
        <v>0.16529888822158653</v>
      </c>
      <c r="K462" s="83">
        <f t="shared" si="109"/>
        <v>41265</v>
      </c>
      <c r="L462" s="83">
        <f t="shared" si="110"/>
        <v>35.505404248813434</v>
      </c>
      <c r="M462" s="85">
        <v>0</v>
      </c>
      <c r="N462" s="84">
        <v>0.92</v>
      </c>
      <c r="O462" s="4" t="s">
        <v>691</v>
      </c>
    </row>
    <row r="463" spans="1:15">
      <c r="A463" s="4" t="s">
        <v>631</v>
      </c>
      <c r="C463" s="4" t="s">
        <v>707</v>
      </c>
      <c r="D463" s="4">
        <v>1966</v>
      </c>
      <c r="E463" s="4">
        <v>1982</v>
      </c>
      <c r="F463" s="82">
        <v>54442</v>
      </c>
      <c r="G463" s="4">
        <f t="shared" si="105"/>
        <v>29</v>
      </c>
      <c r="H463" s="4">
        <f t="shared" si="106"/>
        <v>45</v>
      </c>
      <c r="I463" s="4">
        <f t="shared" si="107"/>
        <v>0.31348618088260533</v>
      </c>
      <c r="J463" s="4">
        <f t="shared" si="108"/>
        <v>0.16529888822158653</v>
      </c>
      <c r="K463" s="83">
        <f t="shared" si="109"/>
        <v>3402.625</v>
      </c>
      <c r="L463" s="83">
        <f t="shared" si="110"/>
        <v>0.51976457028826295</v>
      </c>
      <c r="M463" s="84">
        <f t="shared" ref="M463:M479" si="112">$L463*0.923</f>
        <v>0.4797426983760667</v>
      </c>
      <c r="N463" s="84"/>
      <c r="O463" s="4" t="s">
        <v>691</v>
      </c>
    </row>
    <row r="464" spans="1:15">
      <c r="A464" s="4" t="s">
        <v>632</v>
      </c>
      <c r="C464" s="4" t="s">
        <v>707</v>
      </c>
      <c r="D464" s="4">
        <v>1966</v>
      </c>
      <c r="E464" s="4">
        <v>1992</v>
      </c>
      <c r="F464" s="82">
        <v>571641</v>
      </c>
      <c r="G464" s="4">
        <f t="shared" si="105"/>
        <v>19</v>
      </c>
      <c r="H464" s="4">
        <f t="shared" si="106"/>
        <v>45</v>
      </c>
      <c r="I464" s="4">
        <f t="shared" si="107"/>
        <v>0.46766642700990924</v>
      </c>
      <c r="J464" s="4">
        <f t="shared" si="108"/>
        <v>0.16529888822158653</v>
      </c>
      <c r="K464" s="83">
        <f t="shared" si="109"/>
        <v>21986.192307692309</v>
      </c>
      <c r="L464" s="83">
        <f t="shared" si="110"/>
        <v>6.8527802827211257</v>
      </c>
      <c r="M464" s="84">
        <f t="shared" si="112"/>
        <v>6.3251162009515998</v>
      </c>
      <c r="N464" s="84"/>
      <c r="O464" s="4" t="s">
        <v>691</v>
      </c>
    </row>
    <row r="465" spans="1:15">
      <c r="A465" s="4" t="s">
        <v>633</v>
      </c>
      <c r="B465" s="4">
        <v>173205</v>
      </c>
      <c r="C465" s="4" t="s">
        <v>714</v>
      </c>
      <c r="D465" s="4">
        <v>1966</v>
      </c>
      <c r="E465" s="4">
        <v>1987</v>
      </c>
      <c r="F465" s="82">
        <v>110500</v>
      </c>
      <c r="G465" s="4">
        <f t="shared" si="105"/>
        <v>24</v>
      </c>
      <c r="H465" s="4">
        <f t="shared" si="106"/>
        <v>45</v>
      </c>
      <c r="I465" s="4">
        <f t="shared" si="107"/>
        <v>0.38289288597511206</v>
      </c>
      <c r="J465" s="4">
        <f t="shared" si="108"/>
        <v>0.16529888822158653</v>
      </c>
      <c r="K465" s="83">
        <f t="shared" si="109"/>
        <v>5261.9047619047615</v>
      </c>
      <c r="L465" s="83">
        <f t="shared" si="110"/>
        <v>1.1802432217778316</v>
      </c>
      <c r="M465" s="84">
        <f t="shared" si="112"/>
        <v>1.0893644937009386</v>
      </c>
      <c r="N465" s="84"/>
      <c r="O465" s="4" t="s">
        <v>691</v>
      </c>
    </row>
    <row r="466" spans="1:15">
      <c r="A466" s="4" t="s">
        <v>634</v>
      </c>
      <c r="B466" s="4">
        <v>172964</v>
      </c>
      <c r="C466" s="4" t="s">
        <v>635</v>
      </c>
      <c r="D466" s="4">
        <v>1971</v>
      </c>
      <c r="E466" s="4">
        <v>1990</v>
      </c>
      <c r="F466" s="82">
        <v>70000</v>
      </c>
      <c r="G466" s="4">
        <f t="shared" si="105"/>
        <v>21</v>
      </c>
      <c r="H466" s="4">
        <f t="shared" si="106"/>
        <v>40</v>
      </c>
      <c r="I466" s="4">
        <f t="shared" si="107"/>
        <v>0.43171052342907973</v>
      </c>
      <c r="J466" s="4">
        <f t="shared" si="108"/>
        <v>0.20189651799465538</v>
      </c>
      <c r="K466" s="83">
        <f t="shared" si="109"/>
        <v>3684.2105263157896</v>
      </c>
      <c r="L466" s="83">
        <f t="shared" si="110"/>
        <v>0.87277551001158327</v>
      </c>
      <c r="M466" s="84">
        <f t="shared" si="112"/>
        <v>0.80557179574069138</v>
      </c>
      <c r="N466" s="84"/>
      <c r="O466" s="4" t="s">
        <v>691</v>
      </c>
    </row>
    <row r="467" spans="1:15">
      <c r="A467" s="4" t="s">
        <v>636</v>
      </c>
      <c r="B467" s="4">
        <v>172975</v>
      </c>
      <c r="C467" s="4" t="s">
        <v>28</v>
      </c>
      <c r="D467" s="4">
        <v>1970</v>
      </c>
      <c r="E467" s="4">
        <v>2011</v>
      </c>
      <c r="F467" s="82">
        <v>76060</v>
      </c>
      <c r="G467" s="4">
        <f t="shared" si="105"/>
        <v>0</v>
      </c>
      <c r="H467" s="4">
        <f t="shared" si="106"/>
        <v>41</v>
      </c>
      <c r="I467" s="4">
        <f t="shared" si="107"/>
        <v>1</v>
      </c>
      <c r="J467" s="4">
        <f t="shared" si="108"/>
        <v>0.19398004229089189</v>
      </c>
      <c r="K467" s="83">
        <f t="shared" si="109"/>
        <v>1855.1219512195121</v>
      </c>
      <c r="L467" s="83">
        <f t="shared" si="110"/>
        <v>1.5413450785316627</v>
      </c>
      <c r="M467" s="84">
        <f t="shared" si="112"/>
        <v>1.4226615074847246</v>
      </c>
      <c r="N467" s="84"/>
      <c r="O467" s="4" t="s">
        <v>691</v>
      </c>
    </row>
    <row r="468" spans="1:15">
      <c r="A468" s="4" t="s">
        <v>637</v>
      </c>
      <c r="C468" s="4" t="s">
        <v>28</v>
      </c>
      <c r="D468" s="4">
        <v>1966</v>
      </c>
      <c r="E468" s="4">
        <v>1973</v>
      </c>
      <c r="F468" s="82">
        <v>54442</v>
      </c>
      <c r="G468" s="4">
        <f t="shared" si="105"/>
        <v>38</v>
      </c>
      <c r="H468" s="4">
        <f t="shared" si="106"/>
        <v>45</v>
      </c>
      <c r="I468" s="4">
        <f t="shared" si="107"/>
        <v>0.21871188695221475</v>
      </c>
      <c r="J468" s="4">
        <f t="shared" si="108"/>
        <v>0.16529888822158653</v>
      </c>
      <c r="K468" s="83">
        <f t="shared" si="109"/>
        <v>7777.4285714285716</v>
      </c>
      <c r="L468" s="83">
        <f t="shared" si="110"/>
        <v>0.42821769797632708</v>
      </c>
      <c r="M468" s="84">
        <f t="shared" si="112"/>
        <v>0.39524493523214993</v>
      </c>
      <c r="N468" s="84"/>
      <c r="O468" s="4" t="s">
        <v>691</v>
      </c>
    </row>
    <row r="469" spans="1:15">
      <c r="A469" s="4" t="s">
        <v>638</v>
      </c>
      <c r="C469" s="4" t="s">
        <v>639</v>
      </c>
      <c r="D469" s="4">
        <v>1972</v>
      </c>
      <c r="E469" s="4">
        <v>1973</v>
      </c>
      <c r="F469" s="82">
        <v>27221</v>
      </c>
      <c r="G469" s="4">
        <f t="shared" ref="G469:G485" si="113">2011-$E469</f>
        <v>38</v>
      </c>
      <c r="H469" s="4">
        <f t="shared" ref="H469:H485" si="114">2011-$D469</f>
        <v>39</v>
      </c>
      <c r="I469" s="4">
        <f t="shared" ref="I469:I485" si="115">EXP(-$C$8*$G469)</f>
        <v>0.21871188695221475</v>
      </c>
      <c r="J469" s="4">
        <f t="shared" ref="J469:J485" si="116">EXP(-$C$8*$H469)</f>
        <v>0.21013607120076472</v>
      </c>
      <c r="K469" s="83">
        <f t="shared" ref="K469:K485" si="117">$F469/($E469-$D469)</f>
        <v>27221</v>
      </c>
      <c r="L469" s="83">
        <f t="shared" ref="L469:L485" si="118">(2*($C$4*($K469*($I469-$J469)))*$C$11/(1*10^6))*(1050.2/(273+25))/1000</f>
        <v>0.24063629796490787</v>
      </c>
      <c r="M469" s="84">
        <f t="shared" si="112"/>
        <v>0.22210730302160997</v>
      </c>
      <c r="N469" s="84"/>
      <c r="O469" s="4" t="s">
        <v>691</v>
      </c>
    </row>
    <row r="470" spans="1:15">
      <c r="A470" s="4" t="s">
        <v>640</v>
      </c>
      <c r="B470" s="4">
        <v>172987</v>
      </c>
      <c r="C470" s="4" t="s">
        <v>639</v>
      </c>
      <c r="D470" s="4">
        <v>1966</v>
      </c>
      <c r="E470" s="4">
        <v>1996</v>
      </c>
      <c r="F470" s="82">
        <v>246600</v>
      </c>
      <c r="G470" s="4">
        <f t="shared" si="113"/>
        <v>15</v>
      </c>
      <c r="H470" s="4">
        <f t="shared" si="114"/>
        <v>45</v>
      </c>
      <c r="I470" s="4">
        <f t="shared" si="115"/>
        <v>0.54881163609402639</v>
      </c>
      <c r="J470" s="4">
        <f t="shared" si="116"/>
        <v>0.16529888822158653</v>
      </c>
      <c r="K470" s="83">
        <f t="shared" si="117"/>
        <v>8220</v>
      </c>
      <c r="L470" s="83">
        <f t="shared" si="118"/>
        <v>3.2496249627165277</v>
      </c>
      <c r="M470" s="84">
        <f t="shared" si="112"/>
        <v>2.9994038405873553</v>
      </c>
      <c r="N470" s="84"/>
      <c r="O470" s="4" t="s">
        <v>691</v>
      </c>
    </row>
    <row r="471" spans="1:15">
      <c r="A471" s="4" t="s">
        <v>641</v>
      </c>
      <c r="C471" s="4" t="s">
        <v>695</v>
      </c>
      <c r="D471" s="4">
        <v>1966</v>
      </c>
      <c r="E471" s="4">
        <v>1980</v>
      </c>
      <c r="F471" s="82">
        <v>244989</v>
      </c>
      <c r="G471" s="4">
        <f t="shared" si="113"/>
        <v>31</v>
      </c>
      <c r="H471" s="4">
        <f t="shared" si="114"/>
        <v>45</v>
      </c>
      <c r="I471" s="4">
        <f t="shared" si="115"/>
        <v>0.28938421793905061</v>
      </c>
      <c r="J471" s="4">
        <f t="shared" si="116"/>
        <v>0.16529888822158653</v>
      </c>
      <c r="K471" s="83">
        <f t="shared" si="117"/>
        <v>17499.214285714286</v>
      </c>
      <c r="L471" s="83">
        <f t="shared" si="118"/>
        <v>2.2383119257634556</v>
      </c>
      <c r="M471" s="84">
        <f t="shared" si="112"/>
        <v>2.0659619074796698</v>
      </c>
      <c r="N471" s="84"/>
      <c r="O471" s="4" t="s">
        <v>691</v>
      </c>
    </row>
    <row r="472" spans="1:15">
      <c r="A472" s="4" t="s">
        <v>642</v>
      </c>
      <c r="B472" s="4">
        <v>172299</v>
      </c>
      <c r="C472" s="4" t="s">
        <v>695</v>
      </c>
      <c r="D472" s="4">
        <v>1966</v>
      </c>
      <c r="E472" s="4">
        <v>1995</v>
      </c>
      <c r="F472" s="82">
        <v>340850</v>
      </c>
      <c r="G472" s="4">
        <f t="shared" si="113"/>
        <v>16</v>
      </c>
      <c r="H472" s="4">
        <f t="shared" si="114"/>
        <v>45</v>
      </c>
      <c r="I472" s="4">
        <f t="shared" si="115"/>
        <v>0.52729242404304855</v>
      </c>
      <c r="J472" s="4">
        <f t="shared" si="116"/>
        <v>0.16529888822158653</v>
      </c>
      <c r="K472" s="83">
        <f t="shared" si="117"/>
        <v>11753.448275862069</v>
      </c>
      <c r="L472" s="83">
        <f t="shared" si="118"/>
        <v>4.385789021159276</v>
      </c>
      <c r="M472" s="84">
        <f t="shared" si="112"/>
        <v>4.0480832665300124</v>
      </c>
      <c r="N472" s="84"/>
      <c r="O472" s="4" t="s">
        <v>691</v>
      </c>
    </row>
    <row r="473" spans="1:15">
      <c r="A473" s="4" t="s">
        <v>643</v>
      </c>
      <c r="C473" s="4" t="s">
        <v>695</v>
      </c>
      <c r="D473" s="4">
        <v>1974</v>
      </c>
      <c r="E473" s="4">
        <v>1975</v>
      </c>
      <c r="F473" s="82">
        <v>54442</v>
      </c>
      <c r="G473" s="4">
        <f t="shared" si="113"/>
        <v>36</v>
      </c>
      <c r="H473" s="4">
        <f t="shared" si="114"/>
        <v>37</v>
      </c>
      <c r="I473" s="4">
        <f t="shared" si="115"/>
        <v>0.23692775868212176</v>
      </c>
      <c r="J473" s="4">
        <f t="shared" si="116"/>
        <v>0.22763768838381274</v>
      </c>
      <c r="K473" s="83">
        <f t="shared" si="117"/>
        <v>54442</v>
      </c>
      <c r="L473" s="83">
        <f t="shared" si="118"/>
        <v>0.52135637919712563</v>
      </c>
      <c r="M473" s="84">
        <f t="shared" si="112"/>
        <v>0.48121193799894696</v>
      </c>
      <c r="N473" s="84"/>
      <c r="O473" s="4" t="s">
        <v>691</v>
      </c>
    </row>
    <row r="474" spans="1:15">
      <c r="A474" s="4" t="s">
        <v>644</v>
      </c>
      <c r="B474" s="4">
        <v>173020</v>
      </c>
      <c r="C474" s="4" t="s">
        <v>713</v>
      </c>
      <c r="D474" s="4">
        <v>1966</v>
      </c>
      <c r="E474" s="4">
        <v>1988</v>
      </c>
      <c r="F474" s="82">
        <v>90000</v>
      </c>
      <c r="G474" s="4">
        <f t="shared" si="113"/>
        <v>23</v>
      </c>
      <c r="H474" s="4">
        <f t="shared" si="114"/>
        <v>45</v>
      </c>
      <c r="I474" s="4">
        <f t="shared" si="115"/>
        <v>0.39851904108451414</v>
      </c>
      <c r="J474" s="4">
        <f t="shared" si="116"/>
        <v>0.16529888822158653</v>
      </c>
      <c r="K474" s="83">
        <f t="shared" si="117"/>
        <v>4090.909090909091</v>
      </c>
      <c r="L474" s="83">
        <f t="shared" si="118"/>
        <v>0.98348451104747114</v>
      </c>
      <c r="M474" s="84">
        <f t="shared" si="112"/>
        <v>0.90775620369681587</v>
      </c>
      <c r="N474" s="84"/>
      <c r="O474" s="4" t="s">
        <v>691</v>
      </c>
    </row>
    <row r="475" spans="1:15">
      <c r="A475" s="4" t="s">
        <v>645</v>
      </c>
      <c r="B475" s="4">
        <v>173039</v>
      </c>
      <c r="C475" s="4" t="s">
        <v>29</v>
      </c>
      <c r="D475" s="4">
        <v>1966</v>
      </c>
      <c r="E475" s="4">
        <v>2010</v>
      </c>
      <c r="F475" s="82">
        <v>367222</v>
      </c>
      <c r="G475" s="4">
        <f t="shared" si="113"/>
        <v>1</v>
      </c>
      <c r="H475" s="4">
        <f t="shared" si="114"/>
        <v>45</v>
      </c>
      <c r="I475" s="4">
        <f t="shared" si="115"/>
        <v>0.96078943915232318</v>
      </c>
      <c r="J475" s="4">
        <f t="shared" si="116"/>
        <v>0.16529888822158653</v>
      </c>
      <c r="K475" s="83">
        <f t="shared" si="117"/>
        <v>8345.954545454546</v>
      </c>
      <c r="L475" s="83">
        <f t="shared" si="118"/>
        <v>6.8437267438322937</v>
      </c>
      <c r="M475" s="84">
        <f t="shared" si="112"/>
        <v>6.316759784557207</v>
      </c>
      <c r="N475" s="84"/>
      <c r="O475" s="4" t="s">
        <v>691</v>
      </c>
    </row>
    <row r="476" spans="1:15">
      <c r="A476" s="4" t="s">
        <v>646</v>
      </c>
      <c r="B476" s="4">
        <v>39857</v>
      </c>
      <c r="C476" s="4" t="s">
        <v>704</v>
      </c>
      <c r="D476" s="4">
        <v>1966</v>
      </c>
      <c r="E476" s="4">
        <v>1988</v>
      </c>
      <c r="F476" s="82">
        <v>450000</v>
      </c>
      <c r="G476" s="4">
        <f t="shared" si="113"/>
        <v>23</v>
      </c>
      <c r="H476" s="4">
        <f t="shared" si="114"/>
        <v>45</v>
      </c>
      <c r="I476" s="4">
        <f t="shared" si="115"/>
        <v>0.39851904108451414</v>
      </c>
      <c r="J476" s="4">
        <f t="shared" si="116"/>
        <v>0.16529888822158653</v>
      </c>
      <c r="K476" s="83">
        <f t="shared" si="117"/>
        <v>20454.545454545456</v>
      </c>
      <c r="L476" s="83">
        <f t="shared" si="118"/>
        <v>4.9174225552373567</v>
      </c>
      <c r="M476" s="84">
        <f t="shared" si="112"/>
        <v>4.5387810184840802</v>
      </c>
      <c r="N476" s="84"/>
      <c r="O476" s="4" t="s">
        <v>691</v>
      </c>
    </row>
    <row r="477" spans="1:15">
      <c r="A477" s="4" t="s">
        <v>647</v>
      </c>
      <c r="B477" s="4">
        <v>173061</v>
      </c>
      <c r="C477" s="4" t="s">
        <v>648</v>
      </c>
      <c r="D477" s="4">
        <v>1966</v>
      </c>
      <c r="E477" s="4">
        <v>1986</v>
      </c>
      <c r="F477" s="82">
        <v>64000</v>
      </c>
      <c r="G477" s="4">
        <f t="shared" si="113"/>
        <v>25</v>
      </c>
      <c r="H477" s="4">
        <f t="shared" si="114"/>
        <v>45</v>
      </c>
      <c r="I477" s="4">
        <f t="shared" si="115"/>
        <v>0.36787944117144233</v>
      </c>
      <c r="J477" s="4">
        <f t="shared" si="116"/>
        <v>0.16529888822158653</v>
      </c>
      <c r="K477" s="83">
        <f t="shared" si="117"/>
        <v>3200</v>
      </c>
      <c r="L477" s="83">
        <f t="shared" si="118"/>
        <v>0.66823520308265272</v>
      </c>
      <c r="M477" s="84">
        <f t="shared" si="112"/>
        <v>0.61678109244528845</v>
      </c>
      <c r="N477" s="84"/>
      <c r="O477" s="4" t="s">
        <v>691</v>
      </c>
    </row>
    <row r="478" spans="1:15">
      <c r="A478" s="4" t="s">
        <v>649</v>
      </c>
      <c r="B478" s="4">
        <v>173065</v>
      </c>
      <c r="C478" s="4" t="s">
        <v>715</v>
      </c>
      <c r="D478" s="4">
        <v>1966</v>
      </c>
      <c r="E478" s="4">
        <v>1998</v>
      </c>
      <c r="F478" s="82">
        <v>186699</v>
      </c>
      <c r="G478" s="4">
        <f t="shared" si="113"/>
        <v>13</v>
      </c>
      <c r="H478" s="4">
        <f t="shared" si="114"/>
        <v>45</v>
      </c>
      <c r="I478" s="4">
        <f t="shared" si="115"/>
        <v>0.59452054797019438</v>
      </c>
      <c r="J478" s="4">
        <f t="shared" si="116"/>
        <v>0.16529888822158653</v>
      </c>
      <c r="K478" s="83">
        <f t="shared" si="117"/>
        <v>5834.34375</v>
      </c>
      <c r="L478" s="83">
        <f t="shared" si="118"/>
        <v>2.5813997480939941</v>
      </c>
      <c r="M478" s="84">
        <f t="shared" si="112"/>
        <v>2.3826319674907568</v>
      </c>
      <c r="N478" s="84"/>
      <c r="O478" s="4" t="s">
        <v>691</v>
      </c>
    </row>
    <row r="479" spans="1:15">
      <c r="A479" s="4" t="s">
        <v>650</v>
      </c>
      <c r="B479" s="4">
        <v>191626</v>
      </c>
      <c r="C479" s="4" t="s">
        <v>699</v>
      </c>
      <c r="D479" s="4">
        <v>1966</v>
      </c>
      <c r="E479" s="4">
        <v>1994</v>
      </c>
      <c r="F479" s="82">
        <v>206222</v>
      </c>
      <c r="G479" s="4">
        <f t="shared" si="113"/>
        <v>17</v>
      </c>
      <c r="H479" s="4">
        <f t="shared" si="114"/>
        <v>45</v>
      </c>
      <c r="I479" s="4">
        <f t="shared" si="115"/>
        <v>0.50661699236558955</v>
      </c>
      <c r="J479" s="4">
        <f t="shared" si="116"/>
        <v>0.16529888822158653</v>
      </c>
      <c r="K479" s="83">
        <f t="shared" si="117"/>
        <v>7365.0714285714284</v>
      </c>
      <c r="L479" s="83">
        <f t="shared" si="118"/>
        <v>2.5913012711259857</v>
      </c>
      <c r="M479" s="84">
        <f t="shared" si="112"/>
        <v>2.3917710732492847</v>
      </c>
      <c r="N479" s="84"/>
      <c r="O479" s="4" t="s">
        <v>691</v>
      </c>
    </row>
    <row r="480" spans="1:15">
      <c r="A480" s="4" t="s">
        <v>651</v>
      </c>
      <c r="B480" s="4">
        <v>39885</v>
      </c>
      <c r="C480" s="4" t="s">
        <v>702</v>
      </c>
      <c r="D480" s="4">
        <v>1971</v>
      </c>
      <c r="E480" s="4">
        <v>2011</v>
      </c>
      <c r="F480" s="82">
        <v>4689537</v>
      </c>
      <c r="G480" s="4">
        <f t="shared" si="113"/>
        <v>0</v>
      </c>
      <c r="H480" s="4">
        <f t="shared" si="114"/>
        <v>40</v>
      </c>
      <c r="I480" s="4">
        <f t="shared" si="115"/>
        <v>1</v>
      </c>
      <c r="J480" s="4">
        <f t="shared" si="116"/>
        <v>0.20189651799465538</v>
      </c>
      <c r="K480" s="83">
        <f t="shared" si="117"/>
        <v>117238.425</v>
      </c>
      <c r="L480" s="83">
        <f t="shared" si="118"/>
        <v>96.451903128323409</v>
      </c>
      <c r="M480" s="85">
        <v>0</v>
      </c>
      <c r="N480" s="84">
        <v>13.32</v>
      </c>
      <c r="O480" s="4" t="s">
        <v>691</v>
      </c>
    </row>
    <row r="481" spans="1:15">
      <c r="A481" s="4" t="s">
        <v>652</v>
      </c>
      <c r="C481" s="4" t="s">
        <v>653</v>
      </c>
      <c r="D481" s="4">
        <v>1966</v>
      </c>
      <c r="E481" s="4">
        <v>1971</v>
      </c>
      <c r="F481" s="82">
        <v>99000</v>
      </c>
      <c r="G481" s="4">
        <f t="shared" si="113"/>
        <v>40</v>
      </c>
      <c r="H481" s="4">
        <f t="shared" si="114"/>
        <v>45</v>
      </c>
      <c r="I481" s="4">
        <f t="shared" si="115"/>
        <v>0.20189651799465538</v>
      </c>
      <c r="J481" s="4">
        <f t="shared" si="116"/>
        <v>0.16529888822158653</v>
      </c>
      <c r="K481" s="83">
        <f t="shared" si="117"/>
        <v>19800</v>
      </c>
      <c r="L481" s="83">
        <f t="shared" si="118"/>
        <v>0.74696416948600952</v>
      </c>
      <c r="M481" s="84">
        <f>$L481*0.923</f>
        <v>0.68944792843558678</v>
      </c>
      <c r="N481" s="84"/>
      <c r="O481" s="4" t="s">
        <v>691</v>
      </c>
    </row>
    <row r="482" spans="1:15">
      <c r="A482" s="4" t="s">
        <v>654</v>
      </c>
      <c r="B482" s="4">
        <v>215489</v>
      </c>
      <c r="C482" s="4" t="s">
        <v>712</v>
      </c>
      <c r="D482" s="4">
        <v>1966</v>
      </c>
      <c r="E482" s="4">
        <v>1999</v>
      </c>
      <c r="F482" s="82">
        <v>391870</v>
      </c>
      <c r="G482" s="4">
        <f t="shared" si="113"/>
        <v>12</v>
      </c>
      <c r="H482" s="4">
        <f t="shared" si="114"/>
        <v>45</v>
      </c>
      <c r="I482" s="4">
        <f t="shared" si="115"/>
        <v>0.61878339180614084</v>
      </c>
      <c r="J482" s="4">
        <f t="shared" si="116"/>
        <v>0.16529888822158653</v>
      </c>
      <c r="K482" s="83">
        <f t="shared" si="117"/>
        <v>11874.848484848484</v>
      </c>
      <c r="L482" s="83">
        <f t="shared" si="118"/>
        <v>5.5510117716372323</v>
      </c>
      <c r="M482" s="84">
        <f>$L482*0.923</f>
        <v>5.1235838652211658</v>
      </c>
      <c r="N482" s="84"/>
      <c r="O482" s="4" t="s">
        <v>691</v>
      </c>
    </row>
    <row r="483" spans="1:15">
      <c r="A483" s="4" t="s">
        <v>655</v>
      </c>
      <c r="B483" s="4">
        <v>173121</v>
      </c>
      <c r="C483" s="4" t="s">
        <v>691</v>
      </c>
      <c r="D483" s="4">
        <v>1973</v>
      </c>
      <c r="E483" s="4">
        <v>1985</v>
      </c>
      <c r="F483" s="82">
        <v>4600000</v>
      </c>
      <c r="G483" s="4">
        <f t="shared" si="113"/>
        <v>26</v>
      </c>
      <c r="H483" s="4">
        <f t="shared" si="114"/>
        <v>38</v>
      </c>
      <c r="I483" s="4">
        <f t="shared" si="115"/>
        <v>0.35345468195878016</v>
      </c>
      <c r="J483" s="4">
        <f t="shared" si="116"/>
        <v>0.21871188695221475</v>
      </c>
      <c r="K483" s="83">
        <f t="shared" si="117"/>
        <v>383333.33333333331</v>
      </c>
      <c r="L483" s="83">
        <f t="shared" si="118"/>
        <v>53.243151985888339</v>
      </c>
      <c r="M483" s="84">
        <f>$L483*0.923</f>
        <v>49.143429282974942</v>
      </c>
      <c r="N483" s="84"/>
      <c r="O483" s="4" t="s">
        <v>691</v>
      </c>
    </row>
    <row r="484" spans="1:15">
      <c r="A484" s="4" t="s">
        <v>656</v>
      </c>
      <c r="B484" s="4">
        <v>348651</v>
      </c>
      <c r="C484" s="4" t="s">
        <v>691</v>
      </c>
      <c r="D484" s="4">
        <v>1966</v>
      </c>
      <c r="E484" s="4">
        <v>2001</v>
      </c>
      <c r="F484" s="82">
        <v>109225</v>
      </c>
      <c r="G484" s="4">
        <f t="shared" si="113"/>
        <v>10</v>
      </c>
      <c r="H484" s="4">
        <f t="shared" si="114"/>
        <v>45</v>
      </c>
      <c r="I484" s="4">
        <f t="shared" si="115"/>
        <v>0.67032004603563933</v>
      </c>
      <c r="J484" s="4">
        <f t="shared" si="116"/>
        <v>0.16529888822158653</v>
      </c>
      <c r="K484" s="83">
        <f t="shared" si="117"/>
        <v>3120.7142857142858</v>
      </c>
      <c r="L484" s="83">
        <f t="shared" si="118"/>
        <v>1.6245953376947961</v>
      </c>
      <c r="M484" s="84">
        <f>$L484*0.923</f>
        <v>1.4995014966922968</v>
      </c>
      <c r="N484" s="84"/>
      <c r="O484" s="4" t="s">
        <v>691</v>
      </c>
    </row>
    <row r="485" spans="1:15">
      <c r="A485" s="4" t="s">
        <v>657</v>
      </c>
      <c r="C485" s="4" t="s">
        <v>691</v>
      </c>
      <c r="D485" s="4">
        <v>1966</v>
      </c>
      <c r="E485" s="4">
        <v>1973</v>
      </c>
      <c r="F485" s="82">
        <v>54442</v>
      </c>
      <c r="G485" s="4">
        <f t="shared" si="113"/>
        <v>38</v>
      </c>
      <c r="H485" s="4">
        <f t="shared" si="114"/>
        <v>45</v>
      </c>
      <c r="I485" s="4">
        <f t="shared" si="115"/>
        <v>0.21871188695221475</v>
      </c>
      <c r="J485" s="4">
        <f t="shared" si="116"/>
        <v>0.16529888822158653</v>
      </c>
      <c r="K485" s="83">
        <f t="shared" si="117"/>
        <v>7777.4285714285716</v>
      </c>
      <c r="L485" s="83">
        <f t="shared" si="118"/>
        <v>0.42821769797632708</v>
      </c>
      <c r="M485" s="84">
        <f>$L485*0.923</f>
        <v>0.39524493523214993</v>
      </c>
      <c r="N485" s="84"/>
      <c r="O485" s="4" t="s">
        <v>691</v>
      </c>
    </row>
    <row r="486" spans="1:15">
      <c r="F486" s="88">
        <f>SUM(F405:F485)</f>
        <v>27963672</v>
      </c>
      <c r="M486" s="84"/>
      <c r="N486" s="84"/>
      <c r="O486" s="85">
        <f>SUM(M405:M485)</f>
        <v>206.04108333022</v>
      </c>
    </row>
    <row r="487" spans="1:15">
      <c r="M487" s="84"/>
      <c r="N487" s="84"/>
      <c r="O487" s="86"/>
    </row>
    <row r="488" spans="1:15">
      <c r="F488" s="89">
        <f>SUM(F40,F77,F109,F118,F164,F190,F222,F248,F320,F322,F358,F399,F404,F486)</f>
        <v>188897800.57600001</v>
      </c>
      <c r="H488" s="87"/>
      <c r="I488" s="17" t="s">
        <v>659</v>
      </c>
      <c r="K488" s="17">
        <f>SUM(K24:K485)</f>
        <v>9315960.1558416411</v>
      </c>
      <c r="L488" s="86">
        <f>SUM(L24:L485)</f>
        <v>2627.8173674651293</v>
      </c>
      <c r="M488" s="85">
        <f>SUM(M24:M485)</f>
        <v>1079.5263283650254</v>
      </c>
      <c r="N488" s="85">
        <f>SUM(N24:N485)</f>
        <v>158.15</v>
      </c>
      <c r="O488" s="85">
        <f>SUM(O40:O486)</f>
        <v>1079.5263283650254</v>
      </c>
    </row>
    <row r="490" spans="1:15">
      <c r="A490" s="4" t="s">
        <v>809</v>
      </c>
    </row>
  </sheetData>
  <phoneticPr fontId="0" type="noConversion"/>
  <printOptions gridLines="1"/>
  <pageMargins left="0.5" right="0.25" top="0.25" bottom="0.5" header="0.25" footer="0.25"/>
  <pageSetup scale="85" orientation="portrait" r:id="rId1"/>
  <headerFooter alignWithMargins="0"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3.1 WasteTotal</vt:lpstr>
      <vt:lpstr>3.2 TSDF</vt:lpstr>
      <vt:lpstr>3.3 2011 Refuse Data</vt:lpstr>
      <vt:lpstr>3.4 Landfill Emissions</vt:lpstr>
      <vt:lpstr>'3.2 TSDF'!Print_Titles</vt:lpstr>
    </vt:vector>
  </TitlesOfParts>
  <Company>Commonwealth of Massachusetts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KSantlal</dc:creator>
  <cp:lastModifiedBy>ksantlal</cp:lastModifiedBy>
  <cp:lastPrinted>2013-11-13T22:11:50Z</cp:lastPrinted>
  <dcterms:created xsi:type="dcterms:W3CDTF">2006-06-29T17:04:13Z</dcterms:created>
  <dcterms:modified xsi:type="dcterms:W3CDTF">2015-09-02T20:18:50Z</dcterms:modified>
</cp:coreProperties>
</file>