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6150" windowHeight="3780" tabRatio="748" firstSheet="5" activeTab="8"/>
  </bookViews>
  <sheets>
    <sheet name="FY15 UFRs" sheetId="7" state="hidden" r:id="rId1"/>
    <sheet name="Salaries" sheetId="30" state="hidden" r:id="rId2"/>
    <sheet name="Expenses" sheetId="17" state="hidden" r:id="rId3"/>
    <sheet name="CAF" sheetId="28" state="hidden" r:id="rId4"/>
    <sheet name="Analysis" sheetId="26" state="hidden" r:id="rId5"/>
    <sheet name="Models" sheetId="31" r:id="rId6"/>
    <sheet name="DC Add-on Rates" sheetId="32" r:id="rId7"/>
    <sheet name="PH Rate Calculation" sheetId="21" state="hidden" r:id="rId8"/>
    <sheet name="Fall CAF 2018" sheetId="35" r:id="rId9"/>
    <sheet name="ActivityCodeReport" sheetId="34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asdfasd" localSheetId="7">'[1]Complete UFR List'!#REF!</definedName>
    <definedName name="asdfasd" localSheetId="1">'[1]Complete UFR List'!#REF!</definedName>
    <definedName name="asdfasd">'[1]Complete UFR List'!#REF!</definedName>
    <definedName name="jm" localSheetId="7">'[1]Complete UFR List'!#REF!</definedName>
    <definedName name="jm" localSheetId="1">'[1]Complete UFR List'!#REF!</definedName>
    <definedName name="jm">'[1]Complete UFR List'!#REF!</definedName>
    <definedName name="ListProviders">'[2]List of Programs'!$A$24:$A$29</definedName>
    <definedName name="_xlnm.Print_Area" localSheetId="6">'DC Add-on Rates'!$A$1:$I$17</definedName>
    <definedName name="_xlnm.Print_Area" localSheetId="8">'Fall CAF 2018'!$BI$2:$BY$23</definedName>
    <definedName name="_xlnm.Print_Area" localSheetId="5">Models!$I$2:$U$225</definedName>
    <definedName name="_xlnm.Print_Titles" localSheetId="3">CAF!$A:$A</definedName>
    <definedName name="Programs">'[2]List of Programs'!$B$3:$B$19</definedName>
    <definedName name="UFR" localSheetId="7">'[1]Complete UFR List'!#REF!</definedName>
    <definedName name="UFR" localSheetId="1">'[1]Complete UFR List'!#REF!</definedName>
    <definedName name="UFR">'[1]Complete UFR List'!#REF!</definedName>
    <definedName name="UFRS" localSheetId="7">'[1]Complete UFR List'!#REF!</definedName>
    <definedName name="UFRS" localSheetId="1">'[1]Complete UFR List'!#REF!</definedName>
    <definedName name="UFRS">'[1]Complete UFR List'!#REF!</definedName>
    <definedName name="UPDATE" localSheetId="7">'[1]Complete UFR List'!#REF!</definedName>
    <definedName name="UPDATE" localSheetId="1">'[1]Complete UFR List'!#REF!</definedName>
    <definedName name="UPDATE">'[1]Complete UFR List'!#REF!</definedName>
  </definedNames>
  <calcPr calcId="145621"/>
  <pivotCaches>
    <pivotCache cacheId="7" r:id="rId15"/>
    <pivotCache cacheId="8" r:id="rId16"/>
  </pivotCaches>
</workbook>
</file>

<file path=xl/calcChain.xml><?xml version="1.0" encoding="utf-8"?>
<calcChain xmlns="http://schemas.openxmlformats.org/spreadsheetml/2006/main">
  <c r="C14" i="32" l="1"/>
  <c r="L26" i="31"/>
  <c r="L223" i="31" l="1"/>
  <c r="L224" i="31"/>
  <c r="L195" i="31"/>
  <c r="L196" i="31"/>
  <c r="L167" i="31"/>
  <c r="L168" i="31"/>
  <c r="L139" i="31"/>
  <c r="L140" i="31"/>
  <c r="L111" i="31"/>
  <c r="L112" i="31"/>
  <c r="L83" i="31"/>
  <c r="L84" i="31"/>
  <c r="L55" i="31"/>
  <c r="L56" i="31"/>
  <c r="L28" i="31"/>
  <c r="T20" i="31" l="1"/>
  <c r="A14" i="32" l="1"/>
  <c r="A13" i="32"/>
  <c r="K222" i="31"/>
  <c r="K194" i="31"/>
  <c r="K166" i="31"/>
  <c r="K138" i="31"/>
  <c r="K82" i="31"/>
  <c r="K110" i="31" s="1"/>
  <c r="K109" i="31"/>
  <c r="K26" i="31" l="1"/>
  <c r="K54" i="31" s="1"/>
  <c r="I26" i="31"/>
  <c r="K53" i="31"/>
  <c r="A12" i="32" l="1"/>
  <c r="A10" i="32"/>
  <c r="A8" i="32"/>
  <c r="C7" i="32"/>
  <c r="C8" i="32" l="1"/>
  <c r="C9" i="32" s="1"/>
  <c r="E211" i="31"/>
  <c r="K218" i="31" s="1"/>
  <c r="E197" i="31"/>
  <c r="K204" i="31" s="1"/>
  <c r="J203" i="31"/>
  <c r="E196" i="31"/>
  <c r="K203" i="31" s="1"/>
  <c r="E192" i="31"/>
  <c r="E183" i="31"/>
  <c r="K190" i="31" s="1"/>
  <c r="E169" i="31"/>
  <c r="K176" i="31" s="1"/>
  <c r="J175" i="31"/>
  <c r="E168" i="31"/>
  <c r="K175" i="31" s="1"/>
  <c r="E164" i="31"/>
  <c r="E155" i="31"/>
  <c r="K162" i="31" s="1"/>
  <c r="E141" i="31"/>
  <c r="K148" i="31" s="1"/>
  <c r="J147" i="31"/>
  <c r="E140" i="31"/>
  <c r="K147" i="31" s="1"/>
  <c r="E136" i="31"/>
  <c r="E127" i="31"/>
  <c r="K134" i="31" s="1"/>
  <c r="E113" i="31"/>
  <c r="K120" i="31" s="1"/>
  <c r="J119" i="31"/>
  <c r="E112" i="31"/>
  <c r="K119" i="31" s="1"/>
  <c r="E108" i="31"/>
  <c r="E99" i="31"/>
  <c r="K106" i="31" s="1"/>
  <c r="E85" i="31"/>
  <c r="K92" i="31" s="1"/>
  <c r="K91" i="31"/>
  <c r="J91" i="31"/>
  <c r="E80" i="31"/>
  <c r="E71" i="31"/>
  <c r="K78" i="31" s="1"/>
  <c r="E57" i="31"/>
  <c r="K64" i="31" s="1"/>
  <c r="K63" i="31"/>
  <c r="J63" i="31"/>
  <c r="E47" i="31"/>
  <c r="K50" i="31" s="1"/>
  <c r="E33" i="31"/>
  <c r="K36" i="31" s="1"/>
  <c r="K35" i="31"/>
  <c r="J35" i="31"/>
  <c r="E31" i="31"/>
  <c r="E22" i="31"/>
  <c r="T19" i="31"/>
  <c r="E73" i="31" s="1"/>
  <c r="K80" i="31" s="1"/>
  <c r="S18" i="31"/>
  <c r="T17" i="31"/>
  <c r="E69" i="31" s="1"/>
  <c r="K76" i="31" s="1"/>
  <c r="S17" i="31"/>
  <c r="T16" i="31"/>
  <c r="E68" i="31" s="1"/>
  <c r="K75" i="31" s="1"/>
  <c r="S16" i="31"/>
  <c r="T15" i="31"/>
  <c r="E67" i="31" s="1"/>
  <c r="K74" i="31" s="1"/>
  <c r="S15" i="31"/>
  <c r="T14" i="31"/>
  <c r="E66" i="31" s="1"/>
  <c r="K73" i="31" s="1"/>
  <c r="T13" i="31"/>
  <c r="K17" i="31" s="1"/>
  <c r="L17" i="31" s="1"/>
  <c r="S13" i="31"/>
  <c r="T12" i="31"/>
  <c r="E16" i="31" s="1"/>
  <c r="T11" i="31"/>
  <c r="S11" i="31"/>
  <c r="T9" i="31"/>
  <c r="D57" i="31" s="1"/>
  <c r="J64" i="31" s="1"/>
  <c r="E8" i="31"/>
  <c r="K8" i="31" s="1"/>
  <c r="J7" i="31"/>
  <c r="E7" i="31"/>
  <c r="K7" i="31" s="1"/>
  <c r="T6" i="31"/>
  <c r="D7" i="31" s="1"/>
  <c r="E6" i="31"/>
  <c r="T5" i="31"/>
  <c r="J62" i="31" s="1"/>
  <c r="L119" i="31" l="1"/>
  <c r="L175" i="31"/>
  <c r="E87" i="31"/>
  <c r="K90" i="31"/>
  <c r="K94" i="31" s="1"/>
  <c r="E143" i="31"/>
  <c r="E199" i="31"/>
  <c r="F7" i="31"/>
  <c r="E35" i="31"/>
  <c r="D8" i="31"/>
  <c r="J8" i="31" s="1"/>
  <c r="L8" i="31" s="1"/>
  <c r="K34" i="31"/>
  <c r="E10" i="31"/>
  <c r="F16" i="31" s="1"/>
  <c r="E20" i="31"/>
  <c r="L35" i="31"/>
  <c r="K66" i="31"/>
  <c r="L73" i="31" s="1"/>
  <c r="L91" i="31"/>
  <c r="E115" i="31"/>
  <c r="L147" i="31"/>
  <c r="L203" i="31"/>
  <c r="L7" i="31"/>
  <c r="E18" i="31"/>
  <c r="C10" i="32"/>
  <c r="C11" i="32" s="1"/>
  <c r="D192" i="31"/>
  <c r="D164" i="31"/>
  <c r="D80" i="31"/>
  <c r="D136" i="31"/>
  <c r="D108" i="31"/>
  <c r="E201" i="31"/>
  <c r="K208" i="31" s="1"/>
  <c r="E173" i="31"/>
  <c r="K180" i="31" s="1"/>
  <c r="E145" i="31"/>
  <c r="K152" i="31" s="1"/>
  <c r="E61" i="31"/>
  <c r="K68" i="31" s="1"/>
  <c r="E117" i="31"/>
  <c r="K124" i="31" s="1"/>
  <c r="E89" i="31"/>
  <c r="K96" i="31" s="1"/>
  <c r="E37" i="31"/>
  <c r="K40" i="31" s="1"/>
  <c r="E12" i="31"/>
  <c r="E17" i="31"/>
  <c r="K38" i="31"/>
  <c r="D6" i="31"/>
  <c r="K6" i="31"/>
  <c r="D196" i="31"/>
  <c r="F196" i="31" s="1"/>
  <c r="D168" i="31"/>
  <c r="F168" i="31" s="1"/>
  <c r="D84" i="31"/>
  <c r="F84" i="31" s="1"/>
  <c r="D140" i="31"/>
  <c r="F140" i="31" s="1"/>
  <c r="D112" i="31"/>
  <c r="F112" i="31" s="1"/>
  <c r="D56" i="31"/>
  <c r="F56" i="31" s="1"/>
  <c r="D31" i="31"/>
  <c r="D32" i="31"/>
  <c r="F32" i="31" s="1"/>
  <c r="L63" i="31"/>
  <c r="L64" i="31"/>
  <c r="F57" i="31"/>
  <c r="E59" i="31"/>
  <c r="F66" i="31" s="1"/>
  <c r="E205" i="31"/>
  <c r="E177" i="31"/>
  <c r="E149" i="31"/>
  <c r="E65" i="31"/>
  <c r="E121" i="31"/>
  <c r="E93" i="31"/>
  <c r="E41" i="31"/>
  <c r="L76" i="31"/>
  <c r="D197" i="31"/>
  <c r="D169" i="31"/>
  <c r="D141" i="31"/>
  <c r="E206" i="31"/>
  <c r="E178" i="31"/>
  <c r="E150" i="31"/>
  <c r="E207" i="31"/>
  <c r="E179" i="31"/>
  <c r="E151" i="31"/>
  <c r="E208" i="31"/>
  <c r="E180" i="31"/>
  <c r="E152" i="31"/>
  <c r="E209" i="31"/>
  <c r="E181" i="31"/>
  <c r="E153" i="31"/>
  <c r="E19" i="31"/>
  <c r="E213" i="31"/>
  <c r="K220" i="31" s="1"/>
  <c r="E185" i="31"/>
  <c r="K192" i="31" s="1"/>
  <c r="E157" i="31"/>
  <c r="K164" i="31" s="1"/>
  <c r="E24" i="31"/>
  <c r="D33" i="31"/>
  <c r="E42" i="31"/>
  <c r="E43" i="31"/>
  <c r="E44" i="31"/>
  <c r="E45" i="31"/>
  <c r="E49" i="31"/>
  <c r="K52" i="31" s="1"/>
  <c r="D85" i="31"/>
  <c r="E94" i="31"/>
  <c r="E95" i="31"/>
  <c r="E96" i="31"/>
  <c r="E97" i="31"/>
  <c r="E101" i="31"/>
  <c r="K108" i="31" s="1"/>
  <c r="K118" i="31"/>
  <c r="D113" i="31"/>
  <c r="E122" i="31"/>
  <c r="E123" i="31"/>
  <c r="E124" i="31"/>
  <c r="E125" i="31"/>
  <c r="E129" i="31"/>
  <c r="K136" i="31" s="1"/>
  <c r="K146" i="31"/>
  <c r="E171" i="31"/>
  <c r="K174" i="31"/>
  <c r="K202" i="31"/>
  <c r="C12" i="32" l="1"/>
  <c r="C13" i="32"/>
  <c r="C15" i="32" s="1"/>
  <c r="F20" i="31"/>
  <c r="F69" i="31"/>
  <c r="L75" i="31"/>
  <c r="F19" i="31"/>
  <c r="F8" i="31"/>
  <c r="F67" i="31"/>
  <c r="F17" i="31"/>
  <c r="F18" i="31"/>
  <c r="F68" i="31"/>
  <c r="L74" i="31"/>
  <c r="K206" i="31"/>
  <c r="F125" i="31"/>
  <c r="K132" i="31"/>
  <c r="F123" i="31"/>
  <c r="K130" i="31"/>
  <c r="J120" i="31"/>
  <c r="L120" i="31" s="1"/>
  <c r="F113" i="31"/>
  <c r="F96" i="31"/>
  <c r="K103" i="31"/>
  <c r="L103" i="31" s="1"/>
  <c r="F94" i="31"/>
  <c r="K101" i="31"/>
  <c r="L101" i="31" s="1"/>
  <c r="K48" i="31"/>
  <c r="L48" i="31" s="1"/>
  <c r="F45" i="31"/>
  <c r="K46" i="31"/>
  <c r="L46" i="31" s="1"/>
  <c r="F43" i="31"/>
  <c r="F33" i="31"/>
  <c r="J36" i="31"/>
  <c r="L36" i="31" s="1"/>
  <c r="F209" i="31"/>
  <c r="K216" i="31"/>
  <c r="L216" i="31" s="1"/>
  <c r="F180" i="31"/>
  <c r="K187" i="31"/>
  <c r="K158" i="31"/>
  <c r="F151" i="31"/>
  <c r="F178" i="31"/>
  <c r="K185" i="31"/>
  <c r="F141" i="31"/>
  <c r="J148" i="31"/>
  <c r="L148" i="31" s="1"/>
  <c r="J204" i="31"/>
  <c r="L204" i="31" s="1"/>
  <c r="F197" i="31"/>
  <c r="K44" i="31"/>
  <c r="L44" i="31" s="1"/>
  <c r="F41" i="31"/>
  <c r="K156" i="31"/>
  <c r="F149" i="31"/>
  <c r="F205" i="31"/>
  <c r="K212" i="31"/>
  <c r="L212" i="31" s="1"/>
  <c r="F6" i="31"/>
  <c r="F10" i="31" s="1"/>
  <c r="J6" i="31"/>
  <c r="L6" i="31" s="1"/>
  <c r="L10" i="31" s="1"/>
  <c r="K178" i="31"/>
  <c r="F124" i="31"/>
  <c r="K131" i="31"/>
  <c r="F122" i="31"/>
  <c r="K129" i="31"/>
  <c r="K122" i="31"/>
  <c r="F97" i="31"/>
  <c r="K104" i="31"/>
  <c r="L104" i="31" s="1"/>
  <c r="F95" i="31"/>
  <c r="K102" i="31"/>
  <c r="L102" i="31" s="1"/>
  <c r="J92" i="31"/>
  <c r="L92" i="31" s="1"/>
  <c r="F85" i="31"/>
  <c r="K47" i="31"/>
  <c r="L47" i="31" s="1"/>
  <c r="F44" i="31"/>
  <c r="K45" i="31"/>
  <c r="L45" i="31" s="1"/>
  <c r="F42" i="31"/>
  <c r="F181" i="31"/>
  <c r="K188" i="31"/>
  <c r="K159" i="31"/>
  <c r="F152" i="31"/>
  <c r="F208" i="31"/>
  <c r="K215" i="31"/>
  <c r="F179" i="31"/>
  <c r="K186" i="31"/>
  <c r="K157" i="31"/>
  <c r="F150" i="31"/>
  <c r="F206" i="31"/>
  <c r="K213" i="31"/>
  <c r="F169" i="31"/>
  <c r="J176" i="31"/>
  <c r="L176" i="31" s="1"/>
  <c r="F93" i="31"/>
  <c r="K100" i="31"/>
  <c r="L100" i="31" s="1"/>
  <c r="K72" i="31"/>
  <c r="L72" i="31" s="1"/>
  <c r="F65" i="31"/>
  <c r="F177" i="31"/>
  <c r="K184" i="31"/>
  <c r="J118" i="31"/>
  <c r="L118" i="31" s="1"/>
  <c r="L122" i="31" s="1"/>
  <c r="L138" i="31" s="1"/>
  <c r="F108" i="31"/>
  <c r="F80" i="31"/>
  <c r="J90" i="31"/>
  <c r="L90" i="31" s="1"/>
  <c r="J202" i="31"/>
  <c r="L202" i="31" s="1"/>
  <c r="L206" i="31" s="1"/>
  <c r="L222" i="31" s="1"/>
  <c r="F192" i="31"/>
  <c r="K150" i="31"/>
  <c r="K160" i="31"/>
  <c r="F153" i="31"/>
  <c r="F207" i="31"/>
  <c r="K214" i="31"/>
  <c r="F121" i="31"/>
  <c r="K128" i="31"/>
  <c r="J34" i="31"/>
  <c r="L34" i="31" s="1"/>
  <c r="L38" i="31" s="1"/>
  <c r="L54" i="31" s="1"/>
  <c r="F31" i="31"/>
  <c r="F35" i="31" s="1"/>
  <c r="F59" i="31"/>
  <c r="L62" i="31"/>
  <c r="L66" i="31" s="1"/>
  <c r="L82" i="31" s="1"/>
  <c r="J146" i="31"/>
  <c r="L146" i="31" s="1"/>
  <c r="L150" i="31" s="1"/>
  <c r="L166" i="31" s="1"/>
  <c r="F136" i="31"/>
  <c r="F143" i="31" s="1"/>
  <c r="F164" i="31"/>
  <c r="J174" i="31"/>
  <c r="L174" i="31" s="1"/>
  <c r="L178" i="31" l="1"/>
  <c r="L128" i="31"/>
  <c r="F87" i="31"/>
  <c r="F89" i="31" s="1"/>
  <c r="F91" i="31" s="1"/>
  <c r="F98" i="31" s="1"/>
  <c r="L160" i="31"/>
  <c r="L130" i="31"/>
  <c r="L132" i="31"/>
  <c r="H8" i="32"/>
  <c r="H9" i="32" s="1"/>
  <c r="F8" i="32"/>
  <c r="F9" i="32" s="1"/>
  <c r="I8" i="32"/>
  <c r="I9" i="32" s="1"/>
  <c r="G8" i="32"/>
  <c r="G9" i="32" s="1"/>
  <c r="L152" i="31"/>
  <c r="L154" i="31" s="1"/>
  <c r="L208" i="31"/>
  <c r="L210" i="31" s="1"/>
  <c r="L124" i="31"/>
  <c r="L126" i="31" s="1"/>
  <c r="F145" i="31"/>
  <c r="F147" i="31" s="1"/>
  <c r="F154" i="31" s="1"/>
  <c r="L68" i="31"/>
  <c r="L70" i="31" s="1"/>
  <c r="L77" i="31" s="1"/>
  <c r="L157" i="31"/>
  <c r="L159" i="31"/>
  <c r="L12" i="31"/>
  <c r="L14" i="31" s="1"/>
  <c r="L21" i="31" s="1"/>
  <c r="L185" i="31"/>
  <c r="L187" i="31"/>
  <c r="F171" i="31"/>
  <c r="F61" i="31"/>
  <c r="F63" i="31" s="1"/>
  <c r="F70" i="31" s="1"/>
  <c r="F37" i="31"/>
  <c r="F39" i="31" s="1"/>
  <c r="F46" i="31" s="1"/>
  <c r="L214" i="31"/>
  <c r="F199" i="31"/>
  <c r="L94" i="31"/>
  <c r="L110" i="31" s="1"/>
  <c r="F115" i="31"/>
  <c r="L184" i="31"/>
  <c r="L213" i="31"/>
  <c r="L186" i="31"/>
  <c r="L215" i="31"/>
  <c r="L188" i="31"/>
  <c r="L129" i="31"/>
  <c r="L131" i="31"/>
  <c r="L40" i="31"/>
  <c r="L42" i="31" s="1"/>
  <c r="L49" i="31" s="1"/>
  <c r="F12" i="31"/>
  <c r="F14" i="31" s="1"/>
  <c r="F21" i="31" s="1"/>
  <c r="L156" i="31"/>
  <c r="L158" i="31"/>
  <c r="L180" i="31" l="1"/>
  <c r="L182" i="31" s="1"/>
  <c r="L194" i="31"/>
  <c r="L217" i="31"/>
  <c r="L218" i="31" s="1"/>
  <c r="L219" i="31" s="1"/>
  <c r="L133" i="31"/>
  <c r="L189" i="31"/>
  <c r="L190" i="31" s="1"/>
  <c r="L191" i="31" s="1"/>
  <c r="L192" i="31" s="1"/>
  <c r="F22" i="31"/>
  <c r="F23" i="31" s="1"/>
  <c r="F24" i="31" s="1"/>
  <c r="F25" i="31" s="1"/>
  <c r="F71" i="31"/>
  <c r="F72" i="31" s="1"/>
  <c r="F73" i="31" s="1"/>
  <c r="F74" i="31" s="1"/>
  <c r="L22" i="31"/>
  <c r="L23" i="31" s="1"/>
  <c r="L24" i="31" s="1"/>
  <c r="L78" i="31"/>
  <c r="L79" i="31" s="1"/>
  <c r="L80" i="31" s="1"/>
  <c r="L134" i="31"/>
  <c r="L135" i="31" s="1"/>
  <c r="L50" i="31"/>
  <c r="L51" i="31" s="1"/>
  <c r="L52" i="31" s="1"/>
  <c r="F47" i="31"/>
  <c r="F48" i="31" s="1"/>
  <c r="F49" i="31" s="1"/>
  <c r="F50" i="31" s="1"/>
  <c r="F99" i="31"/>
  <c r="F100" i="31" s="1"/>
  <c r="F101" i="31" s="1"/>
  <c r="F102" i="31" s="1"/>
  <c r="F155" i="31"/>
  <c r="F156" i="31" s="1"/>
  <c r="F157" i="31" s="1"/>
  <c r="F158" i="31" s="1"/>
  <c r="F117" i="31"/>
  <c r="F119" i="31" s="1"/>
  <c r="F126" i="31" s="1"/>
  <c r="F201" i="31"/>
  <c r="F203" i="31" s="1"/>
  <c r="F210" i="31" s="1"/>
  <c r="F173" i="31"/>
  <c r="F175" i="31" s="1"/>
  <c r="F182" i="31" s="1"/>
  <c r="L161" i="31"/>
  <c r="L96" i="31"/>
  <c r="L98" i="31" s="1"/>
  <c r="L105" i="31" s="1"/>
  <c r="L193" i="31" l="1"/>
  <c r="P10" i="31" s="1"/>
  <c r="L81" i="31"/>
  <c r="P6" i="31" s="1"/>
  <c r="L53" i="31"/>
  <c r="P5" i="31" s="1"/>
  <c r="L25" i="31"/>
  <c r="L27" i="31" s="1"/>
  <c r="P4" i="31" s="1"/>
  <c r="L136" i="31"/>
  <c r="L106" i="31"/>
  <c r="L107" i="31" s="1"/>
  <c r="L108" i="31" s="1"/>
  <c r="F183" i="31"/>
  <c r="F184" i="31" s="1"/>
  <c r="F185" i="31" s="1"/>
  <c r="F186" i="31" s="1"/>
  <c r="F211" i="31"/>
  <c r="F212" i="31" s="1"/>
  <c r="F213" i="31" s="1"/>
  <c r="F127" i="31"/>
  <c r="F128" i="31" s="1"/>
  <c r="F129" i="31" s="1"/>
  <c r="F130" i="31" s="1"/>
  <c r="L162" i="31"/>
  <c r="L163" i="31" s="1"/>
  <c r="L164" i="31" s="1"/>
  <c r="L165" i="31" l="1"/>
  <c r="P9" i="31" s="1"/>
  <c r="L137" i="31"/>
  <c r="P8" i="31" s="1"/>
  <c r="L109" i="31"/>
  <c r="P7" i="31" s="1"/>
  <c r="L220" i="31"/>
  <c r="L221" i="31" s="1"/>
  <c r="P11" i="31" s="1"/>
  <c r="F214" i="31"/>
  <c r="E197" i="21" l="1"/>
  <c r="E172" i="21"/>
  <c r="E147" i="21"/>
  <c r="E122" i="21"/>
  <c r="E97" i="21"/>
  <c r="E72" i="21"/>
  <c r="E47" i="21"/>
  <c r="E22" i="21"/>
  <c r="E16" i="21"/>
  <c r="O10" i="21"/>
  <c r="E166" i="21" s="1"/>
  <c r="D78" i="17"/>
  <c r="D77" i="17"/>
  <c r="D76" i="17"/>
  <c r="D75" i="17"/>
  <c r="D74" i="17"/>
  <c r="D73" i="17"/>
  <c r="O7" i="21"/>
  <c r="O6" i="21"/>
  <c r="O5" i="21"/>
  <c r="E41" i="21" l="1"/>
  <c r="E91" i="21"/>
  <c r="E141" i="21"/>
  <c r="E191" i="21"/>
  <c r="E66" i="21"/>
  <c r="E116" i="21"/>
  <c r="F74" i="17"/>
  <c r="C79" i="17"/>
  <c r="E74" i="17" s="1"/>
  <c r="D8" i="21"/>
  <c r="D7" i="21"/>
  <c r="D6" i="21"/>
  <c r="N9" i="21" l="1"/>
  <c r="O9" i="21"/>
  <c r="E76" i="17"/>
  <c r="E73" i="17"/>
  <c r="N16" i="21" s="1"/>
  <c r="E77" i="17"/>
  <c r="E75" i="17"/>
  <c r="E78" i="17"/>
  <c r="D182" i="21"/>
  <c r="D181" i="21"/>
  <c r="D157" i="21"/>
  <c r="D156" i="21"/>
  <c r="D132" i="21"/>
  <c r="D131" i="21"/>
  <c r="D107" i="21"/>
  <c r="D106" i="21"/>
  <c r="D82" i="21"/>
  <c r="D81" i="21"/>
  <c r="D57" i="21"/>
  <c r="D56" i="21"/>
  <c r="D32" i="21"/>
  <c r="D31" i="21"/>
  <c r="E187" i="21" l="1"/>
  <c r="E137" i="21"/>
  <c r="E87" i="21"/>
  <c r="E37" i="21"/>
  <c r="E162" i="21"/>
  <c r="E112" i="21"/>
  <c r="E62" i="21"/>
  <c r="E12" i="21"/>
  <c r="BG20" i="28"/>
  <c r="BG25" i="28"/>
  <c r="BI25" i="28" s="1"/>
  <c r="O17" i="21" s="1"/>
  <c r="E199" i="21" l="1"/>
  <c r="E149" i="21"/>
  <c r="E99" i="21"/>
  <c r="E49" i="21"/>
  <c r="E174" i="21"/>
  <c r="E124" i="21"/>
  <c r="E74" i="21"/>
  <c r="E24" i="21"/>
  <c r="M45" i="26"/>
  <c r="M46" i="26"/>
  <c r="M47" i="26"/>
  <c r="M48" i="26"/>
  <c r="M49" i="26"/>
  <c r="M50" i="26"/>
  <c r="M51" i="26"/>
  <c r="M44" i="26"/>
  <c r="E183" i="21" l="1"/>
  <c r="E182" i="21"/>
  <c r="E181" i="21"/>
  <c r="E158" i="21"/>
  <c r="E156" i="21"/>
  <c r="E133" i="21"/>
  <c r="E131" i="21"/>
  <c r="E108" i="21"/>
  <c r="E107" i="21"/>
  <c r="E106" i="21"/>
  <c r="E83" i="21"/>
  <c r="E81" i="21"/>
  <c r="E58" i="21"/>
  <c r="E56" i="21"/>
  <c r="E33" i="21"/>
  <c r="E31" i="21"/>
  <c r="AF11" i="26" l="1"/>
  <c r="AD11" i="26"/>
  <c r="AE11" i="26"/>
  <c r="AI12" i="26" s="1"/>
  <c r="AC11" i="26"/>
  <c r="AG12" i="26" s="1"/>
  <c r="E8" i="21"/>
  <c r="F181" i="21"/>
  <c r="F182" i="21"/>
  <c r="F156" i="21"/>
  <c r="E7" i="21"/>
  <c r="E6" i="21"/>
  <c r="J61" i="26"/>
  <c r="J62" i="26"/>
  <c r="J63" i="26"/>
  <c r="J64" i="26"/>
  <c r="J65" i="26"/>
  <c r="J66" i="26"/>
  <c r="E61" i="26"/>
  <c r="G61" i="26" s="1"/>
  <c r="N15" i="21" l="1"/>
  <c r="O15" i="21"/>
  <c r="N13" i="21"/>
  <c r="O13" i="21"/>
  <c r="AH12" i="26"/>
  <c r="E185" i="21"/>
  <c r="E63" i="26"/>
  <c r="G63" i="26" s="1"/>
  <c r="J60" i="26"/>
  <c r="E60" i="26"/>
  <c r="G60" i="26" s="1"/>
  <c r="E66" i="26"/>
  <c r="G66" i="26" s="1"/>
  <c r="J59" i="26"/>
  <c r="E59" i="26"/>
  <c r="G30" i="26" s="1"/>
  <c r="G31" i="26" s="1"/>
  <c r="G32" i="26" s="1"/>
  <c r="G33" i="26" s="1"/>
  <c r="E193" i="21" l="1"/>
  <c r="E143" i="21"/>
  <c r="E93" i="21"/>
  <c r="E43" i="21"/>
  <c r="E18" i="21"/>
  <c r="E168" i="21"/>
  <c r="E118" i="21"/>
  <c r="E68" i="21"/>
  <c r="E195" i="21"/>
  <c r="E145" i="21"/>
  <c r="E95" i="21"/>
  <c r="E45" i="21"/>
  <c r="E20" i="21"/>
  <c r="E170" i="21"/>
  <c r="E120" i="21"/>
  <c r="E70" i="21"/>
  <c r="N11" i="21"/>
  <c r="O11" i="21"/>
  <c r="E17" i="21" s="1"/>
  <c r="N14" i="21"/>
  <c r="O14" i="21"/>
  <c r="G59" i="26"/>
  <c r="F191" i="21"/>
  <c r="F195" i="21"/>
  <c r="F193" i="21"/>
  <c r="E64" i="26"/>
  <c r="G64" i="26" s="1"/>
  <c r="E132" i="21"/>
  <c r="E62" i="26"/>
  <c r="G62" i="26" s="1"/>
  <c r="E65" i="26"/>
  <c r="G65" i="26" s="1"/>
  <c r="E157" i="21"/>
  <c r="H2" i="26"/>
  <c r="I2" i="26" s="1"/>
  <c r="J2" i="26"/>
  <c r="K2" i="26"/>
  <c r="O2" i="26"/>
  <c r="S2" i="26" s="1"/>
  <c r="AB2" i="26"/>
  <c r="AG2" i="26"/>
  <c r="AH2" i="26"/>
  <c r="AI2" i="26"/>
  <c r="H3" i="26"/>
  <c r="N3" i="26" s="1"/>
  <c r="J3" i="26"/>
  <c r="K3" i="26"/>
  <c r="O3" i="26"/>
  <c r="AB3" i="26"/>
  <c r="AG3" i="26"/>
  <c r="AH3" i="26"/>
  <c r="AI3" i="26"/>
  <c r="H4" i="26"/>
  <c r="N4" i="26" s="1"/>
  <c r="J4" i="26"/>
  <c r="K4" i="26"/>
  <c r="S4" i="26"/>
  <c r="AB4" i="26"/>
  <c r="AG4" i="26"/>
  <c r="AH4" i="26"/>
  <c r="AI4" i="26"/>
  <c r="H5" i="26"/>
  <c r="J5" i="26"/>
  <c r="K5" i="26"/>
  <c r="S5" i="26"/>
  <c r="AB5" i="26"/>
  <c r="AG5" i="26"/>
  <c r="AH5" i="26"/>
  <c r="AI5" i="26"/>
  <c r="H6" i="26"/>
  <c r="J6" i="26"/>
  <c r="K6" i="26"/>
  <c r="S6" i="26"/>
  <c r="AB6" i="26"/>
  <c r="AG6" i="26"/>
  <c r="AH6" i="26"/>
  <c r="AI6" i="26"/>
  <c r="H7" i="26"/>
  <c r="I7" i="26" s="1"/>
  <c r="J7" i="26"/>
  <c r="K7" i="26"/>
  <c r="Q7" i="26"/>
  <c r="R7" i="26"/>
  <c r="S7" i="26"/>
  <c r="U7" i="26"/>
  <c r="W7" i="26"/>
  <c r="Y7" i="26"/>
  <c r="AA7" i="26"/>
  <c r="AB7" i="26"/>
  <c r="AG7" i="26"/>
  <c r="AH7" i="26"/>
  <c r="AI7" i="26"/>
  <c r="H8" i="26"/>
  <c r="N8" i="26" s="1"/>
  <c r="J8" i="26"/>
  <c r="K8" i="26"/>
  <c r="Q8" i="26"/>
  <c r="S8" i="26"/>
  <c r="U8" i="26"/>
  <c r="W8" i="26"/>
  <c r="Y8" i="26"/>
  <c r="AB8" i="26"/>
  <c r="AG8" i="26"/>
  <c r="AH8" i="26"/>
  <c r="AI8" i="26"/>
  <c r="H9" i="26"/>
  <c r="N9" i="26" s="1"/>
  <c r="J9" i="26"/>
  <c r="K9" i="26"/>
  <c r="Q9" i="26"/>
  <c r="S9" i="26"/>
  <c r="U9" i="26"/>
  <c r="Y9" i="26"/>
  <c r="AB9" i="26"/>
  <c r="AG9" i="26"/>
  <c r="AH9" i="26"/>
  <c r="AI9" i="26"/>
  <c r="V11" i="26"/>
  <c r="J19" i="26" s="1"/>
  <c r="X11" i="26"/>
  <c r="J20" i="26" s="1"/>
  <c r="Z11" i="26"/>
  <c r="J21" i="26" s="1"/>
  <c r="D44" i="26"/>
  <c r="D48" i="26"/>
  <c r="D45" i="26"/>
  <c r="D46" i="26"/>
  <c r="D47" i="26"/>
  <c r="E169" i="21" l="1"/>
  <c r="E119" i="21"/>
  <c r="E69" i="21"/>
  <c r="E194" i="21"/>
  <c r="F194" i="21" s="1"/>
  <c r="E144" i="21"/>
  <c r="E94" i="21"/>
  <c r="E44" i="21"/>
  <c r="E19" i="21"/>
  <c r="E160" i="21"/>
  <c r="F157" i="21"/>
  <c r="L9" i="26"/>
  <c r="M9" i="26"/>
  <c r="I9" i="26"/>
  <c r="L3" i="26"/>
  <c r="M3" i="26"/>
  <c r="I3" i="26"/>
  <c r="L8" i="26"/>
  <c r="R9" i="26"/>
  <c r="L2" i="26"/>
  <c r="M8" i="26"/>
  <c r="I8" i="26"/>
  <c r="AB11" i="26"/>
  <c r="X15" i="26" s="1"/>
  <c r="R8" i="26"/>
  <c r="T9" i="26"/>
  <c r="L6" i="26"/>
  <c r="H10" i="26"/>
  <c r="L4" i="26"/>
  <c r="S3" i="26"/>
  <c r="L7" i="26"/>
  <c r="L5" i="26"/>
  <c r="J22" i="26"/>
  <c r="T7" i="26"/>
  <c r="N7" i="26"/>
  <c r="N6" i="26"/>
  <c r="N5" i="26"/>
  <c r="X14" i="26"/>
  <c r="T8" i="26"/>
  <c r="M7" i="26"/>
  <c r="R6" i="26"/>
  <c r="M6" i="26"/>
  <c r="I6" i="26"/>
  <c r="R5" i="26"/>
  <c r="M5" i="26"/>
  <c r="I5" i="26"/>
  <c r="R4" i="26"/>
  <c r="M4" i="26"/>
  <c r="I4" i="26"/>
  <c r="R3" i="26"/>
  <c r="R2" i="26"/>
  <c r="N2" i="26"/>
  <c r="M2" i="26"/>
  <c r="C63" i="17"/>
  <c r="D63" i="17"/>
  <c r="E63" i="17"/>
  <c r="F63" i="17"/>
  <c r="G63" i="17"/>
  <c r="B63" i="17"/>
  <c r="H61" i="17"/>
  <c r="H62" i="17"/>
  <c r="H60" i="17"/>
  <c r="K47" i="17"/>
  <c r="K48" i="17"/>
  <c r="K46" i="17"/>
  <c r="K49" i="17" s="1"/>
  <c r="C49" i="17"/>
  <c r="D49" i="17"/>
  <c r="E49" i="17"/>
  <c r="F49" i="17"/>
  <c r="G49" i="17"/>
  <c r="H49" i="17"/>
  <c r="I49" i="17"/>
  <c r="J49" i="17"/>
  <c r="B49" i="17"/>
  <c r="H63" i="17" l="1"/>
  <c r="F166" i="21"/>
  <c r="F169" i="21"/>
  <c r="F168" i="21"/>
  <c r="F170" i="21"/>
  <c r="F34" i="17" l="1"/>
  <c r="O12" i="21" s="1"/>
  <c r="E192" i="21" l="1"/>
  <c r="E167" i="21"/>
  <c r="F167" i="21" s="1"/>
  <c r="E142" i="21"/>
  <c r="E117" i="21"/>
  <c r="E92" i="21"/>
  <c r="E67" i="21"/>
  <c r="E42" i="21"/>
  <c r="F192" i="21"/>
  <c r="F57" i="21"/>
  <c r="F132" i="21"/>
  <c r="F107" i="21"/>
  <c r="E135" i="21"/>
  <c r="E110" i="21"/>
  <c r="E60" i="21"/>
  <c r="F66" i="21" l="1"/>
  <c r="F67" i="21"/>
  <c r="F68" i="21"/>
  <c r="F69" i="21"/>
  <c r="F70" i="21"/>
  <c r="F116" i="21"/>
  <c r="F118" i="21"/>
  <c r="F117" i="21"/>
  <c r="F120" i="21"/>
  <c r="F119" i="21"/>
  <c r="F141" i="21"/>
  <c r="F145" i="21"/>
  <c r="F144" i="21"/>
  <c r="F143" i="21"/>
  <c r="F142" i="21"/>
  <c r="F131" i="21"/>
  <c r="F56" i="21"/>
  <c r="F106" i="21"/>
  <c r="J55" i="7"/>
  <c r="J365" i="7"/>
  <c r="J87" i="7"/>
  <c r="J93" i="7"/>
  <c r="J94" i="7"/>
  <c r="J101" i="7"/>
  <c r="J209" i="7"/>
  <c r="J210" i="7"/>
  <c r="J240" i="7"/>
  <c r="J241" i="7"/>
  <c r="J243" i="7"/>
  <c r="J247" i="7"/>
  <c r="J248" i="7"/>
  <c r="J255" i="7"/>
  <c r="J363" i="7"/>
  <c r="J396" i="7"/>
  <c r="J397" i="7"/>
  <c r="J401" i="7"/>
  <c r="J402" i="7"/>
  <c r="J409" i="7"/>
  <c r="J517" i="7"/>
  <c r="J519" i="7"/>
  <c r="J550" i="7"/>
  <c r="J551" i="7"/>
  <c r="J555" i="7"/>
  <c r="J556" i="7"/>
  <c r="J563" i="7"/>
  <c r="J671" i="7"/>
  <c r="J673" i="7"/>
  <c r="J704" i="7"/>
  <c r="J705" i="7"/>
  <c r="J709" i="7"/>
  <c r="J710" i="7"/>
  <c r="J717" i="7"/>
  <c r="N8" i="17" l="1"/>
  <c r="C44" i="26" s="1"/>
  <c r="N7" i="17"/>
  <c r="C48" i="26" s="1"/>
  <c r="M9" i="17"/>
  <c r="N9" i="17" s="1"/>
  <c r="C47" i="26" s="1"/>
  <c r="M10" i="17"/>
  <c r="N10" i="17" s="1"/>
  <c r="C45" i="26" s="1"/>
  <c r="M11" i="17"/>
  <c r="N11" i="17" s="1"/>
  <c r="C46" i="26" s="1"/>
  <c r="L12" i="17"/>
  <c r="E10" i="21" l="1"/>
  <c r="E35" i="21"/>
  <c r="F41" i="21" s="1"/>
  <c r="E85" i="21"/>
  <c r="F16" i="21" l="1"/>
  <c r="F91" i="21"/>
  <c r="F95" i="21"/>
  <c r="F43" i="21"/>
  <c r="F92" i="21"/>
  <c r="F44" i="21"/>
  <c r="F42" i="21"/>
  <c r="F45" i="21"/>
  <c r="F94" i="21"/>
  <c r="F93" i="21"/>
  <c r="P2" i="26" l="1"/>
  <c r="Q2" i="26" l="1"/>
  <c r="Y2" i="26"/>
  <c r="AA2" i="26"/>
  <c r="W2" i="26"/>
  <c r="U2" i="26"/>
  <c r="T2" i="26"/>
  <c r="F18" i="21" l="1"/>
  <c r="F20" i="21"/>
  <c r="F19" i="21"/>
  <c r="P3" i="26" l="1"/>
  <c r="H16" i="17"/>
  <c r="H17" i="17" l="1"/>
  <c r="P4" i="26"/>
  <c r="P6" i="26"/>
  <c r="W3" i="26"/>
  <c r="AA3" i="26"/>
  <c r="Y3" i="26"/>
  <c r="U3" i="26"/>
  <c r="Q3" i="26"/>
  <c r="T3" i="26"/>
  <c r="P10" i="26"/>
  <c r="F19" i="26" s="1"/>
  <c r="P5" i="26"/>
  <c r="P11" i="26" s="1"/>
  <c r="K19" i="26" l="1"/>
  <c r="K21" i="26"/>
  <c r="K20" i="26"/>
  <c r="W6" i="26"/>
  <c r="Y6" i="26"/>
  <c r="T6" i="26"/>
  <c r="Q6" i="26"/>
  <c r="U6" i="26"/>
  <c r="AA6" i="26"/>
  <c r="W4" i="26"/>
  <c r="Y4" i="26"/>
  <c r="U4" i="26"/>
  <c r="Q4" i="26"/>
  <c r="T4" i="26"/>
  <c r="AA4" i="26"/>
  <c r="W5" i="26"/>
  <c r="Q5" i="26"/>
  <c r="U5" i="26"/>
  <c r="AA5" i="26"/>
  <c r="Y5" i="26"/>
  <c r="T5" i="26"/>
  <c r="F18" i="26"/>
  <c r="F81" i="21"/>
  <c r="F31" i="21"/>
  <c r="F32" i="21"/>
  <c r="F82" i="21"/>
  <c r="C27" i="26" l="1"/>
  <c r="C29" i="26"/>
  <c r="C31" i="26"/>
  <c r="C34" i="26"/>
  <c r="C33" i="26"/>
  <c r="C30" i="26"/>
  <c r="C28" i="26"/>
  <c r="C32" i="26"/>
  <c r="F7" i="21"/>
  <c r="F6" i="21"/>
  <c r="F17" i="21" l="1"/>
  <c r="D108" i="21" l="1"/>
  <c r="F108" i="21" s="1"/>
  <c r="F110" i="21" s="1"/>
  <c r="F112" i="21" s="1"/>
  <c r="D33" i="21"/>
  <c r="F33" i="21" s="1"/>
  <c r="F35" i="21" s="1"/>
  <c r="D183" i="21"/>
  <c r="F183" i="21" s="1"/>
  <c r="F185" i="21" s="1"/>
  <c r="D158" i="21"/>
  <c r="F158" i="21" s="1"/>
  <c r="F160" i="21" s="1"/>
  <c r="F162" i="21" s="1"/>
  <c r="F164" i="21" s="1"/>
  <c r="F171" i="21" s="1"/>
  <c r="D83" i="21"/>
  <c r="F83" i="21" s="1"/>
  <c r="F85" i="21" s="1"/>
  <c r="D133" i="21"/>
  <c r="F133" i="21" s="1"/>
  <c r="F135" i="21" s="1"/>
  <c r="F8" i="21"/>
  <c r="F10" i="21" s="1"/>
  <c r="D58" i="21"/>
  <c r="F58" i="21" s="1"/>
  <c r="F60" i="21" s="1"/>
  <c r="F172" i="21" l="1"/>
  <c r="F173" i="21" s="1"/>
  <c r="F174" i="21" s="1"/>
  <c r="F175" i="21" s="1"/>
  <c r="F87" i="21"/>
  <c r="F89" i="21" s="1"/>
  <c r="F96" i="21" s="1"/>
  <c r="F187" i="21"/>
  <c r="F189" i="21" s="1"/>
  <c r="F196" i="21" s="1"/>
  <c r="F37" i="21"/>
  <c r="F39" i="21" s="1"/>
  <c r="F46" i="21" s="1"/>
  <c r="F12" i="21"/>
  <c r="F14" i="21" s="1"/>
  <c r="F21" i="21" s="1"/>
  <c r="F137" i="21"/>
  <c r="F139" i="21" s="1"/>
  <c r="F146" i="21" s="1"/>
  <c r="F62" i="21"/>
  <c r="F64" i="21" s="1"/>
  <c r="F71" i="21" s="1"/>
  <c r="F114" i="21"/>
  <c r="F121" i="21" s="1"/>
  <c r="F72" i="21" l="1"/>
  <c r="F73" i="21" s="1"/>
  <c r="F74" i="21" s="1"/>
  <c r="F75" i="21" s="1"/>
  <c r="F47" i="21"/>
  <c r="F48" i="21" s="1"/>
  <c r="F49" i="21" s="1"/>
  <c r="F50" i="21" s="1"/>
  <c r="K10" i="21"/>
  <c r="F147" i="21"/>
  <c r="F148" i="21" s="1"/>
  <c r="F149" i="21" s="1"/>
  <c r="F150" i="21" s="1"/>
  <c r="F97" i="21"/>
  <c r="F98" i="21" s="1"/>
  <c r="F99" i="21" s="1"/>
  <c r="F100" i="21" s="1"/>
  <c r="F122" i="21"/>
  <c r="F123" i="21" s="1"/>
  <c r="F124" i="21" s="1"/>
  <c r="F125" i="21" s="1"/>
  <c r="F197" i="21"/>
  <c r="F198" i="21" s="1"/>
  <c r="F199" i="21" s="1"/>
  <c r="F200" i="21" l="1"/>
  <c r="K11" i="21" s="1"/>
  <c r="K7" i="21"/>
  <c r="K5" i="21"/>
  <c r="K8" i="21"/>
  <c r="K9" i="21"/>
  <c r="K6" i="21"/>
  <c r="F22" i="21" l="1"/>
  <c r="F23" i="21" s="1"/>
  <c r="F24" i="21" s="1"/>
  <c r="F25" i="21" s="1"/>
  <c r="K4" i="21" s="1"/>
</calcChain>
</file>

<file path=xl/sharedStrings.xml><?xml version="1.0" encoding="utf-8"?>
<sst xmlns="http://schemas.openxmlformats.org/spreadsheetml/2006/main" count="6012" uniqueCount="653">
  <si>
    <t>1S</t>
  </si>
  <si>
    <t>Program Director (UFR Title 102)</t>
  </si>
  <si>
    <t>2S</t>
  </si>
  <si>
    <t>Program Function Manager (UFR Title 101)</t>
  </si>
  <si>
    <t>3S</t>
  </si>
  <si>
    <t>Asst. Program Director (UFR Title 103)</t>
  </si>
  <si>
    <t>4S</t>
  </si>
  <si>
    <t xml:space="preserve">Supervising Professional (UFR Title 104) </t>
  </si>
  <si>
    <t>17S</t>
  </si>
  <si>
    <t>Day Care Director (UFR Title 117)</t>
  </si>
  <si>
    <t>5S</t>
  </si>
  <si>
    <t>Physician &amp; Psychiatrist  (UFR Title 105 &amp; 121)</t>
  </si>
  <si>
    <t>6S</t>
  </si>
  <si>
    <t>Physician Asst. (UFR Title 106)</t>
  </si>
  <si>
    <t>7S</t>
  </si>
  <si>
    <t>N. Midwife, N.P., Psych N.,N.A., R.N.- MA (Title 107)</t>
  </si>
  <si>
    <t>8S</t>
  </si>
  <si>
    <t>R.N. - Non Masters (UFR Title 108)</t>
  </si>
  <si>
    <t>9S</t>
  </si>
  <si>
    <t xml:space="preserve">L.P.N. (UFR Title 109) </t>
  </si>
  <si>
    <t>10S</t>
  </si>
  <si>
    <t>Pharmacist (UFR Title 110)</t>
  </si>
  <si>
    <t>11S</t>
  </si>
  <si>
    <t>Occupational Therapist (UFR Title 111)</t>
  </si>
  <si>
    <t>12S</t>
  </si>
  <si>
    <t>Physical Therapist (UFR Title 112)</t>
  </si>
  <si>
    <t>13S</t>
  </si>
  <si>
    <t>Speech / Lang. Pathol., Audiologist (UFR Title 113)</t>
  </si>
  <si>
    <t>14S</t>
  </si>
  <si>
    <t>Dietician / Nutritionist (UFR Title 114)</t>
  </si>
  <si>
    <t>21S</t>
  </si>
  <si>
    <t>Psychologist - Doctorate (UFR Title 122)</t>
  </si>
  <si>
    <t>22S</t>
  </si>
  <si>
    <t>23S</t>
  </si>
  <si>
    <t>Social Worker - L.I.C.S.W. (UFR Title 124)</t>
  </si>
  <si>
    <t>24S</t>
  </si>
  <si>
    <t>Social Worker - L.C.S.W., L.S.W (UFR Title 125 &amp; 126)</t>
  </si>
  <si>
    <t>25S</t>
  </si>
  <si>
    <t>Licensed Counselor (UFR Title 127)</t>
  </si>
  <si>
    <t>27S</t>
  </si>
  <si>
    <t>Cert. Alch. &amp;/or Drug Abuse Counselor (UFR Title 129)</t>
  </si>
  <si>
    <t>15S</t>
  </si>
  <si>
    <t>Spec. Education Teacher (UFR Title 115)</t>
  </si>
  <si>
    <t>16S</t>
  </si>
  <si>
    <t>Teacher (UFR Title 116)</t>
  </si>
  <si>
    <t>26S</t>
  </si>
  <si>
    <t>Cert. Voc. Rehab. Counselor (UFR Title 128)</t>
  </si>
  <si>
    <t>29S</t>
  </si>
  <si>
    <t>Case Worker / Manager - Masters (UFR Title 131)</t>
  </si>
  <si>
    <t>18S</t>
  </si>
  <si>
    <t>Day Care Lead Teacher (UFR Title 118)</t>
  </si>
  <si>
    <t>19S</t>
  </si>
  <si>
    <t>Day Care Teacher (UFR Title 119)</t>
  </si>
  <si>
    <t>20S</t>
  </si>
  <si>
    <t>Day Care Asst. Teacher / Aide (UFR Title 120)</t>
  </si>
  <si>
    <t>28S</t>
  </si>
  <si>
    <t>Counselor (UFR Title 130)</t>
  </si>
  <si>
    <t>30S</t>
  </si>
  <si>
    <t>Case Worker / Manager (UFR Title 132)</t>
  </si>
  <si>
    <t>31S</t>
  </si>
  <si>
    <t>Direct Care / Prog. Staff Superv. (UFR Title 133)</t>
  </si>
  <si>
    <t>32S</t>
  </si>
  <si>
    <t>Direct Care / Prog. Staff III (UFR Title 134)</t>
  </si>
  <si>
    <t>33S</t>
  </si>
  <si>
    <t>Direct Care / Prog. Staff II (UFR Title 135)</t>
  </si>
  <si>
    <t>34S</t>
  </si>
  <si>
    <t>Direct Care / Prog. Staff I (UFR Title 136)</t>
  </si>
  <si>
    <t>35S</t>
  </si>
  <si>
    <t>Prog. Secretarial / Clerical Staff (UFR Title 137)</t>
  </si>
  <si>
    <t>36S</t>
  </si>
  <si>
    <t>37S</t>
  </si>
  <si>
    <t>Direct Care / Driver Staff (UFR Title 138)</t>
  </si>
  <si>
    <t>38S</t>
  </si>
  <si>
    <t xml:space="preserve">Direct Care Overtime, Shift Differential and Relief </t>
  </si>
  <si>
    <t>FTE</t>
  </si>
  <si>
    <t>Expense</t>
  </si>
  <si>
    <t>Total</t>
  </si>
  <si>
    <t>Order</t>
  </si>
  <si>
    <t>Type</t>
  </si>
  <si>
    <t>Line Item or Expense</t>
  </si>
  <si>
    <t>ScheduleBExpLineNumber</t>
  </si>
  <si>
    <t>LineDescription</t>
  </si>
  <si>
    <t>Actual</t>
  </si>
  <si>
    <t>Revenue</t>
  </si>
  <si>
    <t>Line Item</t>
  </si>
  <si>
    <t>1R</t>
  </si>
  <si>
    <t>Contrib., Gifts, Leg., Bequests, Spec. Ev.</t>
  </si>
  <si>
    <t>2R</t>
  </si>
  <si>
    <t>Gov. In-Kind/Capital Budget</t>
  </si>
  <si>
    <t>3R</t>
  </si>
  <si>
    <t>Private IN-Kind</t>
  </si>
  <si>
    <t>4R</t>
  </si>
  <si>
    <t>Total Contribution and In-Kind</t>
  </si>
  <si>
    <t>5R</t>
  </si>
  <si>
    <t>Mass Gov. Grant</t>
  </si>
  <si>
    <t>6R</t>
  </si>
  <si>
    <t>Other Grant (exclud. Fed.Direct)</t>
  </si>
  <si>
    <t>7R</t>
  </si>
  <si>
    <t>Total Grants</t>
  </si>
  <si>
    <t>8R</t>
  </si>
  <si>
    <t>Dept. of Mental Health (DMH)</t>
  </si>
  <si>
    <t>9R</t>
  </si>
  <si>
    <t>Dept.of Developmental Services(DDS/DMR)</t>
  </si>
  <si>
    <t>10R</t>
  </si>
  <si>
    <t>Dept. of Public Health (DPH)</t>
  </si>
  <si>
    <t>11R</t>
  </si>
  <si>
    <t>Dept.of Children and Families (DCF/DSS)</t>
  </si>
  <si>
    <t>12R</t>
  </si>
  <si>
    <t>Dept. of Transitional Assist (DTA/WEL)</t>
  </si>
  <si>
    <t>13R</t>
  </si>
  <si>
    <t>Dept. of Youth Services (DYS)</t>
  </si>
  <si>
    <t>14R</t>
  </si>
  <si>
    <t>Health Care Fin &amp; Policy (HCF)-Contract</t>
  </si>
  <si>
    <t>15R</t>
  </si>
  <si>
    <t>Health Care Fin &amp; Policy (HCF)-UCP</t>
  </si>
  <si>
    <t>16R</t>
  </si>
  <si>
    <t>MA. Comm. For the Blind (MCB)</t>
  </si>
  <si>
    <t>17R</t>
  </si>
  <si>
    <t>MA. Comm. for Deaf &amp; H H (MCD)</t>
  </si>
  <si>
    <t>18R</t>
  </si>
  <si>
    <t>MA. Rehabilitation Commission (MRC)</t>
  </si>
  <si>
    <t>19R</t>
  </si>
  <si>
    <t>MA. Off. for Refugees &amp; Immigr.(ORI)</t>
  </si>
  <si>
    <t>20R</t>
  </si>
  <si>
    <t>Dept.of Early Educ. &amp; Care  (EEC)-Contract</t>
  </si>
  <si>
    <t>21R</t>
  </si>
  <si>
    <t>Dept.of Early Educ. &amp; Care (EEC)-Voucher</t>
  </si>
  <si>
    <t>22R</t>
  </si>
  <si>
    <t>Dept of Correction (DOC)</t>
  </si>
  <si>
    <t>23R</t>
  </si>
  <si>
    <t>Dept. of Elementary &amp; Secondary Educ. (DOE)</t>
  </si>
  <si>
    <t>24R</t>
  </si>
  <si>
    <t>Parole Board (PAR)</t>
  </si>
  <si>
    <t>25R</t>
  </si>
  <si>
    <t>Veteran's Services (VET)</t>
  </si>
  <si>
    <t>26R</t>
  </si>
  <si>
    <t>Ex. Off. of Elder Affairs (ELD)</t>
  </si>
  <si>
    <t>27R</t>
  </si>
  <si>
    <t>Div.of Housing &amp; Community Develop(OCD)</t>
  </si>
  <si>
    <t>28R</t>
  </si>
  <si>
    <t>POS Subcontract</t>
  </si>
  <si>
    <t>29R</t>
  </si>
  <si>
    <t>Other Mass. State Agency POS</t>
  </si>
  <si>
    <t>30R</t>
  </si>
  <si>
    <t>Mass State Agency Non - POS</t>
  </si>
  <si>
    <t>31R</t>
  </si>
  <si>
    <t>Mass. Local Govt/Quasi-Govt. Entities</t>
  </si>
  <si>
    <t>32R</t>
  </si>
  <si>
    <t>Non-Mass. State/Local Government</t>
  </si>
  <si>
    <t>33R</t>
  </si>
  <si>
    <t>Direct Federal Grants/Contracts</t>
  </si>
  <si>
    <t>34R</t>
  </si>
  <si>
    <t>Medicaid - Direct Payments</t>
  </si>
  <si>
    <t>35R</t>
  </si>
  <si>
    <t>Medicaid - MBHP Subcontract</t>
  </si>
  <si>
    <t>36R</t>
  </si>
  <si>
    <t>Medicare</t>
  </si>
  <si>
    <t>37R</t>
  </si>
  <si>
    <t>Mass. Govt. Client Stipends</t>
  </si>
  <si>
    <t>38R</t>
  </si>
  <si>
    <t>Client Resources</t>
  </si>
  <si>
    <t>39R</t>
  </si>
  <si>
    <t>Mass. spon.client SF/3rd Pty offsets</t>
  </si>
  <si>
    <t>40R</t>
  </si>
  <si>
    <t>Other Publicly sponsored client offsets</t>
  </si>
  <si>
    <t>41R</t>
  </si>
  <si>
    <t>Private Client Fees (excluding 3rd Pty)</t>
  </si>
  <si>
    <t>42R</t>
  </si>
  <si>
    <t>Private Client 3rd Pty/other offsets</t>
  </si>
  <si>
    <t>43R</t>
  </si>
  <si>
    <t>Total Assistance and Fees</t>
  </si>
  <si>
    <t>44R</t>
  </si>
  <si>
    <t>Federated Fundraising</t>
  </si>
  <si>
    <t>45R</t>
  </si>
  <si>
    <t>Commercial Activities</t>
  </si>
  <si>
    <t>46R</t>
  </si>
  <si>
    <t>Non-Charitable Revenue</t>
  </si>
  <si>
    <t>47R</t>
  </si>
  <si>
    <t>Investment Revenue</t>
  </si>
  <si>
    <t>48R</t>
  </si>
  <si>
    <t>Other Revenue</t>
  </si>
  <si>
    <t>49R</t>
  </si>
  <si>
    <t>Allocated Admin (M&amp;G) Revenue</t>
  </si>
  <si>
    <t>50R</t>
  </si>
  <si>
    <t>Released Net Assets-Program</t>
  </si>
  <si>
    <t>51R</t>
  </si>
  <si>
    <t>Released Net Assets-Equipment</t>
  </si>
  <si>
    <t>52R</t>
  </si>
  <si>
    <t>Released Net Assets-Time</t>
  </si>
  <si>
    <t>53R</t>
  </si>
  <si>
    <t>Total Revenue = 57E</t>
  </si>
  <si>
    <t>Salary Expense</t>
  </si>
  <si>
    <t>Clinician-(formerly Psych.Masters)(UFR Title 123)</t>
  </si>
  <si>
    <t>Maintainence, House/Groundskeeping, Cook 138</t>
  </si>
  <si>
    <t>39S</t>
  </si>
  <si>
    <t>Total Direct Program Staff = 1E</t>
  </si>
  <si>
    <t>1E</t>
  </si>
  <si>
    <t>Total Direct Program Staff = 39S</t>
  </si>
  <si>
    <t>2E</t>
  </si>
  <si>
    <t>Chief Executive Officer</t>
  </si>
  <si>
    <t>3E</t>
  </si>
  <si>
    <t>Chief Financial Officer</t>
  </si>
  <si>
    <t>4E</t>
  </si>
  <si>
    <t>Accting/Clerical Support</t>
  </si>
  <si>
    <t>5E</t>
  </si>
  <si>
    <t>Admin Maint/House-Grndskeeping</t>
  </si>
  <si>
    <t>6E</t>
  </si>
  <si>
    <t>Total Admin Employee</t>
  </si>
  <si>
    <t>7E</t>
  </si>
  <si>
    <t>Commerical products &amp; Svs/Mkting</t>
  </si>
  <si>
    <t>8E</t>
  </si>
  <si>
    <t>Total FTE/Salary/Wages</t>
  </si>
  <si>
    <t>9E</t>
  </si>
  <si>
    <t>Payroll Taxes 150</t>
  </si>
  <si>
    <t>10E</t>
  </si>
  <si>
    <t>Fringe Benefits 151</t>
  </si>
  <si>
    <t>11E</t>
  </si>
  <si>
    <t>Accrual Adjustments</t>
  </si>
  <si>
    <t>12E</t>
  </si>
  <si>
    <t>Total Employee Compensation &amp; Rel. Exp.</t>
  </si>
  <si>
    <t>13E</t>
  </si>
  <si>
    <t>Facility and Prog. Equip.Expenses 301,390</t>
  </si>
  <si>
    <t>14E</t>
  </si>
  <si>
    <t>Facility &amp; Prog. Equip. Depreciation 301</t>
  </si>
  <si>
    <t>15E</t>
  </si>
  <si>
    <t>Facility Operation/Maint./Furn.390</t>
  </si>
  <si>
    <t>16E</t>
  </si>
  <si>
    <t>Facility General Liability Insurance 390</t>
  </si>
  <si>
    <t>17E</t>
  </si>
  <si>
    <t>Total Occupancy</t>
  </si>
  <si>
    <t>18E</t>
  </si>
  <si>
    <t>Direct Care Consultant 201</t>
  </si>
  <si>
    <t>19E</t>
  </si>
  <si>
    <t>Temporary Help 202</t>
  </si>
  <si>
    <t>20E</t>
  </si>
  <si>
    <t>Clients and Caregivers Reimb./Stipends 203</t>
  </si>
  <si>
    <t>21E</t>
  </si>
  <si>
    <t>Subcontracted Direct Care 206</t>
  </si>
  <si>
    <t>22E</t>
  </si>
  <si>
    <t>Staff Training 204</t>
  </si>
  <si>
    <t>23E</t>
  </si>
  <si>
    <t>Staff Mileage / Travel 205</t>
  </si>
  <si>
    <t>24E</t>
  </si>
  <si>
    <t>Meals 207</t>
  </si>
  <si>
    <t>25E</t>
  </si>
  <si>
    <t>Client Transportation 208</t>
  </si>
  <si>
    <t>26E</t>
  </si>
  <si>
    <t>Vehicle Expenses 208</t>
  </si>
  <si>
    <t>27E</t>
  </si>
  <si>
    <t>Vehicle Depreciation 208</t>
  </si>
  <si>
    <t>28E</t>
  </si>
  <si>
    <t>Incidental Medical /Medicine/Pharmacy 209</t>
  </si>
  <si>
    <t>29E</t>
  </si>
  <si>
    <t>Client Personal Allowances 211</t>
  </si>
  <si>
    <t>30E</t>
  </si>
  <si>
    <t>Provision Material Goods/Svs./Benefits 212</t>
  </si>
  <si>
    <t>31E</t>
  </si>
  <si>
    <t>Direct Client Wages 214</t>
  </si>
  <si>
    <t>32E</t>
  </si>
  <si>
    <t>Other Commercial Prod. &amp; Svs. 214</t>
  </si>
  <si>
    <t>33E</t>
  </si>
  <si>
    <t>Program Supplies &amp; Materials 215</t>
  </si>
  <si>
    <t>34E</t>
  </si>
  <si>
    <t>Non Charitable Expenses</t>
  </si>
  <si>
    <t>35E</t>
  </si>
  <si>
    <t>Other Expense</t>
  </si>
  <si>
    <t>36E</t>
  </si>
  <si>
    <t>Total Other Program Expense</t>
  </si>
  <si>
    <t>42E</t>
  </si>
  <si>
    <t>Other Professional Fees &amp; Other Admin. Exp. 410</t>
  </si>
  <si>
    <t>43E</t>
  </si>
  <si>
    <t>Leased Office/Program Office Equip.410,390</t>
  </si>
  <si>
    <t>44E</t>
  </si>
  <si>
    <t>Office Equipment Depreciation 410</t>
  </si>
  <si>
    <t>48E</t>
  </si>
  <si>
    <t>Program Support 216</t>
  </si>
  <si>
    <t>49E</t>
  </si>
  <si>
    <t>Professional Insurance 410</t>
  </si>
  <si>
    <t>50E</t>
  </si>
  <si>
    <t>Working Capital Interest 410</t>
  </si>
  <si>
    <t>51E</t>
  </si>
  <si>
    <t>Total Direct Administrative Expense</t>
  </si>
  <si>
    <t>52E</t>
  </si>
  <si>
    <t>Admin (M&amp;G) Reporting Center Allocation</t>
  </si>
  <si>
    <t>53E</t>
  </si>
  <si>
    <t>Total Reimbursable Expense</t>
  </si>
  <si>
    <t>54E</t>
  </si>
  <si>
    <t>Direct State/Federal Non-Reimbursable Expense</t>
  </si>
  <si>
    <t>55E</t>
  </si>
  <si>
    <t>Allocation of State/Fed Non-Reimbursable Expense</t>
  </si>
  <si>
    <t>56E</t>
  </si>
  <si>
    <t>TOTAL EXPENSE</t>
  </si>
  <si>
    <t>57E</t>
  </si>
  <si>
    <t>TOTAL REVENUE = 53R</t>
  </si>
  <si>
    <t>58E</t>
  </si>
  <si>
    <t>OPERATING RESULTS</t>
  </si>
  <si>
    <t>Non-Reimbursable</t>
  </si>
  <si>
    <t>1N</t>
  </si>
  <si>
    <t>Direct Employee Compensation &amp; Related Exp.</t>
  </si>
  <si>
    <t>2N</t>
  </si>
  <si>
    <t>Direct Occupancy</t>
  </si>
  <si>
    <t>3N</t>
  </si>
  <si>
    <t>Direct Other Program/Operating</t>
  </si>
  <si>
    <t>4N</t>
  </si>
  <si>
    <t>Direct Subcontract Expense</t>
  </si>
  <si>
    <t>5N</t>
  </si>
  <si>
    <t>Direct Administrative Expense</t>
  </si>
  <si>
    <t>6N</t>
  </si>
  <si>
    <t>Direct Other Expense</t>
  </si>
  <si>
    <t>7N</t>
  </si>
  <si>
    <t>Direct Depreciation</t>
  </si>
  <si>
    <t>8N</t>
  </si>
  <si>
    <t>Total Direct Non-Reimbursable (Tie to 54E)</t>
  </si>
  <si>
    <t>9N</t>
  </si>
  <si>
    <t>Total Direct and Allocated Non-Reimb. (54E+55E)</t>
  </si>
  <si>
    <t>10N</t>
  </si>
  <si>
    <t xml:space="preserve">Eligible Non-Reimbursable Exp. Revenue Offsets </t>
  </si>
  <si>
    <t>11N</t>
  </si>
  <si>
    <t>Capital Budget Revenue Adjustment</t>
  </si>
  <si>
    <t>12N</t>
  </si>
  <si>
    <t>Excess of Non-Reimbursable Expense Over Offsets</t>
  </si>
  <si>
    <t>Center for Living and Working</t>
  </si>
  <si>
    <t>Stavros</t>
  </si>
  <si>
    <t>DEAF Inc NE</t>
  </si>
  <si>
    <t>DEAF Inc SE</t>
  </si>
  <si>
    <t>DEAF Inc Boston</t>
  </si>
  <si>
    <t>Staffing</t>
  </si>
  <si>
    <t>N/A</t>
  </si>
  <si>
    <t>Management</t>
  </si>
  <si>
    <t>Direct Care</t>
  </si>
  <si>
    <t>Clerical/Support</t>
  </si>
  <si>
    <t>Provider</t>
  </si>
  <si>
    <t>Row Labels</t>
  </si>
  <si>
    <t>Grand Total</t>
  </si>
  <si>
    <t>Sum of FTE</t>
  </si>
  <si>
    <t>Sum of Actual</t>
  </si>
  <si>
    <t>(Multiple Items)</t>
  </si>
  <si>
    <t>Overhead Expenses</t>
  </si>
  <si>
    <t>Per FTE</t>
  </si>
  <si>
    <t>% of Total</t>
  </si>
  <si>
    <t>TOTAL</t>
  </si>
  <si>
    <t>SUPPORT</t>
  </si>
  <si>
    <t>Column Labels</t>
  </si>
  <si>
    <t>DC</t>
  </si>
  <si>
    <t>Supp</t>
  </si>
  <si>
    <t>Adlib</t>
  </si>
  <si>
    <t>NILP</t>
  </si>
  <si>
    <t>CORD</t>
  </si>
  <si>
    <t>Total FTEs</t>
  </si>
  <si>
    <t>Below the Line Costs</t>
  </si>
  <si>
    <t>Expenditures by Program</t>
  </si>
  <si>
    <t>Stavros line 206 (Adlib)</t>
  </si>
  <si>
    <t>SE DEAF line 206 (CORD)</t>
  </si>
  <si>
    <t>NE DEAF line 206 (NILP)</t>
  </si>
  <si>
    <t>Personnel Costs</t>
  </si>
  <si>
    <t>M&amp;G % of Program Total</t>
  </si>
  <si>
    <t>Fringe % of Salaries</t>
  </si>
  <si>
    <t>Payroll % of Salaries</t>
  </si>
  <si>
    <t>Personnel Costs % of Program Total</t>
  </si>
  <si>
    <t>Occupancy % of Program total</t>
  </si>
  <si>
    <t>Other % of Program Total</t>
  </si>
  <si>
    <t>Consumers Served</t>
  </si>
  <si>
    <t>Hours</t>
  </si>
  <si>
    <t>Hours/consumer</t>
  </si>
  <si>
    <t>Total Cost/Consumer</t>
  </si>
  <si>
    <t>Personnel Cost/consumer</t>
  </si>
  <si>
    <t>Cost/Service hour</t>
  </si>
  <si>
    <t>Personnel Cost/Service Hour</t>
  </si>
  <si>
    <t>MGMT</t>
  </si>
  <si>
    <t>mgmt / hour</t>
  </si>
  <si>
    <t>DC / hour</t>
  </si>
  <si>
    <t>Support</t>
  </si>
  <si>
    <t>Support/hour</t>
  </si>
  <si>
    <t>Average</t>
  </si>
  <si>
    <t>Sum</t>
  </si>
  <si>
    <t>HOURLY COST CALCULATION</t>
  </si>
  <si>
    <t>SUM/SUM</t>
  </si>
  <si>
    <t>AVG/AVG</t>
  </si>
  <si>
    <t>Service Hours</t>
  </si>
  <si>
    <t>Salary</t>
  </si>
  <si>
    <t>For Rate</t>
  </si>
  <si>
    <t>Occupancy</t>
  </si>
  <si>
    <t>WEIGHTED FTE / SERVICE HOUR CALCULATION</t>
  </si>
  <si>
    <t>Massachusetts Economic Indicators</t>
  </si>
  <si>
    <t>Prepared by Michael Lynch, 781-301-9129</t>
  </si>
  <si>
    <t>FY14</t>
  </si>
  <si>
    <t>FY15</t>
  </si>
  <si>
    <t>FY16</t>
  </si>
  <si>
    <t>FY17</t>
  </si>
  <si>
    <t>FY18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</si>
  <si>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</si>
  <si>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</si>
  <si>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</si>
  <si>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</si>
  <si>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</si>
  <si>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</si>
  <si>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</si>
  <si>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</si>
  <si>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</si>
  <si>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</si>
  <si>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</si>
  <si>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</si>
  <si>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</si>
  <si>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</si>
  <si>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</si>
  <si>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</si>
  <si>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</si>
  <si>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</si>
  <si>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</si>
  <si>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</si>
  <si>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</si>
  <si>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</si>
  <si>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</si>
  <si>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</si>
  <si>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</si>
  <si>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</si>
  <si>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</si>
  <si>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</si>
  <si>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</si>
  <si>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</si>
  <si>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</si>
  <si>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</si>
  <si>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</si>
  <si>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</si>
  <si>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</si>
  <si>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</si>
  <si>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</si>
  <si>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</si>
  <si>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</si>
  <si>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</si>
  <si>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</si>
  <si>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</si>
  <si>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</si>
  <si>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</si>
  <si>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</si>
  <si>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</si>
  <si>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</si>
  <si>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</si>
  <si>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</si>
  <si>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</si>
  <si>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</si>
  <si>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</si>
  <si>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</si>
  <si>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</si>
  <si>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</si>
  <si>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</si>
  <si>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</si>
  <si>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</si>
  <si>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</si>
  <si>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</si>
  <si>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</si>
  <si>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</si>
  <si>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</si>
  <si>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</si>
  <si>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</si>
  <si>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</si>
  <si>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</si>
  <si>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</si>
  <si>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</si>
  <si>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</si>
  <si>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</si>
  <si>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</si>
  <si>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</si>
  <si>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</si>
  <si>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</si>
  <si>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</si>
  <si>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</si>
  <si>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</si>
  <si>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</si>
  <si>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</si>
  <si>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</si>
  <si>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</si>
  <si>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</si>
  <si>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 xml:space="preserve">Prospective rate period: </t>
  </si>
  <si>
    <t>CAF:</t>
  </si>
  <si>
    <t>MASTER SOURCE TABLE</t>
  </si>
  <si>
    <t>Source</t>
  </si>
  <si>
    <t>Salaries</t>
  </si>
  <si>
    <t xml:space="preserve">Direct </t>
  </si>
  <si>
    <t>FTEs</t>
  </si>
  <si>
    <t>Sub-Total Staff</t>
  </si>
  <si>
    <t>Taxes and Fringe</t>
  </si>
  <si>
    <t>Benchmark Expenses</t>
  </si>
  <si>
    <t xml:space="preserve">Total Staffing Costs </t>
  </si>
  <si>
    <t>Staff Travel/Mileage</t>
  </si>
  <si>
    <t xml:space="preserve">Program Supplies and Materials </t>
  </si>
  <si>
    <t>Total Reimbursable Exp. Excl. Admin.</t>
  </si>
  <si>
    <t>Admin. Alloc. (M&amp;G)</t>
  </si>
  <si>
    <t>FY15 Actuals</t>
  </si>
  <si>
    <t>Staff Training</t>
  </si>
  <si>
    <t>Supplies/FTE</t>
  </si>
  <si>
    <t>Mileage/FTE</t>
  </si>
  <si>
    <t>Training/FTE</t>
  </si>
  <si>
    <t>Contract Amount</t>
  </si>
  <si>
    <t>Rank</t>
  </si>
  <si>
    <t>COMPARISON TABLE</t>
  </si>
  <si>
    <t>Population</t>
  </si>
  <si>
    <t>Population-based Rates</t>
  </si>
  <si>
    <t>MGMT to Direct Care Ratio</t>
  </si>
  <si>
    <t>DC to Overall Staff Ratio</t>
  </si>
  <si>
    <t xml:space="preserve">MGMT </t>
  </si>
  <si>
    <t xml:space="preserve">DC </t>
  </si>
  <si>
    <t>07/01/2014 - 06/30/2015</t>
  </si>
  <si>
    <t>Interpreter</t>
  </si>
  <si>
    <t>Hourly Rate</t>
  </si>
  <si>
    <r>
      <rPr>
        <b/>
        <sz val="11"/>
        <color theme="1"/>
        <rFont val="Calibri"/>
        <family val="2"/>
        <scheme val="minor"/>
      </rPr>
      <t>RSC (Reverse Skills Certificate):</t>
    </r>
    <r>
      <rPr>
        <sz val="11"/>
        <color theme="1"/>
        <rFont val="Calibri"/>
        <family val="2"/>
        <scheme val="minor"/>
      </rPr>
      <t xml:space="preserve"> Holders of this full certificate demonstrated the ability to interpret between American Sign Language and English-based sign language or transliterate between spoken English and a signed code for English. Holders of this certificate are deaf or hard-of-hearing and interpretation/transliteration is rendered in American Sign Language, spoken English, a signed code for English or written English. The CDI (in development) is designed to replace the RSC which is no longer offered. Holders of the RSC are recommended for a broad range of interpreting assignments where the use of an interpreter who is deaf or hard-of-hearing would be beneficial.</t>
    </r>
  </si>
  <si>
    <t>$48 / hour for 0-4 years experience</t>
  </si>
  <si>
    <t>Subcontract</t>
  </si>
  <si>
    <t>INTERPRETER</t>
  </si>
  <si>
    <t>Adj.</t>
  </si>
  <si>
    <t>Admin Allocation</t>
  </si>
  <si>
    <t>CAF</t>
  </si>
  <si>
    <t>% of Salary</t>
  </si>
  <si>
    <t>Chp 257 Benchmark</t>
  </si>
  <si>
    <t>FY15 UFRs Weighted Average per FTE</t>
  </si>
  <si>
    <t>Chapter 257 Benchmark</t>
  </si>
  <si>
    <t>TIER</t>
  </si>
  <si>
    <t>&gt; 2 Million</t>
  </si>
  <si>
    <t>1.4 Million - 2 Million</t>
  </si>
  <si>
    <t>&lt; 50K</t>
  </si>
  <si>
    <t>Interpreter $$</t>
  </si>
  <si>
    <t>Int / FTE</t>
  </si>
  <si>
    <t>Intepreter Hrs</t>
  </si>
  <si>
    <t>Occupancy (no Boston)</t>
  </si>
  <si>
    <t>Boston FTEs</t>
  </si>
  <si>
    <t>Non Boston Occupany / FTE</t>
  </si>
  <si>
    <t>ADJUSTED</t>
  </si>
  <si>
    <t>Monthly Amount</t>
  </si>
  <si>
    <t xml:space="preserve">FY15 UFRs Weighted Avg; percent of total personnel </t>
  </si>
  <si>
    <t>**</t>
  </si>
  <si>
    <t>** MCDHH currently does not have a provider that falls into the "1.4 Million - 2 Million" category. However, if the regions are restructured, this rate will be for providers whose population is between 1.4 million and 2 million people.</t>
  </si>
  <si>
    <t>Expenses with Subcontractor Data</t>
  </si>
  <si>
    <t>Subcontracted Dir. Care 206</t>
  </si>
  <si>
    <t>C.O.R.D.</t>
  </si>
  <si>
    <t>Rank2</t>
  </si>
  <si>
    <t>Grand Total (B,E,F,G)</t>
  </si>
  <si>
    <t>1.4 Mill-2 Mill</t>
  </si>
  <si>
    <t>1.1 Mill-1.4 Mill</t>
  </si>
  <si>
    <t>800K-1.1 Mill</t>
  </si>
  <si>
    <t>500K-800K</t>
  </si>
  <si>
    <t>200K-500K</t>
  </si>
  <si>
    <t>50K-200K</t>
  </si>
  <si>
    <t>1.1 Million-1.4 Million</t>
  </si>
  <si>
    <t>800K-1.1 Million</t>
  </si>
  <si>
    <t>&lt;50K</t>
  </si>
  <si>
    <t>IHS Economics Spring 2016 Forecast</t>
  </si>
  <si>
    <t>$$ / FTE</t>
  </si>
  <si>
    <t>07/01/2017-06/30/2019</t>
  </si>
  <si>
    <t>Region</t>
  </si>
  <si>
    <t xml:space="preserve">Population 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</si>
  <si>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</si>
  <si>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</si>
  <si>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</si>
  <si>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</si>
  <si>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</si>
  <si>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</si>
  <si>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</si>
  <si>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</si>
  <si>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REGIONAL RATES</t>
  </si>
  <si>
    <t>* Source: Colliers Commercial Real Estate Research - Numbers pertain to the City of Boston</t>
  </si>
  <si>
    <r>
      <t>Avg Price Per Sq Foot</t>
    </r>
    <r>
      <rPr>
        <i/>
        <sz val="11"/>
        <color rgb="FFFF0000"/>
        <rFont val="Calibri"/>
        <family val="2"/>
        <scheme val="minor"/>
      </rPr>
      <t>*</t>
    </r>
  </si>
  <si>
    <r>
      <t>Average Sq Feet per FTE</t>
    </r>
    <r>
      <rPr>
        <i/>
        <sz val="11"/>
        <color rgb="FFFF0000"/>
        <rFont val="Calibri"/>
        <family val="2"/>
        <scheme val="minor"/>
      </rPr>
      <t>*</t>
    </r>
  </si>
  <si>
    <t>Proposed FTEs</t>
  </si>
  <si>
    <t>PROPOSED FOR THE RATE</t>
  </si>
  <si>
    <t>Square Feet Required</t>
  </si>
  <si>
    <t>Total Cost</t>
  </si>
  <si>
    <t>Base period: FY15; Prospective Period 7/1/17 - 6/30/19</t>
  </si>
  <si>
    <t xml:space="preserve">Total  </t>
  </si>
  <si>
    <t>Total with CAF</t>
  </si>
  <si>
    <t>SALARY BY CATEGORY</t>
  </si>
  <si>
    <t>Category</t>
  </si>
  <si>
    <t>Total $$</t>
  </si>
  <si>
    <t>Weighted Salary</t>
  </si>
  <si>
    <t>Salary for Rate</t>
  </si>
  <si>
    <t>Calculation</t>
  </si>
  <si>
    <t>Salary For Rate ADJUSTED FINAL</t>
  </si>
  <si>
    <t>60th percentile</t>
  </si>
  <si>
    <t>72nd percentile</t>
  </si>
  <si>
    <t>Weighted Average</t>
  </si>
  <si>
    <t>DMH RLC</t>
  </si>
  <si>
    <t>Agency</t>
  </si>
  <si>
    <t>DMH</t>
  </si>
  <si>
    <t>MCDHH DHILS</t>
  </si>
  <si>
    <t>MCDHH</t>
  </si>
  <si>
    <t>MRC IL</t>
  </si>
  <si>
    <t>MRC</t>
  </si>
  <si>
    <t>Plus SUPPORT</t>
  </si>
  <si>
    <t>Purchaser Recommendation (per FTE)</t>
  </si>
  <si>
    <t>OCCUPANCY</t>
  </si>
  <si>
    <t>FY15 UFRs 60th Percentile (ILg Centers Programs)</t>
  </si>
  <si>
    <t>FY15 UFRs 72nd Percentile (ILg Centers Programs)</t>
  </si>
  <si>
    <t>FY15 UFRs Weighted Average (ILg Centers Programs)</t>
  </si>
  <si>
    <t>Occupancy (non-Boston)</t>
  </si>
  <si>
    <t>PROPOSED RATES</t>
  </si>
  <si>
    <t>REGIONAL RATES - proposed at Public Hearing 10/28/16</t>
  </si>
  <si>
    <t>1.4 Million - 2 Million**</t>
  </si>
  <si>
    <t>US DOL-BLS Annual Mean - State Government Social</t>
  </si>
  <si>
    <t>and Human Service Assistant</t>
  </si>
  <si>
    <t>Proposed Direct Care Monthly Add-on</t>
  </si>
  <si>
    <t>DHILs</t>
  </si>
  <si>
    <t>Base Salary</t>
  </si>
  <si>
    <t>Tax &amp; Fringe</t>
  </si>
  <si>
    <t>Annual</t>
  </si>
  <si>
    <t>Monthly Rate</t>
  </si>
  <si>
    <t>Annual TOTAL</t>
  </si>
  <si>
    <t>CAF 1</t>
  </si>
  <si>
    <t>FY20 and FY21</t>
  </si>
  <si>
    <t xml:space="preserve">Rate Review CAF </t>
  </si>
  <si>
    <t>PFMLA Trust Contribution</t>
  </si>
  <si>
    <t>Effective 7/1/19</t>
  </si>
  <si>
    <t>Total with CAF 1</t>
  </si>
  <si>
    <t>Total With Rate Review CAF</t>
  </si>
  <si>
    <t>Total Program Costs</t>
  </si>
  <si>
    <t>Rate Review CAF</t>
  </si>
  <si>
    <t>PFMLA</t>
  </si>
  <si>
    <t>fiscal_year</t>
  </si>
  <si>
    <t>Sum of SumOfposting_line_amount</t>
  </si>
  <si>
    <t>Activity_Codes</t>
  </si>
  <si>
    <t>Department &amp; Activity_Name</t>
  </si>
  <si>
    <t>2208</t>
  </si>
  <si>
    <t>2451</t>
  </si>
  <si>
    <t>3014</t>
  </si>
  <si>
    <t>3031</t>
  </si>
  <si>
    <t>3048</t>
  </si>
  <si>
    <t>PROGRAM OF ASSERTIVE COMMUNITY TREATMENT</t>
  </si>
  <si>
    <t>RECOVERY LEARNING COMMUNITY</t>
  </si>
  <si>
    <t>RESPITE CARE SERVICES</t>
  </si>
  <si>
    <t>MCD</t>
  </si>
  <si>
    <t>INDEPENDENT LIVING SERVICE</t>
  </si>
  <si>
    <t>VR INDEPENDENT LIVING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</si>
  <si>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</si>
  <si>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</si>
  <si>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</si>
  <si>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</si>
  <si>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</si>
  <si>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</si>
  <si>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</si>
  <si>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</si>
  <si>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Assumption for Rate Reviews that are to be promulgated July 1, 2019</t>
  </si>
  <si>
    <t>FY19Q4</t>
  </si>
  <si>
    <t>(Fiscal year)</t>
  </si>
  <si>
    <t>(Quarter before)</t>
  </si>
  <si>
    <t>7/1/19 - 6/30/21</t>
  </si>
  <si>
    <t>FY20</t>
  </si>
  <si>
    <t>FY21</t>
  </si>
  <si>
    <t>FY22</t>
  </si>
  <si>
    <t>FY23</t>
  </si>
  <si>
    <t xml:space="preserve"> Region 1 </t>
  </si>
  <si>
    <t xml:space="preserve"> Region 2 </t>
  </si>
  <si>
    <t xml:space="preserve">Region 4 </t>
  </si>
  <si>
    <t xml:space="preserve">Region 6 </t>
  </si>
  <si>
    <t xml:space="preserve"> Region 8 </t>
  </si>
  <si>
    <t>DHILS PROPOSED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</si>
</sst>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0.00000"/>
    <numFmt numFmtId="168" formatCode="0.000000"/>
    <numFmt numFmtId="169" formatCode="0.0%"/>
    <numFmt numFmtId="170" formatCode="_(&quot;$&quot;* #,##0.0_);_(&quot;$&quot;* \(#,##0.0\);_(&quot;$&quot;* &quot;-&quot;??_);_(@_)"/>
    <numFmt numFmtId="171" formatCode="_(&quot;$&quot;* #,##0.0000_);_(&quot;$&quot;* \(#,##0.0000\);_(&quot;$&quot;* &quot;-&quot;??_);_(@_)"/>
    <numFmt numFmtId="172" formatCode="0.0"/>
    <numFmt numFmtId="173" formatCode="#,##0.0_);\(#,##0.0\)"/>
    <numFmt numFmtId="174" formatCode="_(&quot;$&quot;* #,##0.0_);_(&quot;$&quot;* \(#,##0.0\);_(&quot;$&quot;* &quot;-&quot;?_);_(@_)"/>
    <numFmt numFmtId="175" formatCode="&quot;$&quot;#,##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0"/>
      <name val="Verdana"/>
      <family val="2"/>
    </font>
    <font>
      <b/>
      <i/>
      <sz val="12"/>
      <color theme="0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i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rgb="FFFFFFFF"/>
      <name val="Calibri"/>
      <family val="2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name val="Calibri"/>
      <family val="2"/>
    </font>
    <font>
      <b/>
      <sz val="10"/>
      <name val="Verdana"/>
      <family val="2"/>
    </font>
    <font>
      <i/>
      <sz val="11"/>
      <name val="Calibri"/>
      <family val="2"/>
    </font>
    <font>
      <sz val="11"/>
      <name val="Calibri"/>
      <family val="2"/>
    </font>
    <font>
      <sz val="14"/>
      <color rgb="FF000000"/>
      <name val="Calibri"/>
      <family val="2"/>
    </font>
    <font>
      <i/>
      <sz val="11"/>
      <color rgb="FF000000"/>
      <name val="Calibri"/>
      <family val="2"/>
    </font>
    <font>
      <sz val="10"/>
      <name val="Calibri"/>
      <family val="2"/>
    </font>
    <font>
      <b/>
      <i/>
      <sz val="14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Verdana"/>
      <family val="2"/>
    </font>
    <font>
      <i/>
      <sz val="11"/>
      <color rgb="FFFF0000"/>
      <name val="Calibri"/>
      <family val="2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4F6228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1" fillId="0" borderId="0"/>
    <xf numFmtId="0" fontId="1" fillId="8" borderId="11" applyNumberFormat="0" applyFont="0" applyAlignment="0" applyProtection="0"/>
    <xf numFmtId="0" fontId="21" fillId="0" borderId="0"/>
    <xf numFmtId="0" fontId="19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626">
    <xf numFmtId="0" fontId="0" fillId="0" borderId="0" xfId="0"/>
    <xf numFmtId="0" fontId="0" fillId="0" borderId="0" xfId="0"/>
    <xf numFmtId="0" fontId="2" fillId="34" borderId="13" xfId="0" applyFont="1" applyFill="1" applyBorder="1" applyAlignment="1">
      <alignment horizontal="center" vertical="center" wrapText="1"/>
    </xf>
    <xf numFmtId="0" fontId="15" fillId="33" borderId="13" xfId="0" applyFont="1" applyFill="1" applyBorder="1" applyAlignment="1">
      <alignment horizontal="center" vertical="center" wrapText="1"/>
    </xf>
    <xf numFmtId="164" fontId="2" fillId="34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/>
    <xf numFmtId="0" fontId="0" fillId="35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3" xfId="0" applyFont="1" applyBorder="1"/>
    <xf numFmtId="0" fontId="0" fillId="35" borderId="0" xfId="0" applyFont="1" applyFill="1"/>
    <xf numFmtId="0" fontId="0" fillId="0" borderId="0" xfId="0" applyFont="1"/>
    <xf numFmtId="0" fontId="0" fillId="0" borderId="15" xfId="0" applyFont="1" applyBorder="1"/>
    <xf numFmtId="0" fontId="0" fillId="0" borderId="16" xfId="0" applyFont="1" applyBorder="1"/>
    <xf numFmtId="164" fontId="0" fillId="0" borderId="14" xfId="1" applyNumberFormat="1" applyFont="1" applyBorder="1"/>
    <xf numFmtId="0" fontId="0" fillId="0" borderId="0" xfId="0" applyFont="1" applyBorder="1"/>
    <xf numFmtId="164" fontId="0" fillId="0" borderId="13" xfId="1" applyNumberFormat="1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0" fontId="15" fillId="33" borderId="15" xfId="0" applyFont="1" applyFill="1" applyBorder="1" applyAlignment="1">
      <alignment horizontal="center" vertical="center" wrapText="1"/>
    </xf>
    <xf numFmtId="0" fontId="19" fillId="0" borderId="13" xfId="0" applyFont="1" applyFill="1" applyBorder="1"/>
    <xf numFmtId="0" fontId="19" fillId="0" borderId="17" xfId="0" applyFont="1" applyFill="1" applyBorder="1"/>
    <xf numFmtId="0" fontId="0" fillId="0" borderId="13" xfId="0" applyBorder="1"/>
    <xf numFmtId="0" fontId="15" fillId="33" borderId="3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18" xfId="0" applyFont="1" applyBorder="1"/>
    <xf numFmtId="0" fontId="0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3" fillId="0" borderId="0" xfId="3"/>
    <xf numFmtId="0" fontId="0" fillId="0" borderId="0" xfId="0" applyAlignment="1">
      <alignment wrapText="1"/>
    </xf>
    <xf numFmtId="9" fontId="0" fillId="0" borderId="13" xfId="51" applyFont="1" applyBorder="1" applyAlignment="1">
      <alignment horizontal="center"/>
    </xf>
    <xf numFmtId="164" fontId="0" fillId="0" borderId="13" xfId="0" applyNumberFormat="1" applyBorder="1"/>
    <xf numFmtId="9" fontId="0" fillId="0" borderId="13" xfId="51" applyFont="1" applyBorder="1"/>
    <xf numFmtId="0" fontId="24" fillId="38" borderId="13" xfId="0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0" fillId="33" borderId="0" xfId="0" applyFill="1"/>
    <xf numFmtId="164" fontId="2" fillId="0" borderId="0" xfId="1" applyNumberFormat="1" applyFont="1"/>
    <xf numFmtId="0" fontId="0" fillId="0" borderId="13" xfId="0" applyBorder="1" applyAlignment="1">
      <alignment horizontal="left"/>
    </xf>
    <xf numFmtId="0" fontId="0" fillId="0" borderId="13" xfId="0" applyBorder="1" applyAlignment="1">
      <alignment wrapText="1"/>
    </xf>
    <xf numFmtId="0" fontId="26" fillId="0" borderId="0" xfId="0" applyFont="1"/>
    <xf numFmtId="44" fontId="0" fillId="0" borderId="13" xfId="0" applyNumberFormat="1" applyBorder="1"/>
    <xf numFmtId="0" fontId="0" fillId="0" borderId="13" xfId="0" pivotButton="1" applyBorder="1" applyAlignment="1">
      <alignment wrapText="1"/>
    </xf>
    <xf numFmtId="0" fontId="0" fillId="0" borderId="13" xfId="0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0" applyNumberFormat="1" applyBorder="1"/>
    <xf numFmtId="44" fontId="28" fillId="0" borderId="0" xfId="52" applyFont="1"/>
    <xf numFmtId="0" fontId="0" fillId="0" borderId="0" xfId="0" applyFill="1" applyBorder="1" applyAlignment="1">
      <alignment horizontal="left"/>
    </xf>
    <xf numFmtId="0" fontId="29" fillId="40" borderId="13" xfId="0" applyFont="1" applyFill="1" applyBorder="1" applyAlignment="1">
      <alignment horizontal="center" vertical="center" wrapText="1"/>
    </xf>
    <xf numFmtId="0" fontId="30" fillId="41" borderId="13" xfId="0" applyFont="1" applyFill="1" applyBorder="1" applyAlignment="1">
      <alignment horizontal="center" vertical="center" wrapText="1"/>
    </xf>
    <xf numFmtId="0" fontId="29" fillId="42" borderId="13" xfId="0" applyFont="1" applyFill="1" applyBorder="1" applyAlignment="1">
      <alignment horizontal="center" vertical="center" wrapText="1"/>
    </xf>
    <xf numFmtId="0" fontId="30" fillId="43" borderId="13" xfId="0" applyFont="1" applyFill="1" applyBorder="1" applyAlignment="1">
      <alignment horizontal="center" vertical="center" wrapText="1"/>
    </xf>
    <xf numFmtId="0" fontId="30" fillId="44" borderId="13" xfId="0" applyFont="1" applyFill="1" applyBorder="1" applyAlignment="1">
      <alignment horizontal="center" vertical="center" wrapText="1"/>
    </xf>
    <xf numFmtId="0" fontId="30" fillId="45" borderId="13" xfId="0" applyFont="1" applyFill="1" applyBorder="1" applyAlignment="1">
      <alignment horizontal="center" vertical="center" wrapText="1"/>
    </xf>
    <xf numFmtId="44" fontId="0" fillId="0" borderId="0" xfId="1" applyFont="1"/>
    <xf numFmtId="3" fontId="0" fillId="0" borderId="0" xfId="0" applyNumberFormat="1"/>
    <xf numFmtId="44" fontId="0" fillId="0" borderId="13" xfId="1" applyFont="1" applyBorder="1"/>
    <xf numFmtId="0" fontId="0" fillId="0" borderId="0" xfId="0" applyBorder="1"/>
    <xf numFmtId="0" fontId="0" fillId="0" borderId="2" xfId="0" applyFont="1" applyBorder="1" applyAlignment="1">
      <alignment horizontal="left"/>
    </xf>
    <xf numFmtId="3" fontId="0" fillId="0" borderId="13" xfId="0" applyNumberFormat="1" applyBorder="1"/>
    <xf numFmtId="168" fontId="0" fillId="0" borderId="13" xfId="0" applyNumberFormat="1" applyBorder="1"/>
    <xf numFmtId="1" fontId="0" fillId="0" borderId="13" xfId="0" applyNumberFormat="1" applyBorder="1"/>
    <xf numFmtId="0" fontId="32" fillId="49" borderId="1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0" fillId="0" borderId="23" xfId="0" applyBorder="1"/>
    <xf numFmtId="0" fontId="0" fillId="0" borderId="21" xfId="0" applyBorder="1"/>
    <xf numFmtId="0" fontId="24" fillId="0" borderId="0" xfId="0" applyFont="1" applyBorder="1" applyAlignment="1">
      <alignment horizontal="center"/>
    </xf>
    <xf numFmtId="0" fontId="24" fillId="0" borderId="21" xfId="0" applyFont="1" applyBorder="1" applyAlignment="1">
      <alignment horizontal="right"/>
    </xf>
    <xf numFmtId="2" fontId="0" fillId="0" borderId="13" xfId="0" applyNumberFormat="1" applyBorder="1"/>
    <xf numFmtId="167" fontId="0" fillId="0" borderId="13" xfId="0" applyNumberFormat="1" applyBorder="1"/>
    <xf numFmtId="164" fontId="24" fillId="0" borderId="21" xfId="0" applyNumberFormat="1" applyFont="1" applyBorder="1" applyAlignment="1">
      <alignment horizontal="right"/>
    </xf>
    <xf numFmtId="0" fontId="0" fillId="0" borderId="24" xfId="0" applyBorder="1"/>
    <xf numFmtId="2" fontId="0" fillId="0" borderId="25" xfId="0" applyNumberFormat="1" applyBorder="1"/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23" fillId="0" borderId="0" xfId="2" applyFont="1"/>
    <xf numFmtId="0" fontId="3" fillId="53" borderId="0" xfId="2" applyFont="1" applyFill="1"/>
    <xf numFmtId="0" fontId="3" fillId="54" borderId="0" xfId="2" applyFont="1" applyFill="1"/>
    <xf numFmtId="0" fontId="36" fillId="54" borderId="0" xfId="2" applyFont="1" applyFill="1"/>
    <xf numFmtId="0" fontId="37" fillId="57" borderId="0" xfId="2" applyFont="1" applyFill="1"/>
    <xf numFmtId="0" fontId="37" fillId="50" borderId="0" xfId="2" applyFont="1" applyFill="1"/>
    <xf numFmtId="0" fontId="23" fillId="0" borderId="0" xfId="3" applyFont="1"/>
    <xf numFmtId="0" fontId="38" fillId="0" borderId="0" xfId="3" applyFont="1"/>
    <xf numFmtId="0" fontId="39" fillId="0" borderId="0" xfId="3" applyFont="1"/>
    <xf numFmtId="0" fontId="3" fillId="0" borderId="36" xfId="3" applyBorder="1"/>
    <xf numFmtId="0" fontId="3" fillId="0" borderId="39" xfId="3" applyBorder="1"/>
    <xf numFmtId="0" fontId="3" fillId="0" borderId="37" xfId="3" applyBorder="1"/>
    <xf numFmtId="0" fontId="3" fillId="0" borderId="19" xfId="3" applyBorder="1"/>
    <xf numFmtId="0" fontId="3" fillId="0" borderId="0" xfId="3" applyBorder="1" applyAlignment="1">
      <alignment horizontal="right"/>
    </xf>
    <xf numFmtId="0" fontId="3" fillId="0" borderId="0" xfId="3" applyBorder="1"/>
    <xf numFmtId="0" fontId="3" fillId="0" borderId="38" xfId="3" applyBorder="1"/>
    <xf numFmtId="0" fontId="3" fillId="54" borderId="0" xfId="2" applyFont="1" applyFill="1" applyAlignment="1">
      <alignment horizontal="center"/>
    </xf>
    <xf numFmtId="0" fontId="36" fillId="54" borderId="0" xfId="2" applyFont="1" applyFill="1" applyAlignment="1">
      <alignment horizontal="center"/>
    </xf>
    <xf numFmtId="0" fontId="40" fillId="0" borderId="38" xfId="3" applyFont="1" applyBorder="1" applyAlignment="1">
      <alignment horizontal="center"/>
    </xf>
    <xf numFmtId="14" fontId="23" fillId="0" borderId="0" xfId="2" applyNumberFormat="1" applyFont="1" applyAlignment="1">
      <alignment horizontal="center"/>
    </xf>
    <xf numFmtId="0" fontId="23" fillId="0" borderId="0" xfId="2" applyFont="1" applyAlignment="1">
      <alignment horizontal="center"/>
    </xf>
    <xf numFmtId="2" fontId="3" fillId="0" borderId="38" xfId="3" applyNumberFormat="1" applyBorder="1" applyAlignment="1">
      <alignment horizontal="center"/>
    </xf>
    <xf numFmtId="0" fontId="3" fillId="0" borderId="39" xfId="3" applyBorder="1" applyAlignment="1">
      <alignment horizontal="right"/>
    </xf>
    <xf numFmtId="2" fontId="3" fillId="0" borderId="37" xfId="3" applyNumberFormat="1" applyBorder="1" applyAlignment="1">
      <alignment horizontal="center"/>
    </xf>
    <xf numFmtId="0" fontId="23" fillId="58" borderId="0" xfId="3" applyFont="1" applyFill="1" applyBorder="1" applyAlignment="1">
      <alignment horizontal="right"/>
    </xf>
    <xf numFmtId="10" fontId="23" fillId="58" borderId="38" xfId="4" applyNumberFormat="1" applyFont="1" applyFill="1" applyBorder="1" applyAlignment="1">
      <alignment horizontal="center"/>
    </xf>
    <xf numFmtId="0" fontId="3" fillId="0" borderId="28" xfId="3" applyBorder="1"/>
    <xf numFmtId="0" fontId="3" fillId="0" borderId="27" xfId="3" applyBorder="1"/>
    <xf numFmtId="0" fontId="3" fillId="0" borderId="1" xfId="3" applyBorder="1" applyAlignment="1">
      <alignment horizontal="center"/>
    </xf>
    <xf numFmtId="0" fontId="3" fillId="0" borderId="1" xfId="3" applyBorder="1"/>
    <xf numFmtId="0" fontId="21" fillId="47" borderId="0" xfId="49" applyFill="1"/>
    <xf numFmtId="0" fontId="0" fillId="47" borderId="0" xfId="0" applyFill="1"/>
    <xf numFmtId="0" fontId="21" fillId="36" borderId="33" xfId="49" applyFill="1" applyBorder="1"/>
    <xf numFmtId="0" fontId="24" fillId="36" borderId="31" xfId="49" applyFont="1" applyFill="1" applyBorder="1" applyAlignment="1"/>
    <xf numFmtId="0" fontId="21" fillId="36" borderId="32" xfId="49" applyFill="1" applyBorder="1"/>
    <xf numFmtId="0" fontId="21" fillId="36" borderId="21" xfId="49" applyFill="1" applyBorder="1"/>
    <xf numFmtId="0" fontId="21" fillId="36" borderId="23" xfId="49" applyFill="1" applyBorder="1"/>
    <xf numFmtId="0" fontId="2" fillId="36" borderId="45" xfId="0" applyFont="1" applyFill="1" applyBorder="1" applyAlignment="1">
      <alignment horizontal="center"/>
    </xf>
    <xf numFmtId="0" fontId="0" fillId="36" borderId="23" xfId="0" applyFill="1" applyBorder="1"/>
    <xf numFmtId="0" fontId="21" fillId="36" borderId="40" xfId="49" applyFill="1" applyBorder="1"/>
    <xf numFmtId="164" fontId="0" fillId="36" borderId="22" xfId="0" applyNumberFormat="1" applyFill="1" applyBorder="1"/>
    <xf numFmtId="0" fontId="2" fillId="36" borderId="39" xfId="49" applyFont="1" applyFill="1" applyBorder="1"/>
    <xf numFmtId="164" fontId="1" fillId="36" borderId="39" xfId="55" applyNumberFormat="1" applyFont="1" applyFill="1" applyBorder="1"/>
    <xf numFmtId="2" fontId="1" fillId="36" borderId="39" xfId="49" applyNumberFormat="1" applyFont="1" applyFill="1" applyBorder="1" applyAlignment="1">
      <alignment horizontal="center"/>
    </xf>
    <xf numFmtId="0" fontId="2" fillId="36" borderId="0" xfId="49" applyFont="1" applyFill="1" applyBorder="1" applyAlignment="1">
      <alignment horizontal="center"/>
    </xf>
    <xf numFmtId="164" fontId="1" fillId="36" borderId="0" xfId="55" applyNumberFormat="1" applyFont="1" applyFill="1" applyBorder="1"/>
    <xf numFmtId="0" fontId="2" fillId="36" borderId="0" xfId="49" applyFont="1" applyFill="1" applyBorder="1"/>
    <xf numFmtId="2" fontId="1" fillId="36" borderId="0" xfId="49" applyNumberFormat="1" applyFont="1" applyFill="1" applyBorder="1" applyAlignment="1">
      <alignment horizontal="center"/>
    </xf>
    <xf numFmtId="164" fontId="0" fillId="36" borderId="0" xfId="55" applyNumberFormat="1" applyFont="1" applyFill="1" applyBorder="1"/>
    <xf numFmtId="2" fontId="21" fillId="36" borderId="0" xfId="49" applyNumberFormat="1" applyFill="1" applyBorder="1" applyAlignment="1">
      <alignment horizontal="center"/>
    </xf>
    <xf numFmtId="0" fontId="0" fillId="36" borderId="22" xfId="0" applyFill="1" applyBorder="1" applyAlignment="1">
      <alignment horizontal="center"/>
    </xf>
    <xf numFmtId="0" fontId="24" fillId="36" borderId="46" xfId="49" applyFont="1" applyFill="1" applyBorder="1"/>
    <xf numFmtId="2" fontId="24" fillId="36" borderId="46" xfId="49" applyNumberFormat="1" applyFont="1" applyFill="1" applyBorder="1" applyAlignment="1">
      <alignment horizontal="center"/>
    </xf>
    <xf numFmtId="164" fontId="24" fillId="36" borderId="46" xfId="55" applyNumberFormat="1" applyFont="1" applyFill="1" applyBorder="1"/>
    <xf numFmtId="0" fontId="0" fillId="36" borderId="21" xfId="0" applyFill="1" applyBorder="1"/>
    <xf numFmtId="0" fontId="0" fillId="36" borderId="0" xfId="0" applyFill="1" applyBorder="1"/>
    <xf numFmtId="0" fontId="21" fillId="36" borderId="0" xfId="49" applyFill="1" applyBorder="1"/>
    <xf numFmtId="0" fontId="26" fillId="36" borderId="0" xfId="49" applyFont="1" applyFill="1" applyBorder="1"/>
    <xf numFmtId="10" fontId="26" fillId="36" borderId="0" xfId="49" applyNumberFormat="1" applyFont="1" applyFill="1" applyBorder="1" applyAlignment="1">
      <alignment horizontal="center"/>
    </xf>
    <xf numFmtId="164" fontId="24" fillId="36" borderId="0" xfId="49" applyNumberFormat="1" applyFont="1" applyFill="1" applyBorder="1"/>
    <xf numFmtId="164" fontId="21" fillId="36" borderId="0" xfId="49" applyNumberFormat="1" applyFill="1" applyBorder="1"/>
    <xf numFmtId="0" fontId="21" fillId="36" borderId="46" xfId="49" applyFill="1" applyBorder="1"/>
    <xf numFmtId="164" fontId="24" fillId="36" borderId="46" xfId="49" applyNumberFormat="1" applyFont="1" applyFill="1" applyBorder="1"/>
    <xf numFmtId="164" fontId="26" fillId="36" borderId="0" xfId="49" applyNumberFormat="1" applyFont="1" applyFill="1" applyBorder="1" applyAlignment="1">
      <alignment horizontal="center"/>
    </xf>
    <xf numFmtId="164" fontId="26" fillId="36" borderId="0" xfId="55" applyNumberFormat="1" applyFont="1" applyFill="1" applyBorder="1"/>
    <xf numFmtId="0" fontId="26" fillId="36" borderId="47" xfId="49" applyFont="1" applyFill="1" applyBorder="1"/>
    <xf numFmtId="0" fontId="21" fillId="36" borderId="47" xfId="49" applyFill="1" applyBorder="1"/>
    <xf numFmtId="169" fontId="26" fillId="36" borderId="47" xfId="49" applyNumberFormat="1" applyFont="1" applyFill="1" applyBorder="1" applyAlignment="1">
      <alignment horizontal="center"/>
    </xf>
    <xf numFmtId="164" fontId="21" fillId="36" borderId="47" xfId="49" applyNumberFormat="1" applyFill="1" applyBorder="1"/>
    <xf numFmtId="164" fontId="26" fillId="36" borderId="0" xfId="49" applyNumberFormat="1" applyFont="1" applyFill="1" applyBorder="1"/>
    <xf numFmtId="0" fontId="24" fillId="36" borderId="0" xfId="49" applyFont="1" applyFill="1" applyBorder="1"/>
    <xf numFmtId="0" fontId="0" fillId="36" borderId="26" xfId="0" applyFill="1" applyBorder="1"/>
    <xf numFmtId="0" fontId="21" fillId="36" borderId="24" xfId="49" applyFill="1" applyBorder="1"/>
    <xf numFmtId="0" fontId="24" fillId="36" borderId="25" xfId="49" applyFont="1" applyFill="1" applyBorder="1"/>
    <xf numFmtId="0" fontId="21" fillId="36" borderId="25" xfId="49" applyFill="1" applyBorder="1"/>
    <xf numFmtId="164" fontId="2" fillId="36" borderId="25" xfId="49" applyNumberFormat="1" applyFont="1" applyFill="1" applyBorder="1"/>
    <xf numFmtId="0" fontId="21" fillId="36" borderId="26" xfId="49" applyFill="1" applyBorder="1"/>
    <xf numFmtId="44" fontId="0" fillId="47" borderId="0" xfId="0" applyNumberFormat="1" applyFill="1"/>
    <xf numFmtId="0" fontId="30" fillId="60" borderId="13" xfId="0" applyFont="1" applyFill="1" applyBorder="1" applyAlignment="1">
      <alignment horizontal="center" vertical="center" wrapText="1"/>
    </xf>
    <xf numFmtId="0" fontId="2" fillId="36" borderId="40" xfId="49" applyFont="1" applyFill="1" applyBorder="1" applyAlignment="1">
      <alignment horizontal="center"/>
    </xf>
    <xf numFmtId="44" fontId="1" fillId="0" borderId="13" xfId="1" applyFont="1" applyBorder="1"/>
    <xf numFmtId="164" fontId="26" fillId="36" borderId="0" xfId="1" applyNumberFormat="1" applyFont="1" applyFill="1" applyBorder="1"/>
    <xf numFmtId="164" fontId="26" fillId="36" borderId="27" xfId="55" applyNumberFormat="1" applyFont="1" applyFill="1" applyBorder="1"/>
    <xf numFmtId="164" fontId="2" fillId="47" borderId="0" xfId="0" applyNumberFormat="1" applyFont="1" applyFill="1"/>
    <xf numFmtId="0" fontId="32" fillId="0" borderId="15" xfId="0" applyFont="1" applyFill="1" applyBorder="1" applyAlignment="1">
      <alignment horizontal="center" vertical="center" wrapText="1"/>
    </xf>
    <xf numFmtId="0" fontId="24" fillId="63" borderId="20" xfId="0" applyFont="1" applyFill="1" applyBorder="1" applyAlignment="1">
      <alignment horizontal="center"/>
    </xf>
    <xf numFmtId="0" fontId="32" fillId="0" borderId="28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164" fontId="26" fillId="0" borderId="13" xfId="1" applyNumberFormat="1" applyFont="1" applyBorder="1"/>
    <xf numFmtId="0" fontId="32" fillId="45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" fillId="59" borderId="13" xfId="0" applyFont="1" applyFill="1" applyBorder="1" applyAlignment="1">
      <alignment horizontal="center"/>
    </xf>
    <xf numFmtId="164" fontId="42" fillId="36" borderId="47" xfId="49" applyNumberFormat="1" applyFont="1" applyFill="1" applyBorder="1"/>
    <xf numFmtId="0" fontId="0" fillId="0" borderId="13" xfId="0" applyFill="1" applyBorder="1" applyAlignment="1">
      <alignment horizontal="center"/>
    </xf>
    <xf numFmtId="0" fontId="2" fillId="64" borderId="13" xfId="0" applyFont="1" applyFill="1" applyBorder="1" applyAlignment="1">
      <alignment horizontal="center"/>
    </xf>
    <xf numFmtId="0" fontId="0" fillId="0" borderId="13" xfId="0" pivotButton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2" fillId="0" borderId="13" xfId="1" applyNumberFormat="1" applyFont="1" applyBorder="1"/>
    <xf numFmtId="165" fontId="0" fillId="0" borderId="13" xfId="54" applyNumberFormat="1" applyFont="1" applyBorder="1"/>
    <xf numFmtId="164" fontId="43" fillId="36" borderId="13" xfId="49" applyNumberFormat="1" applyFont="1" applyFill="1" applyBorder="1"/>
    <xf numFmtId="170" fontId="0" fillId="36" borderId="45" xfId="1" applyNumberFormat="1" applyFont="1" applyFill="1" applyBorder="1"/>
    <xf numFmtId="169" fontId="0" fillId="36" borderId="22" xfId="51" applyNumberFormat="1" applyFont="1" applyFill="1" applyBorder="1" applyAlignment="1">
      <alignment horizontal="center"/>
    </xf>
    <xf numFmtId="9" fontId="0" fillId="0" borderId="13" xfId="51" applyFont="1" applyBorder="1" applyAlignment="1"/>
    <xf numFmtId="0" fontId="0" fillId="36" borderId="17" xfId="0" applyFill="1" applyBorder="1"/>
    <xf numFmtId="0" fontId="2" fillId="36" borderId="49" xfId="0" applyFont="1" applyFill="1" applyBorder="1" applyAlignment="1">
      <alignment horizontal="center"/>
    </xf>
    <xf numFmtId="0" fontId="0" fillId="46" borderId="43" xfId="0" applyFill="1" applyBorder="1"/>
    <xf numFmtId="0" fontId="2" fillId="46" borderId="44" xfId="0" applyFont="1" applyFill="1" applyBorder="1" applyAlignment="1">
      <alignment horizontal="center"/>
    </xf>
    <xf numFmtId="0" fontId="2" fillId="46" borderId="41" xfId="0" applyFont="1" applyFill="1" applyBorder="1" applyAlignment="1">
      <alignment horizontal="center"/>
    </xf>
    <xf numFmtId="171" fontId="0" fillId="36" borderId="45" xfId="1" applyNumberFormat="1" applyFont="1" applyFill="1" applyBorder="1"/>
    <xf numFmtId="164" fontId="0" fillId="36" borderId="13" xfId="1" applyNumberFormat="1" applyFont="1" applyFill="1" applyBorder="1"/>
    <xf numFmtId="0" fontId="24" fillId="36" borderId="42" xfId="49" applyFont="1" applyFill="1" applyBorder="1" applyAlignment="1">
      <alignment horizontal="center"/>
    </xf>
    <xf numFmtId="164" fontId="0" fillId="0" borderId="0" xfId="1" applyNumberFormat="1" applyFont="1" applyFill="1" applyBorder="1"/>
    <xf numFmtId="164" fontId="44" fillId="0" borderId="13" xfId="1" applyNumberFormat="1" applyFont="1" applyBorder="1"/>
    <xf numFmtId="164" fontId="44" fillId="0" borderId="15" xfId="1" applyNumberFormat="1" applyFont="1" applyBorder="1"/>
    <xf numFmtId="164" fontId="44" fillId="0" borderId="17" xfId="1" applyNumberFormat="1" applyFont="1" applyBorder="1"/>
    <xf numFmtId="164" fontId="45" fillId="34" borderId="15" xfId="1" applyNumberFormat="1" applyFont="1" applyFill="1" applyBorder="1" applyAlignment="1">
      <alignment horizontal="center" vertical="center" wrapText="1"/>
    </xf>
    <xf numFmtId="43" fontId="0" fillId="0" borderId="0" xfId="54" applyFont="1"/>
    <xf numFmtId="0" fontId="0" fillId="0" borderId="0" xfId="0" applyFont="1" applyFill="1" applyBorder="1" applyAlignment="1">
      <alignment horizontal="left"/>
    </xf>
    <xf numFmtId="165" fontId="1" fillId="0" borderId="0" xfId="54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2" fontId="0" fillId="0" borderId="13" xfId="0" applyNumberForma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64" fontId="26" fillId="36" borderId="0" xfId="0" applyNumberFormat="1" applyFont="1" applyFill="1" applyBorder="1"/>
    <xf numFmtId="164" fontId="0" fillId="36" borderId="19" xfId="1" applyNumberFormat="1" applyFont="1" applyFill="1" applyBorder="1"/>
    <xf numFmtId="170" fontId="0" fillId="36" borderId="45" xfId="1" applyNumberFormat="1" applyFont="1" applyFill="1" applyBorder="1" applyAlignment="1">
      <alignment horizontal="left"/>
    </xf>
    <xf numFmtId="164" fontId="0" fillId="0" borderId="13" xfId="1" applyNumberFormat="1" applyFont="1" applyFill="1" applyBorder="1" applyAlignment="1">
      <alignment horizontal="center"/>
    </xf>
    <xf numFmtId="164" fontId="0" fillId="47" borderId="13" xfId="0" applyNumberFormat="1" applyFill="1" applyBorder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56" borderId="0" xfId="1" applyNumberFormat="1" applyFont="1" applyFill="1"/>
    <xf numFmtId="0" fontId="0" fillId="36" borderId="19" xfId="0" applyFill="1" applyBorder="1"/>
    <xf numFmtId="171" fontId="0" fillId="36" borderId="34" xfId="1" applyNumberFormat="1" applyFont="1" applyFill="1" applyBorder="1"/>
    <xf numFmtId="10" fontId="0" fillId="36" borderId="48" xfId="0" applyNumberFormat="1" applyFill="1" applyBorder="1" applyAlignment="1">
      <alignment horizontal="center"/>
    </xf>
    <xf numFmtId="2" fontId="0" fillId="0" borderId="0" xfId="0" applyNumberFormat="1" applyFill="1" applyBorder="1"/>
    <xf numFmtId="164" fontId="2" fillId="61" borderId="20" xfId="0" applyNumberFormat="1" applyFont="1" applyFill="1" applyBorder="1"/>
    <xf numFmtId="0" fontId="46" fillId="47" borderId="0" xfId="0" applyFont="1" applyFill="1"/>
    <xf numFmtId="0" fontId="2" fillId="0" borderId="0" xfId="0" applyFont="1"/>
    <xf numFmtId="0" fontId="15" fillId="4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50" xfId="0" applyBorder="1"/>
    <xf numFmtId="0" fontId="0" fillId="0" borderId="51" xfId="0" applyBorder="1"/>
    <xf numFmtId="164" fontId="0" fillId="0" borderId="51" xfId="0" applyNumberFormat="1" applyBorder="1"/>
    <xf numFmtId="164" fontId="0" fillId="0" borderId="50" xfId="1" applyNumberFormat="1" applyFont="1" applyBorder="1"/>
    <xf numFmtId="0" fontId="0" fillId="0" borderId="3" xfId="0" applyFont="1" applyFill="1" applyBorder="1" applyAlignment="1">
      <alignment horizontal="left"/>
    </xf>
    <xf numFmtId="0" fontId="32" fillId="44" borderId="15" xfId="0" applyFont="1" applyFill="1" applyBorder="1" applyAlignment="1">
      <alignment horizontal="center" vertical="center" wrapText="1"/>
    </xf>
    <xf numFmtId="0" fontId="32" fillId="45" borderId="15" xfId="0" applyFont="1" applyFill="1" applyBorder="1" applyAlignment="1">
      <alignment horizontal="center" vertical="center" wrapText="1"/>
    </xf>
    <xf numFmtId="0" fontId="32" fillId="65" borderId="15" xfId="0" applyFont="1" applyFill="1" applyBorder="1" applyAlignment="1">
      <alignment horizontal="center" vertical="center" wrapText="1"/>
    </xf>
    <xf numFmtId="0" fontId="32" fillId="45" borderId="1" xfId="0" applyFont="1" applyFill="1" applyBorder="1" applyAlignment="1">
      <alignment horizontal="center" vertical="center" wrapText="1"/>
    </xf>
    <xf numFmtId="164" fontId="1" fillId="0" borderId="13" xfId="1" applyNumberFormat="1" applyFont="1" applyBorder="1"/>
    <xf numFmtId="1" fontId="2" fillId="0" borderId="13" xfId="0" applyNumberFormat="1" applyFont="1" applyBorder="1"/>
    <xf numFmtId="0" fontId="0" fillId="0" borderId="13" xfId="0" applyFont="1" applyFill="1" applyBorder="1" applyAlignment="1">
      <alignment horizontal="left"/>
    </xf>
    <xf numFmtId="0" fontId="0" fillId="0" borderId="22" xfId="0" applyFill="1" applyBorder="1"/>
    <xf numFmtId="44" fontId="0" fillId="0" borderId="22" xfId="0" applyNumberFormat="1" applyFill="1" applyBorder="1"/>
    <xf numFmtId="3" fontId="0" fillId="0" borderId="22" xfId="0" applyNumberFormat="1" applyFill="1" applyBorder="1"/>
    <xf numFmtId="164" fontId="26" fillId="0" borderId="50" xfId="1" applyNumberFormat="1" applyFont="1" applyBorder="1"/>
    <xf numFmtId="0" fontId="47" fillId="40" borderId="13" xfId="0" applyFont="1" applyFill="1" applyBorder="1" applyAlignment="1">
      <alignment horizontal="center" vertical="center" wrapText="1"/>
    </xf>
    <xf numFmtId="0" fontId="24" fillId="36" borderId="42" xfId="49" applyFont="1" applyFill="1" applyBorder="1" applyAlignment="1">
      <alignment horizontal="center"/>
    </xf>
    <xf numFmtId="164" fontId="0" fillId="36" borderId="50" xfId="1" applyNumberFormat="1" applyFont="1" applyFill="1" applyBorder="1"/>
    <xf numFmtId="0" fontId="2" fillId="0" borderId="3" xfId="0" applyFont="1" applyFill="1" applyBorder="1" applyAlignment="1">
      <alignment horizontal="left"/>
    </xf>
    <xf numFmtId="165" fontId="0" fillId="0" borderId="13" xfId="54" applyNumberFormat="1" applyFont="1" applyFill="1" applyBorder="1" applyAlignment="1">
      <alignment wrapText="1"/>
    </xf>
    <xf numFmtId="164" fontId="2" fillId="0" borderId="13" xfId="1" applyNumberFormat="1" applyFont="1" applyFill="1" applyBorder="1" applyAlignment="1">
      <alignment wrapText="1"/>
    </xf>
    <xf numFmtId="0" fontId="24" fillId="0" borderId="13" xfId="0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65" fontId="26" fillId="0" borderId="13" xfId="54" applyNumberFormat="1" applyFont="1" applyFill="1" applyBorder="1" applyAlignment="1">
      <alignment wrapText="1"/>
    </xf>
    <xf numFmtId="44" fontId="0" fillId="0" borderId="13" xfId="1" applyFont="1" applyFill="1" applyBorder="1"/>
    <xf numFmtId="164" fontId="28" fillId="0" borderId="13" xfId="52" applyNumberFormat="1" applyFont="1" applyFill="1" applyBorder="1"/>
    <xf numFmtId="164" fontId="2" fillId="0" borderId="13" xfId="1" applyNumberFormat="1" applyFont="1" applyFill="1" applyBorder="1"/>
    <xf numFmtId="164" fontId="2" fillId="58" borderId="13" xfId="1" applyNumberFormat="1" applyFont="1" applyFill="1" applyBorder="1" applyAlignment="1">
      <alignment wrapText="1"/>
    </xf>
    <xf numFmtId="0" fontId="0" fillId="0" borderId="0" xfId="0" applyFill="1"/>
    <xf numFmtId="165" fontId="26" fillId="0" borderId="0" xfId="5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8" fillId="0" borderId="0" xfId="56"/>
    <xf numFmtId="0" fontId="23" fillId="0" borderId="0" xfId="56" applyFont="1"/>
    <xf numFmtId="166" fontId="48" fillId="0" borderId="0" xfId="56" applyNumberFormat="1"/>
    <xf numFmtId="2" fontId="48" fillId="0" borderId="0" xfId="56" applyNumberFormat="1"/>
    <xf numFmtId="14" fontId="23" fillId="0" borderId="0" xfId="56" applyNumberFormat="1" applyFont="1"/>
    <xf numFmtId="0" fontId="37" fillId="50" borderId="0" xfId="56" applyFont="1" applyFill="1"/>
    <xf numFmtId="0" fontId="37" fillId="57" borderId="0" xfId="56" applyFont="1" applyFill="1"/>
    <xf numFmtId="0" fontId="37" fillId="56" borderId="0" xfId="56" applyFont="1" applyFill="1"/>
    <xf numFmtId="0" fontId="37" fillId="55" borderId="0" xfId="56" applyFont="1" applyFill="1"/>
    <xf numFmtId="0" fontId="3" fillId="55" borderId="0" xfId="56" applyFont="1" applyFill="1"/>
    <xf numFmtId="0" fontId="26" fillId="47" borderId="13" xfId="0" applyFont="1" applyFill="1" applyBorder="1" applyAlignment="1">
      <alignment horizontal="right"/>
    </xf>
    <xf numFmtId="164" fontId="26" fillId="47" borderId="13" xfId="1" applyNumberFormat="1" applyFont="1" applyFill="1" applyBorder="1"/>
    <xf numFmtId="0" fontId="26" fillId="47" borderId="13" xfId="0" applyFont="1" applyFill="1" applyBorder="1"/>
    <xf numFmtId="0" fontId="0" fillId="47" borderId="13" xfId="0" applyFill="1" applyBorder="1" applyAlignment="1">
      <alignment horizontal="right"/>
    </xf>
    <xf numFmtId="164" fontId="43" fillId="36" borderId="15" xfId="49" applyNumberFormat="1" applyFont="1" applyFill="1" applyBorder="1"/>
    <xf numFmtId="0" fontId="2" fillId="47" borderId="13" xfId="0" applyFont="1" applyFill="1" applyBorder="1" applyAlignment="1">
      <alignment horizontal="center"/>
    </xf>
    <xf numFmtId="0" fontId="31" fillId="47" borderId="13" xfId="49" applyFont="1" applyFill="1" applyBorder="1" applyAlignment="1">
      <alignment horizontal="center"/>
    </xf>
    <xf numFmtId="0" fontId="50" fillId="47" borderId="0" xfId="0" applyFont="1" applyFill="1"/>
    <xf numFmtId="2" fontId="0" fillId="47" borderId="13" xfId="0" applyNumberFormat="1" applyFill="1" applyBorder="1"/>
    <xf numFmtId="0" fontId="2" fillId="38" borderId="13" xfId="0" applyFont="1" applyFill="1" applyBorder="1"/>
    <xf numFmtId="0" fontId="15" fillId="39" borderId="28" xfId="0" applyFont="1" applyFill="1" applyBorder="1" applyAlignment="1">
      <alignment horizontal="center"/>
    </xf>
    <xf numFmtId="0" fontId="15" fillId="39" borderId="27" xfId="0" applyFont="1" applyFill="1" applyBorder="1" applyAlignment="1">
      <alignment horizontal="center"/>
    </xf>
    <xf numFmtId="0" fontId="15" fillId="57" borderId="13" xfId="0" applyFont="1" applyFill="1" applyBorder="1" applyAlignment="1">
      <alignment horizontal="center"/>
    </xf>
    <xf numFmtId="0" fontId="43" fillId="36" borderId="13" xfId="0" applyFont="1" applyFill="1" applyBorder="1" applyAlignment="1">
      <alignment horizontal="center"/>
    </xf>
    <xf numFmtId="2" fontId="43" fillId="36" borderId="13" xfId="0" applyNumberFormat="1" applyFont="1" applyFill="1" applyBorder="1" applyAlignment="1">
      <alignment horizontal="center"/>
    </xf>
    <xf numFmtId="164" fontId="43" fillId="36" borderId="13" xfId="1" applyNumberFormat="1" applyFont="1" applyFill="1" applyBorder="1"/>
    <xf numFmtId="164" fontId="43" fillId="0" borderId="13" xfId="0" applyNumberFormat="1" applyFont="1" applyFill="1" applyBorder="1"/>
    <xf numFmtId="164" fontId="43" fillId="66" borderId="13" xfId="0" applyNumberFormat="1" applyFont="1" applyFill="1" applyBorder="1"/>
    <xf numFmtId="0" fontId="26" fillId="66" borderId="13" xfId="0" applyFont="1" applyFill="1" applyBorder="1"/>
    <xf numFmtId="0" fontId="26" fillId="47" borderId="0" xfId="0" applyFont="1" applyFill="1"/>
    <xf numFmtId="0" fontId="27" fillId="39" borderId="0" xfId="0" applyFont="1" applyFill="1" applyAlignment="1">
      <alignment horizontal="center"/>
    </xf>
    <xf numFmtId="0" fontId="0" fillId="39" borderId="0" xfId="0" applyFill="1"/>
    <xf numFmtId="0" fontId="24" fillId="67" borderId="0" xfId="0" applyFont="1" applyFill="1" applyAlignment="1">
      <alignment horizontal="center"/>
    </xf>
    <xf numFmtId="164" fontId="2" fillId="50" borderId="0" xfId="0" applyNumberFormat="1" applyFont="1" applyFill="1"/>
    <xf numFmtId="0" fontId="49" fillId="47" borderId="13" xfId="0" applyFont="1" applyFill="1" applyBorder="1" applyAlignment="1">
      <alignment horizontal="center"/>
    </xf>
    <xf numFmtId="172" fontId="0" fillId="0" borderId="0" xfId="0" applyNumberFormat="1" applyFill="1" applyAlignment="1">
      <alignment horizontal="center"/>
    </xf>
    <xf numFmtId="164" fontId="0" fillId="0" borderId="0" xfId="0" applyNumberFormat="1" applyFill="1"/>
    <xf numFmtId="173" fontId="0" fillId="0" borderId="13" xfId="0" applyNumberFormat="1" applyBorder="1" applyAlignment="1">
      <alignment horizontal="center"/>
    </xf>
    <xf numFmtId="0" fontId="0" fillId="0" borderId="0" xfId="0" applyNumberFormat="1" applyFill="1"/>
    <xf numFmtId="172" fontId="2" fillId="0" borderId="52" xfId="0" applyNumberFormat="1" applyFont="1" applyFill="1" applyBorder="1" applyAlignment="1">
      <alignment horizontal="center"/>
    </xf>
    <xf numFmtId="164" fontId="2" fillId="0" borderId="52" xfId="1" applyNumberFormat="1" applyFont="1" applyFill="1" applyBorder="1" applyAlignment="1">
      <alignment horizontal="center"/>
    </xf>
    <xf numFmtId="0" fontId="2" fillId="68" borderId="0" xfId="0" applyFont="1" applyFill="1" applyAlignment="1">
      <alignment horizontal="left"/>
    </xf>
    <xf numFmtId="0" fontId="2" fillId="68" borderId="0" xfId="0" applyFont="1" applyFill="1"/>
    <xf numFmtId="164" fontId="2" fillId="62" borderId="0" xfId="0" applyNumberFormat="1" applyFont="1" applyFill="1"/>
    <xf numFmtId="164" fontId="2" fillId="0" borderId="52" xfId="1" applyNumberFormat="1" applyFont="1" applyFill="1" applyBorder="1"/>
    <xf numFmtId="0" fontId="24" fillId="0" borderId="0" xfId="0" applyFont="1" applyFill="1" applyAlignment="1">
      <alignment horizontal="center"/>
    </xf>
    <xf numFmtId="172" fontId="0" fillId="0" borderId="0" xfId="0" applyNumberFormat="1" applyAlignment="1">
      <alignment horizontal="center"/>
    </xf>
    <xf numFmtId="172" fontId="0" fillId="0" borderId="2" xfId="0" applyNumberFormat="1" applyBorder="1" applyAlignment="1">
      <alignment horizontal="center"/>
    </xf>
    <xf numFmtId="164" fontId="0" fillId="0" borderId="3" xfId="0" applyNumberFormat="1" applyBorder="1"/>
    <xf numFmtId="172" fontId="2" fillId="0" borderId="0" xfId="0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72" fontId="0" fillId="0" borderId="0" xfId="0" applyNumberFormat="1"/>
    <xf numFmtId="0" fontId="24" fillId="0" borderId="0" xfId="0" applyFont="1"/>
    <xf numFmtId="172" fontId="2" fillId="0" borderId="53" xfId="0" applyNumberFormat="1" applyFont="1" applyFill="1" applyBorder="1" applyAlignment="1">
      <alignment horizontal="center"/>
    </xf>
    <xf numFmtId="164" fontId="2" fillId="0" borderId="53" xfId="1" applyNumberFormat="1" applyFont="1" applyFill="1" applyBorder="1"/>
    <xf numFmtId="164" fontId="0" fillId="0" borderId="0" xfId="0" applyNumberFormat="1" applyAlignment="1">
      <alignment horizontal="center"/>
    </xf>
    <xf numFmtId="172" fontId="0" fillId="0" borderId="13" xfId="0" applyNumberFormat="1" applyBorder="1" applyAlignment="1">
      <alignment horizontal="center"/>
    </xf>
    <xf numFmtId="174" fontId="0" fillId="0" borderId="13" xfId="0" applyNumberFormat="1" applyBorder="1"/>
    <xf numFmtId="172" fontId="2" fillId="0" borderId="13" xfId="0" applyNumberFormat="1" applyFont="1" applyBorder="1" applyAlignment="1">
      <alignment horizontal="center"/>
    </xf>
    <xf numFmtId="164" fontId="0" fillId="0" borderId="13" xfId="0" applyNumberFormat="1" applyFont="1" applyBorder="1"/>
    <xf numFmtId="164" fontId="0" fillId="36" borderId="13" xfId="1" applyNumberFormat="1" applyFont="1" applyFill="1" applyBorder="1" applyAlignment="1">
      <alignment horizontal="center"/>
    </xf>
    <xf numFmtId="164" fontId="2" fillId="36" borderId="22" xfId="55" applyNumberFormat="1" applyFont="1" applyFill="1" applyBorder="1"/>
    <xf numFmtId="0" fontId="2" fillId="36" borderId="22" xfId="0" applyFont="1" applyFill="1" applyBorder="1"/>
    <xf numFmtId="164" fontId="2" fillId="36" borderId="22" xfId="0" applyNumberFormat="1" applyFont="1" applyFill="1" applyBorder="1" applyAlignment="1">
      <alignment horizontal="center"/>
    </xf>
    <xf numFmtId="164" fontId="2" fillId="36" borderId="22" xfId="0" applyNumberFormat="1" applyFont="1" applyFill="1" applyBorder="1"/>
    <xf numFmtId="169" fontId="2" fillId="36" borderId="22" xfId="51" applyNumberFormat="1" applyFont="1" applyFill="1" applyBorder="1" applyAlignment="1">
      <alignment horizontal="center"/>
    </xf>
    <xf numFmtId="10" fontId="2" fillId="36" borderId="48" xfId="0" applyNumberFormat="1" applyFont="1" applyFill="1" applyBorder="1" applyAlignment="1">
      <alignment horizontal="center"/>
    </xf>
    <xf numFmtId="10" fontId="1" fillId="36" borderId="0" xfId="49" applyNumberFormat="1" applyFont="1" applyFill="1" applyBorder="1" applyAlignment="1">
      <alignment horizontal="center"/>
    </xf>
    <xf numFmtId="10" fontId="2" fillId="36" borderId="22" xfId="49" applyNumberFormat="1" applyFont="1" applyFill="1" applyBorder="1" applyAlignment="1">
      <alignment horizontal="center"/>
    </xf>
    <xf numFmtId="0" fontId="0" fillId="36" borderId="13" xfId="0" applyFill="1" applyBorder="1" applyAlignment="1">
      <alignment horizontal="left"/>
    </xf>
    <xf numFmtId="44" fontId="0" fillId="36" borderId="13" xfId="0" applyNumberFormat="1" applyFill="1" applyBorder="1"/>
    <xf numFmtId="0" fontId="52" fillId="36" borderId="15" xfId="49" applyFont="1" applyFill="1" applyBorder="1"/>
    <xf numFmtId="0" fontId="52" fillId="36" borderId="13" xfId="49" applyFont="1" applyFill="1" applyBorder="1"/>
    <xf numFmtId="0" fontId="31" fillId="36" borderId="13" xfId="49" applyFont="1" applyFill="1" applyBorder="1" applyAlignment="1">
      <alignment horizontal="center"/>
    </xf>
    <xf numFmtId="0" fontId="21" fillId="70" borderId="0" xfId="49" applyFont="1" applyFill="1" applyBorder="1"/>
    <xf numFmtId="0" fontId="53" fillId="70" borderId="0" xfId="3" applyFont="1" applyFill="1" applyBorder="1"/>
    <xf numFmtId="0" fontId="54" fillId="70" borderId="42" xfId="49" applyFont="1" applyFill="1" applyBorder="1" applyAlignment="1">
      <alignment horizontal="center"/>
    </xf>
    <xf numFmtId="0" fontId="21" fillId="75" borderId="21" xfId="49" applyFont="1" applyFill="1" applyBorder="1"/>
    <xf numFmtId="0" fontId="21" fillId="75" borderId="23" xfId="49" applyFont="1" applyFill="1" applyBorder="1"/>
    <xf numFmtId="0" fontId="57" fillId="75" borderId="21" xfId="49" applyFont="1" applyFill="1" applyBorder="1" applyAlignment="1"/>
    <xf numFmtId="0" fontId="21" fillId="75" borderId="0" xfId="49" applyFont="1" applyFill="1" applyBorder="1"/>
    <xf numFmtId="0" fontId="58" fillId="70" borderId="13" xfId="49" applyFont="1" applyFill="1" applyBorder="1" applyAlignment="1">
      <alignment horizontal="center"/>
    </xf>
    <xf numFmtId="0" fontId="56" fillId="70" borderId="13" xfId="3" applyFont="1" applyFill="1" applyBorder="1" applyAlignment="1">
      <alignment horizontal="center"/>
    </xf>
    <xf numFmtId="0" fontId="53" fillId="76" borderId="43" xfId="3" applyFont="1" applyFill="1" applyBorder="1"/>
    <xf numFmtId="0" fontId="56" fillId="76" borderId="44" xfId="3" applyFont="1" applyFill="1" applyBorder="1" applyAlignment="1">
      <alignment horizontal="center"/>
    </xf>
    <xf numFmtId="0" fontId="56" fillId="76" borderId="41" xfId="3" applyFont="1" applyFill="1" applyBorder="1" applyAlignment="1">
      <alignment horizontal="center"/>
    </xf>
    <xf numFmtId="0" fontId="58" fillId="75" borderId="13" xfId="49" applyFont="1" applyFill="1" applyBorder="1" applyAlignment="1">
      <alignment horizontal="center"/>
    </xf>
    <xf numFmtId="0" fontId="60" fillId="75" borderId="15" xfId="49" applyFont="1" applyFill="1" applyBorder="1"/>
    <xf numFmtId="0" fontId="56" fillId="75" borderId="49" xfId="3" applyFont="1" applyFill="1" applyBorder="1" applyAlignment="1">
      <alignment horizontal="center"/>
    </xf>
    <xf numFmtId="0" fontId="53" fillId="75" borderId="17" xfId="3" applyFont="1" applyFill="1" applyBorder="1"/>
    <xf numFmtId="0" fontId="53" fillId="75" borderId="23" xfId="3" applyFont="1" applyFill="1" applyBorder="1"/>
    <xf numFmtId="0" fontId="56" fillId="75" borderId="0" xfId="49" applyFont="1" applyFill="1" applyBorder="1" applyAlignment="1">
      <alignment horizontal="center"/>
    </xf>
    <xf numFmtId="0" fontId="21" fillId="75" borderId="54" xfId="49" applyFont="1" applyFill="1" applyBorder="1"/>
    <xf numFmtId="0" fontId="56" fillId="75" borderId="41" xfId="49" applyFont="1" applyFill="1" applyBorder="1" applyAlignment="1">
      <alignment horizontal="center"/>
    </xf>
    <xf numFmtId="0" fontId="60" fillId="75" borderId="13" xfId="49" applyFont="1" applyFill="1" applyBorder="1"/>
    <xf numFmtId="0" fontId="62" fillId="70" borderId="0" xfId="3" applyFont="1" applyFill="1" applyBorder="1"/>
    <xf numFmtId="171" fontId="53" fillId="75" borderId="45" xfId="1" applyNumberFormat="1" applyFont="1" applyFill="1" applyBorder="1"/>
    <xf numFmtId="164" fontId="53" fillId="75" borderId="19" xfId="1" applyNumberFormat="1" applyFont="1" applyFill="1" applyBorder="1"/>
    <xf numFmtId="164" fontId="56" fillId="75" borderId="22" xfId="55" applyNumberFormat="1" applyFont="1" applyFill="1" applyBorder="1"/>
    <xf numFmtId="164" fontId="53" fillId="75" borderId="39" xfId="55" applyNumberFormat="1" applyFont="1" applyFill="1" applyBorder="1"/>
    <xf numFmtId="2" fontId="53" fillId="75" borderId="39" xfId="49" applyNumberFormat="1" applyFont="1" applyFill="1" applyBorder="1" applyAlignment="1">
      <alignment horizontal="center"/>
    </xf>
    <xf numFmtId="164" fontId="53" fillId="75" borderId="0" xfId="55" applyNumberFormat="1" applyFont="1" applyFill="1" applyBorder="1"/>
    <xf numFmtId="0" fontId="56" fillId="75" borderId="55" xfId="49" applyFont="1" applyFill="1" applyBorder="1"/>
    <xf numFmtId="164" fontId="53" fillId="75" borderId="23" xfId="55" applyNumberFormat="1" applyFont="1" applyFill="1" applyBorder="1"/>
    <xf numFmtId="170" fontId="53" fillId="75" borderId="45" xfId="1" applyNumberFormat="1" applyFont="1" applyFill="1" applyBorder="1"/>
    <xf numFmtId="2" fontId="53" fillId="0" borderId="0" xfId="49" applyNumberFormat="1" applyFont="1" applyFill="1" applyBorder="1" applyAlignment="1">
      <alignment horizontal="center"/>
    </xf>
    <xf numFmtId="0" fontId="56" fillId="0" borderId="21" xfId="49" applyFont="1" applyFill="1" applyBorder="1"/>
    <xf numFmtId="164" fontId="53" fillId="77" borderId="19" xfId="1" applyNumberFormat="1" applyFont="1" applyFill="1" applyBorder="1"/>
    <xf numFmtId="2" fontId="53" fillId="75" borderId="0" xfId="49" applyNumberFormat="1" applyFont="1" applyFill="1" applyBorder="1" applyAlignment="1">
      <alignment horizontal="center"/>
    </xf>
    <xf numFmtId="0" fontId="56" fillId="75" borderId="21" xfId="49" applyFont="1" applyFill="1" applyBorder="1"/>
    <xf numFmtId="170" fontId="53" fillId="0" borderId="45" xfId="1" applyNumberFormat="1" applyFont="1" applyFill="1" applyBorder="1"/>
    <xf numFmtId="164" fontId="53" fillId="0" borderId="19" xfId="1" applyNumberFormat="1" applyFont="1" applyFill="1" applyBorder="1"/>
    <xf numFmtId="164" fontId="56" fillId="0" borderId="22" xfId="55" applyNumberFormat="1" applyFont="1" applyFill="1" applyBorder="1"/>
    <xf numFmtId="2" fontId="21" fillId="75" borderId="0" xfId="49" applyNumberFormat="1" applyFont="1" applyFill="1" applyBorder="1" applyAlignment="1">
      <alignment horizontal="center"/>
    </xf>
    <xf numFmtId="0" fontId="57" fillId="75" borderId="46" xfId="49" applyFont="1" applyFill="1" applyBorder="1"/>
    <xf numFmtId="2" fontId="57" fillId="75" borderId="46" xfId="49" applyNumberFormat="1" applyFont="1" applyFill="1" applyBorder="1" applyAlignment="1">
      <alignment horizontal="center"/>
    </xf>
    <xf numFmtId="0" fontId="57" fillId="75" borderId="56" xfId="49" applyFont="1" applyFill="1" applyBorder="1"/>
    <xf numFmtId="164" fontId="57" fillId="75" borderId="57" xfId="55" applyNumberFormat="1" applyFont="1" applyFill="1" applyBorder="1"/>
    <xf numFmtId="0" fontId="56" fillId="75" borderId="45" xfId="3" applyFont="1" applyFill="1" applyBorder="1" applyAlignment="1">
      <alignment horizontal="center"/>
    </xf>
    <xf numFmtId="0" fontId="53" fillId="75" borderId="22" xfId="3" applyFont="1" applyFill="1" applyBorder="1" applyAlignment="1">
      <alignment horizontal="center"/>
    </xf>
    <xf numFmtId="0" fontId="56" fillId="75" borderId="22" xfId="3" applyFont="1" applyFill="1" applyBorder="1"/>
    <xf numFmtId="170" fontId="53" fillId="75" borderId="45" xfId="1" applyNumberFormat="1" applyFont="1" applyFill="1" applyBorder="1" applyAlignment="1">
      <alignment horizontal="left"/>
    </xf>
    <xf numFmtId="10" fontId="53" fillId="75" borderId="0" xfId="49" applyNumberFormat="1" applyFont="1" applyFill="1" applyBorder="1" applyAlignment="1">
      <alignment horizontal="center"/>
    </xf>
    <xf numFmtId="10" fontId="56" fillId="75" borderId="22" xfId="49" applyNumberFormat="1" applyFont="1" applyFill="1" applyBorder="1" applyAlignment="1">
      <alignment horizontal="center"/>
    </xf>
    <xf numFmtId="0" fontId="63" fillId="75" borderId="0" xfId="49" applyFont="1" applyFill="1" applyBorder="1"/>
    <xf numFmtId="10" fontId="63" fillId="75" borderId="0" xfId="49" applyNumberFormat="1" applyFont="1" applyFill="1" applyBorder="1" applyAlignment="1">
      <alignment horizontal="center"/>
    </xf>
    <xf numFmtId="0" fontId="63" fillId="75" borderId="21" xfId="49" applyFont="1" applyFill="1" applyBorder="1"/>
    <xf numFmtId="164" fontId="57" fillId="75" borderId="23" xfId="49" applyNumberFormat="1" applyFont="1" applyFill="1" applyBorder="1"/>
    <xf numFmtId="0" fontId="53" fillId="75" borderId="19" xfId="3" applyFont="1" applyFill="1" applyBorder="1"/>
    <xf numFmtId="164" fontId="56" fillId="75" borderId="22" xfId="3" applyNumberFormat="1" applyFont="1" applyFill="1" applyBorder="1" applyAlignment="1">
      <alignment horizontal="center"/>
    </xf>
    <xf numFmtId="164" fontId="21" fillId="75" borderId="23" xfId="49" applyNumberFormat="1" applyFont="1" applyFill="1" applyBorder="1"/>
    <xf numFmtId="164" fontId="53" fillId="75" borderId="22" xfId="3" applyNumberFormat="1" applyFont="1" applyFill="1" applyBorder="1"/>
    <xf numFmtId="164" fontId="56" fillId="0" borderId="22" xfId="3" applyNumberFormat="1" applyFont="1" applyFill="1" applyBorder="1"/>
    <xf numFmtId="0" fontId="53" fillId="0" borderId="23" xfId="3" applyFont="1" applyFill="1" applyBorder="1"/>
    <xf numFmtId="0" fontId="21" fillId="75" borderId="46" xfId="49" applyFont="1" applyFill="1" applyBorder="1"/>
    <xf numFmtId="164" fontId="57" fillId="75" borderId="57" xfId="49" applyNumberFormat="1" applyFont="1" applyFill="1" applyBorder="1"/>
    <xf numFmtId="164" fontId="56" fillId="75" borderId="22" xfId="3" applyNumberFormat="1" applyFont="1" applyFill="1" applyBorder="1"/>
    <xf numFmtId="0" fontId="53" fillId="75" borderId="0" xfId="3" applyFont="1" applyFill="1" applyBorder="1"/>
    <xf numFmtId="164" fontId="63" fillId="75" borderId="0" xfId="1" applyNumberFormat="1" applyFont="1" applyFill="1" applyBorder="1"/>
    <xf numFmtId="164" fontId="63" fillId="75" borderId="23" xfId="3" applyNumberFormat="1" applyFont="1" applyFill="1" applyBorder="1"/>
    <xf numFmtId="0" fontId="53" fillId="0" borderId="0" xfId="3" applyFont="1" applyFill="1" applyBorder="1"/>
    <xf numFmtId="164" fontId="63" fillId="0" borderId="0" xfId="1" applyNumberFormat="1" applyFont="1" applyFill="1" applyBorder="1"/>
    <xf numFmtId="164" fontId="63" fillId="0" borderId="23" xfId="55" applyNumberFormat="1" applyFont="1" applyFill="1" applyBorder="1"/>
    <xf numFmtId="164" fontId="63" fillId="75" borderId="0" xfId="49" applyNumberFormat="1" applyFont="1" applyFill="1" applyBorder="1" applyAlignment="1">
      <alignment horizontal="center"/>
    </xf>
    <xf numFmtId="164" fontId="63" fillId="75" borderId="23" xfId="55" applyNumberFormat="1" applyFont="1" applyFill="1" applyBorder="1"/>
    <xf numFmtId="169" fontId="53" fillId="75" borderId="22" xfId="51" applyNumberFormat="1" applyFont="1" applyFill="1" applyBorder="1" applyAlignment="1">
      <alignment horizontal="center"/>
    </xf>
    <xf numFmtId="169" fontId="56" fillId="75" borderId="22" xfId="51" applyNumberFormat="1" applyFont="1" applyFill="1" applyBorder="1" applyAlignment="1">
      <alignment horizontal="center"/>
    </xf>
    <xf numFmtId="171" fontId="53" fillId="75" borderId="34" xfId="1" applyNumberFormat="1" applyFont="1" applyFill="1" applyBorder="1"/>
    <xf numFmtId="10" fontId="53" fillId="75" borderId="48" xfId="3" applyNumberFormat="1" applyFont="1" applyFill="1" applyBorder="1" applyAlignment="1">
      <alignment horizontal="center"/>
    </xf>
    <xf numFmtId="10" fontId="56" fillId="75" borderId="48" xfId="3" applyNumberFormat="1" applyFont="1" applyFill="1" applyBorder="1" applyAlignment="1">
      <alignment horizontal="center"/>
    </xf>
    <xf numFmtId="0" fontId="53" fillId="75" borderId="26" xfId="3" applyFont="1" applyFill="1" applyBorder="1"/>
    <xf numFmtId="164" fontId="63" fillId="75" borderId="58" xfId="55" applyNumberFormat="1" applyFont="1" applyFill="1" applyBorder="1"/>
    <xf numFmtId="0" fontId="21" fillId="75" borderId="47" xfId="49" applyFont="1" applyFill="1" applyBorder="1"/>
    <xf numFmtId="169" fontId="63" fillId="75" borderId="47" xfId="49" applyNumberFormat="1" applyFont="1" applyFill="1" applyBorder="1" applyAlignment="1">
      <alignment horizontal="center"/>
    </xf>
    <xf numFmtId="0" fontId="63" fillId="75" borderId="59" xfId="49" applyFont="1" applyFill="1" applyBorder="1"/>
    <xf numFmtId="164" fontId="21" fillId="75" borderId="60" xfId="49" applyNumberFormat="1" applyFont="1" applyFill="1" applyBorder="1"/>
    <xf numFmtId="164" fontId="63" fillId="75" borderId="23" xfId="49" applyNumberFormat="1" applyFont="1" applyFill="1" applyBorder="1"/>
    <xf numFmtId="0" fontId="57" fillId="75" borderId="21" xfId="49" applyFont="1" applyFill="1" applyBorder="1"/>
    <xf numFmtId="164" fontId="56" fillId="70" borderId="0" xfId="3" applyNumberFormat="1" applyFont="1" applyFill="1" applyBorder="1"/>
    <xf numFmtId="0" fontId="21" fillId="75" borderId="25" xfId="49" applyFont="1" applyFill="1" applyBorder="1"/>
    <xf numFmtId="0" fontId="21" fillId="70" borderId="25" xfId="49" applyFont="1" applyFill="1" applyBorder="1"/>
    <xf numFmtId="0" fontId="57" fillId="75" borderId="24" xfId="49" applyFont="1" applyFill="1" applyBorder="1"/>
    <xf numFmtId="164" fontId="56" fillId="75" borderId="26" xfId="49" applyNumberFormat="1" applyFont="1" applyFill="1" applyBorder="1"/>
    <xf numFmtId="0" fontId="53" fillId="70" borderId="42" xfId="3" applyFont="1" applyFill="1" applyBorder="1"/>
    <xf numFmtId="0" fontId="53" fillId="70" borderId="30" xfId="3" applyFont="1" applyFill="1" applyBorder="1"/>
    <xf numFmtId="0" fontId="57" fillId="75" borderId="33" xfId="49" applyFont="1" applyFill="1" applyBorder="1" applyAlignment="1"/>
    <xf numFmtId="0" fontId="57" fillId="75" borderId="42" xfId="49" applyFont="1" applyFill="1" applyBorder="1" applyAlignment="1">
      <alignment horizontal="center"/>
    </xf>
    <xf numFmtId="0" fontId="57" fillId="75" borderId="32" xfId="49" applyFont="1" applyFill="1" applyBorder="1" applyAlignment="1"/>
    <xf numFmtId="44" fontId="53" fillId="70" borderId="0" xfId="3" applyNumberFormat="1" applyFont="1" applyFill="1" applyBorder="1"/>
    <xf numFmtId="0" fontId="21" fillId="78" borderId="21" xfId="49" applyFont="1" applyFill="1" applyBorder="1"/>
    <xf numFmtId="0" fontId="57" fillId="78" borderId="0" xfId="49" applyFont="1" applyFill="1" applyBorder="1" applyAlignment="1"/>
    <xf numFmtId="0" fontId="21" fillId="78" borderId="23" xfId="49" applyFont="1" applyFill="1" applyBorder="1"/>
    <xf numFmtId="0" fontId="21" fillId="78" borderId="40" xfId="49" applyFont="1" applyFill="1" applyBorder="1"/>
    <xf numFmtId="0" fontId="56" fillId="78" borderId="0" xfId="49" applyFont="1" applyFill="1" applyBorder="1" applyAlignment="1">
      <alignment horizontal="center"/>
    </xf>
    <xf numFmtId="0" fontId="56" fillId="78" borderId="40" xfId="49" applyFont="1" applyFill="1" applyBorder="1" applyAlignment="1">
      <alignment horizontal="center"/>
    </xf>
    <xf numFmtId="0" fontId="56" fillId="78" borderId="39" xfId="49" applyFont="1" applyFill="1" applyBorder="1"/>
    <xf numFmtId="164" fontId="53" fillId="78" borderId="39" xfId="55" applyNumberFormat="1" applyFont="1" applyFill="1" applyBorder="1"/>
    <xf numFmtId="2" fontId="53" fillId="78" borderId="39" xfId="49" applyNumberFormat="1" applyFont="1" applyFill="1" applyBorder="1" applyAlignment="1">
      <alignment horizontal="center"/>
    </xf>
    <xf numFmtId="164" fontId="53" fillId="78" borderId="0" xfId="55" applyNumberFormat="1" applyFont="1" applyFill="1" applyBorder="1"/>
    <xf numFmtId="0" fontId="56" fillId="47" borderId="0" xfId="49" applyFont="1" applyFill="1" applyBorder="1"/>
    <xf numFmtId="2" fontId="53" fillId="47" borderId="0" xfId="49" applyNumberFormat="1" applyFont="1" applyFill="1" applyBorder="1" applyAlignment="1">
      <alignment horizontal="center"/>
    </xf>
    <xf numFmtId="164" fontId="53" fillId="47" borderId="0" xfId="55" applyNumberFormat="1" applyFont="1" applyFill="1" applyBorder="1"/>
    <xf numFmtId="0" fontId="21" fillId="47" borderId="23" xfId="49" applyFont="1" applyFill="1" applyBorder="1"/>
    <xf numFmtId="0" fontId="56" fillId="78" borderId="0" xfId="49" applyFont="1" applyFill="1" applyBorder="1"/>
    <xf numFmtId="2" fontId="53" fillId="78" borderId="0" xfId="49" applyNumberFormat="1" applyFont="1" applyFill="1" applyBorder="1" applyAlignment="1">
      <alignment horizontal="center"/>
    </xf>
    <xf numFmtId="2" fontId="21" fillId="78" borderId="0" xfId="49" applyNumberFormat="1" applyFont="1" applyFill="1" applyBorder="1" applyAlignment="1">
      <alignment horizontal="center"/>
    </xf>
    <xf numFmtId="0" fontId="57" fillId="78" borderId="46" xfId="49" applyFont="1" applyFill="1" applyBorder="1"/>
    <xf numFmtId="2" fontId="57" fillId="78" borderId="46" xfId="49" applyNumberFormat="1" applyFont="1" applyFill="1" applyBorder="1" applyAlignment="1">
      <alignment horizontal="center"/>
    </xf>
    <xf numFmtId="164" fontId="57" fillId="78" borderId="46" xfId="55" applyNumberFormat="1" applyFont="1" applyFill="1" applyBorder="1"/>
    <xf numFmtId="0" fontId="21" fillId="78" borderId="0" xfId="49" applyFont="1" applyFill="1" applyBorder="1"/>
    <xf numFmtId="0" fontId="63" fillId="78" borderId="0" xfId="49" applyFont="1" applyFill="1" applyBorder="1"/>
    <xf numFmtId="10" fontId="63" fillId="78" borderId="0" xfId="49" applyNumberFormat="1" applyFont="1" applyFill="1" applyBorder="1" applyAlignment="1">
      <alignment horizontal="center"/>
    </xf>
    <xf numFmtId="164" fontId="57" fillId="78" borderId="0" xfId="49" applyNumberFormat="1" applyFont="1" applyFill="1" applyBorder="1"/>
    <xf numFmtId="164" fontId="21" fillId="78" borderId="0" xfId="49" applyNumberFormat="1" applyFont="1" applyFill="1" applyBorder="1"/>
    <xf numFmtId="0" fontId="21" fillId="78" borderId="46" xfId="49" applyFont="1" applyFill="1" applyBorder="1"/>
    <xf numFmtId="164" fontId="57" fillId="78" borderId="46" xfId="49" applyNumberFormat="1" applyFont="1" applyFill="1" applyBorder="1"/>
    <xf numFmtId="0" fontId="53" fillId="78" borderId="21" xfId="3" applyFont="1" applyFill="1" applyBorder="1"/>
    <xf numFmtId="0" fontId="53" fillId="78" borderId="0" xfId="3" applyFont="1" applyFill="1" applyBorder="1"/>
    <xf numFmtId="164" fontId="63" fillId="78" borderId="0" xfId="1" applyNumberFormat="1" applyFont="1" applyFill="1" applyBorder="1"/>
    <xf numFmtId="164" fontId="63" fillId="78" borderId="0" xfId="3" applyNumberFormat="1" applyFont="1" applyFill="1" applyBorder="1"/>
    <xf numFmtId="0" fontId="53" fillId="78" borderId="23" xfId="3" applyFont="1" applyFill="1" applyBorder="1"/>
    <xf numFmtId="0" fontId="53" fillId="47" borderId="0" xfId="3" applyFont="1" applyFill="1" applyBorder="1"/>
    <xf numFmtId="164" fontId="63" fillId="47" borderId="0" xfId="1" applyNumberFormat="1" applyFont="1" applyFill="1" applyBorder="1"/>
    <xf numFmtId="164" fontId="63" fillId="47" borderId="0" xfId="55" applyNumberFormat="1" applyFont="1" applyFill="1" applyBorder="1"/>
    <xf numFmtId="0" fontId="53" fillId="47" borderId="23" xfId="3" applyFont="1" applyFill="1" applyBorder="1"/>
    <xf numFmtId="164" fontId="63" fillId="78" borderId="0" xfId="49" applyNumberFormat="1" applyFont="1" applyFill="1" applyBorder="1" applyAlignment="1">
      <alignment horizontal="center"/>
    </xf>
    <xf numFmtId="164" fontId="63" fillId="78" borderId="0" xfId="55" applyNumberFormat="1" applyFont="1" applyFill="1" applyBorder="1"/>
    <xf numFmtId="164" fontId="63" fillId="78" borderId="27" xfId="55" applyNumberFormat="1" applyFont="1" applyFill="1" applyBorder="1"/>
    <xf numFmtId="0" fontId="63" fillId="78" borderId="47" xfId="49" applyFont="1" applyFill="1" applyBorder="1"/>
    <xf numFmtId="0" fontId="21" fillId="78" borderId="47" xfId="49" applyFont="1" applyFill="1" applyBorder="1"/>
    <xf numFmtId="169" fontId="63" fillId="78" borderId="47" xfId="49" applyNumberFormat="1" applyFont="1" applyFill="1" applyBorder="1" applyAlignment="1">
      <alignment horizontal="center"/>
    </xf>
    <xf numFmtId="164" fontId="21" fillId="78" borderId="47" xfId="49" applyNumberFormat="1" applyFont="1" applyFill="1" applyBorder="1"/>
    <xf numFmtId="164" fontId="63" fillId="78" borderId="0" xfId="49" applyNumberFormat="1" applyFont="1" applyFill="1" applyBorder="1"/>
    <xf numFmtId="0" fontId="57" fillId="78" borderId="0" xfId="49" applyFont="1" applyFill="1" applyBorder="1"/>
    <xf numFmtId="164" fontId="56" fillId="78" borderId="20" xfId="3" applyNumberFormat="1" applyFont="1" applyFill="1" applyBorder="1"/>
    <xf numFmtId="0" fontId="21" fillId="78" borderId="24" xfId="49" applyFont="1" applyFill="1" applyBorder="1"/>
    <xf numFmtId="0" fontId="57" fillId="78" borderId="25" xfId="49" applyFont="1" applyFill="1" applyBorder="1"/>
    <xf numFmtId="0" fontId="21" fillId="78" borderId="25" xfId="49" applyFont="1" applyFill="1" applyBorder="1"/>
    <xf numFmtId="164" fontId="56" fillId="78" borderId="25" xfId="49" applyNumberFormat="1" applyFont="1" applyFill="1" applyBorder="1"/>
    <xf numFmtId="0" fontId="21" fillId="78" borderId="26" xfId="49" applyFont="1" applyFill="1" applyBorder="1"/>
    <xf numFmtId="0" fontId="53" fillId="78" borderId="29" xfId="3" applyFont="1" applyFill="1" applyBorder="1"/>
    <xf numFmtId="0" fontId="53" fillId="78" borderId="42" xfId="3" applyFont="1" applyFill="1" applyBorder="1"/>
    <xf numFmtId="0" fontId="21" fillId="78" borderId="33" xfId="49" applyFont="1" applyFill="1" applyBorder="1"/>
    <xf numFmtId="0" fontId="57" fillId="78" borderId="25" xfId="49" applyFont="1" applyFill="1" applyBorder="1" applyAlignment="1">
      <alignment horizontal="center"/>
    </xf>
    <xf numFmtId="164" fontId="64" fillId="78" borderId="47" xfId="49" applyNumberFormat="1" applyFont="1" applyFill="1" applyBorder="1"/>
    <xf numFmtId="0" fontId="57" fillId="78" borderId="31" xfId="49" applyFont="1" applyFill="1" applyBorder="1" applyAlignment="1"/>
    <xf numFmtId="0" fontId="57" fillId="78" borderId="42" xfId="49" applyFont="1" applyFill="1" applyBorder="1" applyAlignment="1">
      <alignment horizontal="center"/>
    </xf>
    <xf numFmtId="0" fontId="21" fillId="78" borderId="32" xfId="49" applyFont="1" applyFill="1" applyBorder="1"/>
    <xf numFmtId="0" fontId="56" fillId="78" borderId="2" xfId="3" applyFont="1" applyFill="1" applyBorder="1" applyAlignment="1">
      <alignment horizontal="center"/>
    </xf>
    <xf numFmtId="164" fontId="61" fillId="78" borderId="15" xfId="49" applyNumberFormat="1" applyFont="1" applyFill="1" applyBorder="1"/>
    <xf numFmtId="164" fontId="61" fillId="78" borderId="13" xfId="49" applyNumberFormat="1" applyFont="1" applyFill="1" applyBorder="1"/>
    <xf numFmtId="0" fontId="66" fillId="0" borderId="0" xfId="3" applyFont="1"/>
    <xf numFmtId="0" fontId="67" fillId="0" borderId="0" xfId="3" applyFont="1"/>
    <xf numFmtId="0" fontId="67" fillId="0" borderId="0" xfId="3" applyFont="1" applyAlignment="1">
      <alignment horizontal="center"/>
    </xf>
    <xf numFmtId="6" fontId="67" fillId="0" borderId="0" xfId="1" applyNumberFormat="1" applyFont="1"/>
    <xf numFmtId="0" fontId="68" fillId="0" borderId="13" xfId="3" applyFont="1" applyBorder="1" applyAlignment="1">
      <alignment horizontal="center"/>
    </xf>
    <xf numFmtId="10" fontId="67" fillId="0" borderId="27" xfId="3" applyNumberFormat="1" applyFont="1" applyBorder="1"/>
    <xf numFmtId="0" fontId="67" fillId="0" borderId="27" xfId="3" applyFont="1" applyBorder="1" applyAlignment="1">
      <alignment horizontal="center"/>
    </xf>
    <xf numFmtId="6" fontId="67" fillId="0" borderId="27" xfId="1" applyNumberFormat="1" applyFont="1" applyBorder="1"/>
    <xf numFmtId="0" fontId="67" fillId="0" borderId="13" xfId="3" applyFont="1" applyBorder="1" applyAlignment="1">
      <alignment horizontal="center"/>
    </xf>
    <xf numFmtId="6" fontId="67" fillId="0" borderId="13" xfId="1" applyNumberFormat="1" applyFont="1" applyBorder="1" applyAlignment="1">
      <alignment horizontal="center"/>
    </xf>
    <xf numFmtId="0" fontId="68" fillId="79" borderId="13" xfId="3" applyFont="1" applyFill="1" applyBorder="1" applyAlignment="1">
      <alignment horizontal="center"/>
    </xf>
    <xf numFmtId="6" fontId="68" fillId="79" borderId="13" xfId="1" applyNumberFormat="1" applyFont="1" applyFill="1" applyBorder="1" applyAlignment="1">
      <alignment horizontal="center"/>
    </xf>
    <xf numFmtId="10" fontId="67" fillId="0" borderId="27" xfId="51" applyNumberFormat="1" applyFont="1" applyBorder="1"/>
    <xf numFmtId="10" fontId="67" fillId="0" borderId="25" xfId="3" applyNumberFormat="1" applyFont="1" applyBorder="1"/>
    <xf numFmtId="0" fontId="67" fillId="0" borderId="25" xfId="3" applyFont="1" applyFill="1" applyBorder="1" applyAlignment="1">
      <alignment horizontal="center"/>
    </xf>
    <xf numFmtId="6" fontId="67" fillId="0" borderId="25" xfId="1" applyNumberFormat="1" applyFont="1" applyBorder="1"/>
    <xf numFmtId="0" fontId="68" fillId="0" borderId="61" xfId="3" applyFont="1" applyFill="1" applyBorder="1" applyAlignment="1">
      <alignment horizontal="right"/>
    </xf>
    <xf numFmtId="6" fontId="68" fillId="0" borderId="61" xfId="1" applyNumberFormat="1" applyFont="1" applyBorder="1"/>
    <xf numFmtId="164" fontId="67" fillId="0" borderId="0" xfId="1" applyNumberFormat="1" applyFont="1"/>
    <xf numFmtId="164" fontId="0" fillId="0" borderId="0" xfId="1" applyNumberFormat="1" applyFont="1"/>
    <xf numFmtId="171" fontId="53" fillId="75" borderId="33" xfId="1" applyNumberFormat="1" applyFont="1" applyFill="1" applyBorder="1"/>
    <xf numFmtId="10" fontId="53" fillId="75" borderId="31" xfId="3" applyNumberFormat="1" applyFont="1" applyFill="1" applyBorder="1" applyAlignment="1">
      <alignment horizontal="center"/>
    </xf>
    <xf numFmtId="10" fontId="56" fillId="75" borderId="31" xfId="3" applyNumberFormat="1" applyFont="1" applyFill="1" applyBorder="1" applyAlignment="1">
      <alignment horizontal="center"/>
    </xf>
    <xf numFmtId="0" fontId="53" fillId="75" borderId="32" xfId="3" applyFont="1" applyFill="1" applyBorder="1"/>
    <xf numFmtId="171" fontId="69" fillId="75" borderId="29" xfId="1" applyNumberFormat="1" applyFont="1" applyFill="1" applyBorder="1"/>
    <xf numFmtId="10" fontId="69" fillId="75" borderId="42" xfId="3" applyNumberFormat="1" applyFont="1" applyFill="1" applyBorder="1" applyAlignment="1">
      <alignment horizontal="center"/>
    </xf>
    <xf numFmtId="10" fontId="70" fillId="75" borderId="42" xfId="3" applyNumberFormat="1" applyFont="1" applyFill="1" applyBorder="1" applyAlignment="1">
      <alignment horizontal="center"/>
    </xf>
    <xf numFmtId="0" fontId="69" fillId="75" borderId="30" xfId="3" applyFont="1" applyFill="1" applyBorder="1"/>
    <xf numFmtId="171" fontId="57" fillId="75" borderId="21" xfId="49" applyNumberFormat="1" applyFont="1" applyFill="1" applyBorder="1"/>
    <xf numFmtId="0" fontId="71" fillId="75" borderId="0" xfId="49" applyFont="1" applyFill="1" applyBorder="1"/>
    <xf numFmtId="10" fontId="72" fillId="75" borderId="0" xfId="49" applyNumberFormat="1" applyFont="1" applyFill="1" applyBorder="1" applyAlignment="1">
      <alignment horizontal="center"/>
    </xf>
    <xf numFmtId="164" fontId="72" fillId="75" borderId="23" xfId="49" applyNumberFormat="1" applyFont="1" applyFill="1" applyBorder="1"/>
    <xf numFmtId="171" fontId="69" fillId="75" borderId="21" xfId="49" applyNumberFormat="1" applyFont="1" applyFill="1" applyBorder="1"/>
    <xf numFmtId="10" fontId="69" fillId="75" borderId="0" xfId="49" applyNumberFormat="1" applyFont="1" applyFill="1" applyBorder="1" applyAlignment="1">
      <alignment horizontal="center"/>
    </xf>
    <xf numFmtId="164" fontId="69" fillId="75" borderId="23" xfId="49" applyNumberFormat="1" applyFont="1" applyFill="1" applyBorder="1"/>
    <xf numFmtId="10" fontId="67" fillId="0" borderId="0" xfId="3" applyNumberFormat="1" applyFont="1" applyBorder="1"/>
    <xf numFmtId="0" fontId="67" fillId="0" borderId="0" xfId="3" applyFont="1" applyFill="1" applyBorder="1" applyAlignment="1">
      <alignment horizontal="center"/>
    </xf>
    <xf numFmtId="6" fontId="67" fillId="0" borderId="0" xfId="1" applyNumberFormat="1" applyFont="1" applyBorder="1"/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3" fillId="0" borderId="0" xfId="3"/>
    <xf numFmtId="0" fontId="23" fillId="0" borderId="0" xfId="3" applyFont="1"/>
    <xf numFmtId="166" fontId="3" fillId="0" borderId="0" xfId="3" applyNumberFormat="1"/>
    <xf numFmtId="14" fontId="23" fillId="0" borderId="0" xfId="3" applyNumberFormat="1" applyFont="1"/>
    <xf numFmtId="0" fontId="3" fillId="0" borderId="0" xfId="58"/>
    <xf numFmtId="0" fontId="23" fillId="0" borderId="0" xfId="58" applyFont="1"/>
    <xf numFmtId="0" fontId="23" fillId="0" borderId="0" xfId="3" applyFont="1"/>
    <xf numFmtId="0" fontId="3" fillId="0" borderId="0" xfId="3"/>
    <xf numFmtId="0" fontId="38" fillId="0" borderId="0" xfId="3" applyFont="1"/>
    <xf numFmtId="0" fontId="39" fillId="0" borderId="0" xfId="3" applyFont="1"/>
    <xf numFmtId="0" fontId="3" fillId="0" borderId="36" xfId="3" applyBorder="1"/>
    <xf numFmtId="0" fontId="3" fillId="0" borderId="39" xfId="3" applyBorder="1"/>
    <xf numFmtId="0" fontId="3" fillId="0" borderId="37" xfId="3" applyBorder="1"/>
    <xf numFmtId="0" fontId="3" fillId="0" borderId="19" xfId="3" applyBorder="1"/>
    <xf numFmtId="0" fontId="3" fillId="0" borderId="0" xfId="3" applyBorder="1" applyAlignment="1">
      <alignment horizontal="right"/>
    </xf>
    <xf numFmtId="0" fontId="3" fillId="0" borderId="0" xfId="3" applyBorder="1"/>
    <xf numFmtId="0" fontId="3" fillId="0" borderId="38" xfId="3" applyBorder="1"/>
    <xf numFmtId="0" fontId="40" fillId="0" borderId="38" xfId="3" applyFont="1" applyBorder="1" applyAlignment="1">
      <alignment horizontal="center"/>
    </xf>
    <xf numFmtId="166" fontId="3" fillId="0" borderId="38" xfId="3" applyNumberFormat="1" applyBorder="1" applyAlignment="1">
      <alignment horizontal="center"/>
    </xf>
    <xf numFmtId="0" fontId="3" fillId="0" borderId="38" xfId="3" applyBorder="1" applyAlignment="1">
      <alignment horizontal="center"/>
    </xf>
    <xf numFmtId="0" fontId="23" fillId="58" borderId="0" xfId="3" applyFont="1" applyFill="1" applyBorder="1" applyAlignment="1">
      <alignment horizontal="right"/>
    </xf>
    <xf numFmtId="10" fontId="23" fillId="58" borderId="38" xfId="61" applyNumberFormat="1" applyFont="1" applyFill="1" applyBorder="1" applyAlignment="1">
      <alignment horizontal="center"/>
    </xf>
    <xf numFmtId="0" fontId="3" fillId="0" borderId="28" xfId="3" applyBorder="1"/>
    <xf numFmtId="0" fontId="3" fillId="0" borderId="27" xfId="3" applyBorder="1"/>
    <xf numFmtId="0" fontId="3" fillId="0" borderId="1" xfId="3" applyBorder="1"/>
    <xf numFmtId="14" fontId="23" fillId="0" borderId="0" xfId="58" applyNumberFormat="1" applyFont="1"/>
    <xf numFmtId="166" fontId="3" fillId="0" borderId="0" xfId="3" applyNumberFormat="1" applyBorder="1"/>
    <xf numFmtId="14" fontId="3" fillId="0" borderId="0" xfId="58" applyNumberFormat="1" applyFont="1"/>
    <xf numFmtId="0" fontId="37" fillId="50" borderId="0" xfId="60" applyFont="1" applyFill="1"/>
    <xf numFmtId="0" fontId="37" fillId="80" borderId="0" xfId="60" applyFont="1" applyFill="1"/>
    <xf numFmtId="0" fontId="37" fillId="81" borderId="0" xfId="60" applyFont="1" applyFill="1"/>
    <xf numFmtId="0" fontId="37" fillId="82" borderId="0" xfId="60" applyFont="1" applyFill="1"/>
    <xf numFmtId="0" fontId="37" fillId="83" borderId="0" xfId="60" applyFont="1" applyFill="1"/>
    <xf numFmtId="164" fontId="56" fillId="73" borderId="20" xfId="3" applyNumberFormat="1" applyFont="1" applyFill="1" applyBorder="1"/>
    <xf numFmtId="164" fontId="53" fillId="0" borderId="0" xfId="55" applyNumberFormat="1" applyFont="1" applyFill="1" applyBorder="1"/>
    <xf numFmtId="171" fontId="53" fillId="78" borderId="0" xfId="1" applyNumberFormat="1" applyFont="1" applyFill="1" applyBorder="1"/>
    <xf numFmtId="10" fontId="53" fillId="78" borderId="0" xfId="3" applyNumberFormat="1" applyFont="1" applyFill="1" applyBorder="1" applyAlignment="1">
      <alignment horizontal="center"/>
    </xf>
    <xf numFmtId="10" fontId="56" fillId="78" borderId="0" xfId="3" applyNumberFormat="1" applyFont="1" applyFill="1" applyBorder="1" applyAlignment="1">
      <alignment horizontal="center"/>
    </xf>
    <xf numFmtId="0" fontId="22" fillId="33" borderId="0" xfId="0" applyFont="1" applyFill="1" applyAlignment="1">
      <alignment horizontal="left"/>
    </xf>
    <xf numFmtId="0" fontId="22" fillId="39" borderId="27" xfId="0" applyFont="1" applyFill="1" applyBorder="1" applyAlignment="1">
      <alignment horizontal="left" vertical="top"/>
    </xf>
    <xf numFmtId="0" fontId="22" fillId="53" borderId="0" xfId="0" applyFont="1" applyFill="1" applyAlignment="1">
      <alignment horizontal="left"/>
    </xf>
    <xf numFmtId="0" fontId="22" fillId="39" borderId="0" xfId="0" applyFont="1" applyFill="1" applyAlignment="1">
      <alignment horizontal="left" vertical="top"/>
    </xf>
    <xf numFmtId="0" fontId="33" fillId="52" borderId="31" xfId="56" applyFont="1" applyFill="1" applyBorder="1" applyAlignment="1">
      <alignment horizontal="left"/>
    </xf>
    <xf numFmtId="0" fontId="33" fillId="52" borderId="32" xfId="56" applyFont="1" applyFill="1" applyBorder="1" applyAlignment="1">
      <alignment horizontal="left"/>
    </xf>
    <xf numFmtId="0" fontId="34" fillId="52" borderId="0" xfId="56" applyFont="1" applyFill="1" applyBorder="1" applyAlignment="1">
      <alignment horizontal="left"/>
    </xf>
    <xf numFmtId="0" fontId="34" fillId="52" borderId="23" xfId="56" applyFont="1" applyFill="1" applyBorder="1" applyAlignment="1">
      <alignment horizontal="left"/>
    </xf>
    <xf numFmtId="0" fontId="35" fillId="52" borderId="25" xfId="56" applyFont="1" applyFill="1" applyBorder="1" applyAlignment="1">
      <alignment horizontal="left"/>
    </xf>
    <xf numFmtId="0" fontId="35" fillId="52" borderId="26" xfId="56" applyFont="1" applyFill="1" applyBorder="1" applyAlignment="1">
      <alignment horizontal="left"/>
    </xf>
    <xf numFmtId="0" fontId="2" fillId="51" borderId="29" xfId="0" applyFont="1" applyFill="1" applyBorder="1" applyAlignment="1">
      <alignment horizontal="center"/>
    </xf>
    <xf numFmtId="0" fontId="2" fillId="51" borderId="42" xfId="0" applyFont="1" applyFill="1" applyBorder="1" applyAlignment="1">
      <alignment horizontal="center"/>
    </xf>
    <xf numFmtId="0" fontId="2" fillId="51" borderId="30" xfId="0" applyFont="1" applyFill="1" applyBorder="1" applyAlignment="1">
      <alignment horizontal="center"/>
    </xf>
    <xf numFmtId="0" fontId="0" fillId="34" borderId="13" xfId="0" applyFill="1" applyBorder="1" applyAlignment="1">
      <alignment horizontal="left" vertical="center" wrapText="1"/>
    </xf>
    <xf numFmtId="0" fontId="0" fillId="34" borderId="13" xfId="0" applyFill="1" applyBorder="1" applyAlignment="1">
      <alignment horizontal="left" vertical="center"/>
    </xf>
    <xf numFmtId="0" fontId="57" fillId="78" borderId="29" xfId="49" applyFont="1" applyFill="1" applyBorder="1" applyAlignment="1">
      <alignment horizontal="center"/>
    </xf>
    <xf numFmtId="0" fontId="57" fillId="78" borderId="42" xfId="49" applyFont="1" applyFill="1" applyBorder="1" applyAlignment="1">
      <alignment horizontal="center"/>
    </xf>
    <xf numFmtId="0" fontId="57" fillId="78" borderId="30" xfId="49" applyFont="1" applyFill="1" applyBorder="1" applyAlignment="1">
      <alignment horizontal="center"/>
    </xf>
    <xf numFmtId="0" fontId="59" fillId="73" borderId="29" xfId="49" applyFont="1" applyFill="1" applyBorder="1" applyAlignment="1">
      <alignment horizontal="center"/>
    </xf>
    <xf numFmtId="0" fontId="59" fillId="73" borderId="42" xfId="49" applyFont="1" applyFill="1" applyBorder="1" applyAlignment="1">
      <alignment horizontal="center"/>
    </xf>
    <xf numFmtId="0" fontId="59" fillId="73" borderId="30" xfId="49" applyFont="1" applyFill="1" applyBorder="1" applyAlignment="1">
      <alignment horizontal="center"/>
    </xf>
    <xf numFmtId="0" fontId="65" fillId="78" borderId="29" xfId="49" applyFont="1" applyFill="1" applyBorder="1" applyAlignment="1">
      <alignment horizontal="center"/>
    </xf>
    <xf numFmtId="0" fontId="65" fillId="78" borderId="42" xfId="49" applyFont="1" applyFill="1" applyBorder="1" applyAlignment="1">
      <alignment horizontal="center"/>
    </xf>
    <xf numFmtId="0" fontId="65" fillId="78" borderId="30" xfId="49" applyFont="1" applyFill="1" applyBorder="1" applyAlignment="1">
      <alignment horizontal="center"/>
    </xf>
    <xf numFmtId="0" fontId="54" fillId="71" borderId="29" xfId="49" applyFont="1" applyFill="1" applyBorder="1" applyAlignment="1">
      <alignment horizontal="center"/>
    </xf>
    <xf numFmtId="0" fontId="54" fillId="71" borderId="42" xfId="49" applyFont="1" applyFill="1" applyBorder="1" applyAlignment="1">
      <alignment horizontal="center"/>
    </xf>
    <xf numFmtId="0" fontId="54" fillId="71" borderId="30" xfId="49" applyFont="1" applyFill="1" applyBorder="1" applyAlignment="1">
      <alignment horizontal="center"/>
    </xf>
    <xf numFmtId="0" fontId="55" fillId="72" borderId="13" xfId="49" applyFont="1" applyFill="1" applyBorder="1" applyAlignment="1">
      <alignment horizontal="center"/>
    </xf>
    <xf numFmtId="0" fontId="55" fillId="72" borderId="2" xfId="49" applyFont="1" applyFill="1" applyBorder="1" applyAlignment="1">
      <alignment horizontal="center"/>
    </xf>
    <xf numFmtId="0" fontId="21" fillId="78" borderId="0" xfId="49" applyFont="1" applyFill="1" applyBorder="1" applyAlignment="1">
      <alignment horizontal="center" vertical="center" wrapText="1"/>
    </xf>
    <xf numFmtId="0" fontId="56" fillId="74" borderId="29" xfId="3" applyFont="1" applyFill="1" applyBorder="1" applyAlignment="1">
      <alignment horizontal="center"/>
    </xf>
    <xf numFmtId="0" fontId="56" fillId="74" borderId="42" xfId="3" applyFont="1" applyFill="1" applyBorder="1" applyAlignment="1">
      <alignment horizontal="center"/>
    </xf>
    <xf numFmtId="0" fontId="56" fillId="74" borderId="30" xfId="3" applyFont="1" applyFill="1" applyBorder="1" applyAlignment="1">
      <alignment horizontal="center"/>
    </xf>
    <xf numFmtId="0" fontId="57" fillId="78" borderId="25" xfId="49" applyFont="1" applyFill="1" applyBorder="1" applyAlignment="1">
      <alignment horizontal="center"/>
    </xf>
    <xf numFmtId="0" fontId="24" fillId="59" borderId="29" xfId="49" applyFont="1" applyFill="1" applyBorder="1" applyAlignment="1">
      <alignment horizontal="center"/>
    </xf>
    <xf numFmtId="0" fontId="24" fillId="59" borderId="42" xfId="49" applyFont="1" applyFill="1" applyBorder="1" applyAlignment="1">
      <alignment horizontal="center"/>
    </xf>
    <xf numFmtId="0" fontId="24" fillId="59" borderId="30" xfId="49" applyFont="1" applyFill="1" applyBorder="1" applyAlignment="1">
      <alignment horizontal="center"/>
    </xf>
    <xf numFmtId="0" fontId="41" fillId="33" borderId="29" xfId="49" applyFont="1" applyFill="1" applyBorder="1" applyAlignment="1">
      <alignment horizontal="center"/>
    </xf>
    <xf numFmtId="0" fontId="41" fillId="33" borderId="42" xfId="49" applyFont="1" applyFill="1" applyBorder="1" applyAlignment="1">
      <alignment horizontal="center"/>
    </xf>
    <xf numFmtId="0" fontId="41" fillId="33" borderId="30" xfId="49" applyFont="1" applyFill="1" applyBorder="1" applyAlignment="1">
      <alignment horizontal="center"/>
    </xf>
    <xf numFmtId="0" fontId="2" fillId="48" borderId="29" xfId="0" applyFont="1" applyFill="1" applyBorder="1" applyAlignment="1">
      <alignment horizontal="center"/>
    </xf>
    <xf numFmtId="0" fontId="2" fillId="48" borderId="42" xfId="0" applyFont="1" applyFill="1" applyBorder="1" applyAlignment="1">
      <alignment horizontal="center"/>
    </xf>
    <xf numFmtId="0" fontId="2" fillId="48" borderId="30" xfId="0" applyFont="1" applyFill="1" applyBorder="1" applyAlignment="1">
      <alignment horizontal="center"/>
    </xf>
    <xf numFmtId="0" fontId="24" fillId="36" borderId="42" xfId="49" applyFont="1" applyFill="1" applyBorder="1" applyAlignment="1">
      <alignment horizontal="center"/>
    </xf>
    <xf numFmtId="0" fontId="24" fillId="69" borderId="29" xfId="49" applyFont="1" applyFill="1" applyBorder="1" applyAlignment="1">
      <alignment horizontal="center"/>
    </xf>
    <xf numFmtId="0" fontId="24" fillId="69" borderId="42" xfId="49" applyFont="1" applyFill="1" applyBorder="1" applyAlignment="1">
      <alignment horizontal="center"/>
    </xf>
    <xf numFmtId="0" fontId="24" fillId="69" borderId="30" xfId="49" applyFont="1" applyFill="1" applyBorder="1" applyAlignment="1">
      <alignment horizontal="center"/>
    </xf>
    <xf numFmtId="0" fontId="25" fillId="37" borderId="13" xfId="49" applyFont="1" applyFill="1" applyBorder="1" applyAlignment="1">
      <alignment horizontal="center"/>
    </xf>
    <xf numFmtId="0" fontId="21" fillId="36" borderId="33" xfId="49" applyFill="1" applyBorder="1" applyAlignment="1">
      <alignment horizontal="center" vertical="center" wrapText="1"/>
    </xf>
    <xf numFmtId="0" fontId="21" fillId="36" borderId="31" xfId="49" applyFill="1" applyBorder="1" applyAlignment="1">
      <alignment horizontal="center" vertical="center" wrapText="1"/>
    </xf>
    <xf numFmtId="0" fontId="21" fillId="36" borderId="32" xfId="49" applyFill="1" applyBorder="1" applyAlignment="1">
      <alignment horizontal="center" vertical="center" wrapText="1"/>
    </xf>
    <xf numFmtId="0" fontId="21" fillId="36" borderId="21" xfId="49" applyFill="1" applyBorder="1" applyAlignment="1">
      <alignment horizontal="center" vertical="center" wrapText="1"/>
    </xf>
    <xf numFmtId="0" fontId="21" fillId="36" borderId="0" xfId="49" applyFill="1" applyBorder="1" applyAlignment="1">
      <alignment horizontal="center" vertical="center" wrapText="1"/>
    </xf>
    <xf numFmtId="0" fontId="21" fillId="36" borderId="23" xfId="49" applyFill="1" applyBorder="1" applyAlignment="1">
      <alignment horizontal="center" vertical="center" wrapText="1"/>
    </xf>
    <xf numFmtId="0" fontId="21" fillId="36" borderId="24" xfId="49" applyFill="1" applyBorder="1" applyAlignment="1">
      <alignment horizontal="center" vertical="center" wrapText="1"/>
    </xf>
    <xf numFmtId="0" fontId="21" fillId="36" borderId="25" xfId="49" applyFill="1" applyBorder="1" applyAlignment="1">
      <alignment horizontal="center" vertical="center" wrapText="1"/>
    </xf>
    <xf numFmtId="0" fontId="21" fillId="36" borderId="26" xfId="49" applyFill="1" applyBorder="1" applyAlignment="1">
      <alignment horizontal="center" vertical="center" wrapText="1"/>
    </xf>
  </cellXfs>
  <cellStyles count="6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54" builtinId="3"/>
    <cellStyle name="Currency" xfId="1" builtinId="4"/>
    <cellStyle name="Currency 2" xfId="52"/>
    <cellStyle name="Currency 3" xfId="55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rmal 2 2" xfId="47"/>
    <cellStyle name="Normal 2 2 2" xfId="58"/>
    <cellStyle name="Normal 2 3" xfId="46"/>
    <cellStyle name="Normal 2 4" xfId="57"/>
    <cellStyle name="Normal 3" xfId="49"/>
    <cellStyle name="Normal 4" xfId="3"/>
    <cellStyle name="Normal 4 2" xfId="59"/>
    <cellStyle name="Normal 5" xfId="50"/>
    <cellStyle name="Normal 6" xfId="56"/>
    <cellStyle name="Normal 6 2" xfId="60"/>
    <cellStyle name="Note" xfId="18" builtinId="10" customBuiltin="1"/>
    <cellStyle name="Note 2" xfId="48"/>
    <cellStyle name="Output" xfId="13" builtinId="21" customBuiltin="1"/>
    <cellStyle name="Percent" xfId="51" builtinId="5"/>
    <cellStyle name="Percent 2" xfId="4"/>
    <cellStyle name="Percent 2 2" xfId="61"/>
    <cellStyle name="Percent 3" xfId="53"/>
    <cellStyle name="Title 2" xfId="45"/>
    <cellStyle name="Total" xfId="20" builtinId="25" customBuiltin="1"/>
    <cellStyle name="Warning Text" xfId="17" builtinId="11" customBuiltin="1"/>
  </cellStyles>
  <dxfs count="59">
    <dxf>
      <alignment horizontal="center" readingOrder="0"/>
    </dxf>
    <dxf>
      <alignment horizontal="center" readingOrder="0"/>
    </dxf>
    <dxf>
      <numFmt numFmtId="17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</dxf>
    <dxf>
      <fill>
        <patternFill patternType="solid">
          <bgColor theme="0" tint="-0.14999847407452621"/>
        </patternFill>
      </fill>
    </dxf>
    <dxf>
      <numFmt numFmtId="164" formatCode="_(&quot;$&quot;* #,##0_);_(&quot;$&quot;* \(#,##0\);_(&quot;$&quot;* &quot;-&quot;??_);_(@_)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Independent%20Living%20Services\4.%20Post-Hearing\Post%20PH%20Analyses\MCDHH%20DHILS%20Post%20PH%2011-2-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Independent%20Living%20Services\4.%20Post-Hearing\Post%20PH%20Analyses\MCDHH%20DHIL%20SOT%20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5 UFRs"/>
      <sheetName val="Salaries"/>
      <sheetName val="Expenses"/>
      <sheetName val="CAF"/>
      <sheetName val="Analysis"/>
      <sheetName val="Rate Calculation"/>
      <sheetName val="FISCAL IMPACT"/>
    </sheetNames>
    <sheetDataSet>
      <sheetData sheetId="0"/>
      <sheetData sheetId="1">
        <row r="3">
          <cell r="G3">
            <v>53000</v>
          </cell>
        </row>
        <row r="4">
          <cell r="G4">
            <v>34374.648553657324</v>
          </cell>
        </row>
        <row r="5">
          <cell r="G5">
            <v>28348.459311374503</v>
          </cell>
        </row>
      </sheetData>
      <sheetData sheetId="2">
        <row r="34">
          <cell r="F34">
            <v>4146.7001434720232</v>
          </cell>
        </row>
        <row r="73">
          <cell r="E73">
            <v>0.17205932538668167</v>
          </cell>
        </row>
        <row r="74">
          <cell r="F74">
            <v>0.17581298601157255</v>
          </cell>
        </row>
      </sheetData>
      <sheetData sheetId="3">
        <row r="25">
          <cell r="BI25">
            <v>4.3768475255077849E-2</v>
          </cell>
        </row>
      </sheetData>
      <sheetData sheetId="4">
        <row r="12">
          <cell r="AG12">
            <v>376.29310344827587</v>
          </cell>
          <cell r="AH12">
            <v>1564.3965517241379</v>
          </cell>
          <cell r="AI12">
            <v>206.33620689655174</v>
          </cell>
        </row>
        <row r="33">
          <cell r="G33">
            <v>7500</v>
          </cell>
        </row>
        <row r="59">
          <cell r="B59">
            <v>1.2</v>
          </cell>
          <cell r="C59">
            <v>4.3</v>
          </cell>
          <cell r="D59">
            <v>0.5</v>
          </cell>
          <cell r="H59">
            <v>4000</v>
          </cell>
        </row>
        <row r="60">
          <cell r="B60">
            <v>1</v>
          </cell>
          <cell r="D60">
            <v>0.45</v>
          </cell>
        </row>
        <row r="61">
          <cell r="D61">
            <v>0.37</v>
          </cell>
        </row>
        <row r="62">
          <cell r="B62">
            <v>0.75</v>
          </cell>
          <cell r="D62">
            <v>0.32</v>
          </cell>
        </row>
        <row r="63">
          <cell r="B63">
            <v>0.45</v>
          </cell>
          <cell r="C63">
            <v>2.2000000000000002</v>
          </cell>
          <cell r="D63">
            <v>0.25</v>
          </cell>
        </row>
        <row r="64">
          <cell r="B64">
            <v>0.4</v>
          </cell>
          <cell r="C64">
            <v>2</v>
          </cell>
          <cell r="D64">
            <v>0.15</v>
          </cell>
        </row>
        <row r="65">
          <cell r="B65">
            <v>0.25</v>
          </cell>
          <cell r="C65">
            <v>1.2</v>
          </cell>
          <cell r="D65">
            <v>0.12</v>
          </cell>
        </row>
        <row r="66">
          <cell r="B66">
            <v>0.2</v>
          </cell>
          <cell r="C66">
            <v>0.7</v>
          </cell>
          <cell r="D66">
            <v>0.1</v>
          </cell>
        </row>
      </sheetData>
      <sheetData sheetId="5">
        <row r="24">
          <cell r="L24">
            <v>424095.30258548679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A"/>
      <sheetName val="Attachment B"/>
      <sheetName val="Attachment C"/>
      <sheetName val="Attachment D"/>
    </sheetNames>
    <sheetDataSet>
      <sheetData sheetId="0"/>
      <sheetData sheetId="1">
        <row r="7">
          <cell r="U7">
            <v>37470</v>
          </cell>
        </row>
        <row r="11">
          <cell r="U11">
            <v>0.17581298601157255</v>
          </cell>
        </row>
        <row r="18">
          <cell r="U18">
            <v>0.12</v>
          </cell>
        </row>
        <row r="19">
          <cell r="U19">
            <v>4.3768475255077849E-2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MCDHH%20Initial%20Analysis%203.23.16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aSolimini/AppData/Local/Microsoft/Windows/Temporary%20Internet%20Files/Content.Outlook/VPTTPB14/SpendingActivitycodes_Kara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43.533065972224" createdVersion="5" refreshedVersion="5" minRefreshableVersion="3" recordCount="770">
  <cacheSource type="worksheet">
    <worksheetSource name="Table1" r:id="rId2"/>
  </cacheSource>
  <cacheFields count="9">
    <cacheField name="Order" numFmtId="0">
      <sharedItems containsSemiMixedTypes="0" containsString="0" containsNumber="1" containsInteger="1" minValue="1" maxValue="770"/>
    </cacheField>
    <cacheField name="Provider" numFmtId="0">
      <sharedItems count="5">
        <s v="Center for Living and Working"/>
        <s v="Stavros"/>
        <s v="DEAF Inc NE"/>
        <s v="DEAF Inc SE"/>
        <s v="DEAF Inc Boston"/>
      </sharedItems>
    </cacheField>
    <cacheField name="Type" numFmtId="0">
      <sharedItems count="4">
        <s v="Revenue"/>
        <s v="Salary Expense"/>
        <s v="Expense"/>
        <s v="Non-Reimbursable"/>
      </sharedItems>
    </cacheField>
    <cacheField name="Line Item or Expense" numFmtId="0">
      <sharedItems/>
    </cacheField>
    <cacheField name="Staffing" numFmtId="0">
      <sharedItems count="4">
        <s v="N/A"/>
        <s v="Management"/>
        <s v="Direct Care"/>
        <s v="Clerical/Support"/>
      </sharedItems>
    </cacheField>
    <cacheField name="ScheduleBExpLineNumber" numFmtId="0">
      <sharedItems count="154">
        <s v="1R"/>
        <s v="2R"/>
        <s v="3R"/>
        <s v="4R"/>
        <s v="5R"/>
        <s v="6R"/>
        <s v="7R"/>
        <s v="8R"/>
        <s v="9R"/>
        <s v="10R"/>
        <s v="11R"/>
        <s v="12R"/>
        <s v="13R"/>
        <s v="14R"/>
        <s v="15R"/>
        <s v="16R"/>
        <s v="17R"/>
        <s v="18R"/>
        <s v="19R"/>
        <s v="20R"/>
        <s v="21R"/>
        <s v="22R"/>
        <s v="23R"/>
        <s v="24R"/>
        <s v="25R"/>
        <s v="26R"/>
        <s v="27R"/>
        <s v="28R"/>
        <s v="29R"/>
        <s v="30R"/>
        <s v="31R"/>
        <s v="32R"/>
        <s v="33R"/>
        <s v="34R"/>
        <s v="35R"/>
        <s v="36R"/>
        <s v="37R"/>
        <s v="38R"/>
        <s v="39R"/>
        <s v="40R"/>
        <s v="41R"/>
        <s v="42R"/>
        <s v="43R"/>
        <s v="44R"/>
        <s v="45R"/>
        <s v="46R"/>
        <s v="47R"/>
        <s v="48R"/>
        <s v="49R"/>
        <s v="50R"/>
        <s v="51R"/>
        <s v="52R"/>
        <s v="53R"/>
        <s v="1S"/>
        <s v="2S"/>
        <s v="3S"/>
        <s v="4S"/>
        <s v="5S"/>
        <s v="6S"/>
        <s v="7S"/>
        <s v="8S"/>
        <s v="9S"/>
        <s v="10S"/>
        <s v="11S"/>
        <s v="12S"/>
        <s v="13S"/>
        <s v="14S"/>
        <s v="15S"/>
        <s v="16S"/>
        <s v="17S"/>
        <s v="18S"/>
        <s v="19S"/>
        <s v="20S"/>
        <s v="21S"/>
        <s v="22S"/>
        <s v="23S"/>
        <s v="24S"/>
        <s v="25S"/>
        <s v="26S"/>
        <s v="27S"/>
        <s v="28S"/>
        <s v="29S"/>
        <s v="30S"/>
        <s v="31S"/>
        <s v="32S"/>
        <s v="33S"/>
        <s v="34S"/>
        <s v="35S"/>
        <s v="36S"/>
        <s v="37S"/>
        <s v="38S"/>
        <s v="39S"/>
        <s v="1E"/>
        <s v="2E"/>
        <s v="3E"/>
        <s v="4E"/>
        <s v="5E"/>
        <s v="6E"/>
        <s v="7E"/>
        <s v="8E"/>
        <s v="9E"/>
        <s v="10E"/>
        <s v="11E"/>
        <s v="12E"/>
        <s v="13E"/>
        <s v="14E"/>
        <s v="15E"/>
        <s v="16E"/>
        <s v="17E"/>
        <s v="18E"/>
        <s v="19E"/>
        <s v="20E"/>
        <s v="21E"/>
        <s v="22E"/>
        <s v="23E"/>
        <s v="24E"/>
        <s v="25E"/>
        <s v="26E"/>
        <s v="27E"/>
        <s v="28E"/>
        <s v="29E"/>
        <s v="30E"/>
        <s v="31E"/>
        <s v="32E"/>
        <s v="33E"/>
        <s v="34E"/>
        <s v="35E"/>
        <s v="36E"/>
        <s v="42E"/>
        <s v="43E"/>
        <s v="44E"/>
        <s v="48E"/>
        <s v="49E"/>
        <s v="50E"/>
        <s v="51E"/>
        <s v="52E"/>
        <s v="53E"/>
        <s v="54E"/>
        <s v="55E"/>
        <s v="56E"/>
        <s v="57E"/>
        <s v="58E"/>
        <s v="1N"/>
        <s v="2N"/>
        <s v="3N"/>
        <s v="4N"/>
        <s v="5N"/>
        <s v="6N"/>
        <s v="7N"/>
        <s v="8N"/>
        <s v="9N"/>
        <s v="10N"/>
        <s v="11N"/>
        <s v="12N"/>
      </sharedItems>
    </cacheField>
    <cacheField name="LineDescription" numFmtId="0">
      <sharedItems count="154">
        <s v="Contrib., Gifts, Leg., Bequests, Spec. Ev."/>
        <s v="Gov. In-Kind/Capital Budget"/>
        <s v="Private IN-Kind"/>
        <s v="Total Contribution and In-Kind"/>
        <s v="Mass Gov. Grant"/>
        <s v="Other Grant (exclud. Fed.Direct)"/>
        <s v="Total Grants"/>
        <s v="Dept. of Mental Health (DMH)"/>
        <s v="Dept.of Developmental Services(DDS/DMR)"/>
        <s v="Dept. of Public Health (DPH)"/>
        <s v="Dept.of Children and Families (DCF/DSS)"/>
        <s v="Dept. of Transitional Assist (DTA/WEL)"/>
        <s v="Dept. of Youth Services (DYS)"/>
        <s v="Health Care Fin &amp; Policy (HCF)-Contract"/>
        <s v="Health Care Fin &amp; Policy (HCF)-UCP"/>
        <s v="MA. Comm. For the Blind (MCB)"/>
        <s v="MA. Comm. for Deaf &amp; H H (MCD)"/>
        <s v="MA. Rehabilitation Commission (MRC)"/>
        <s v="MA. Off. for Refugees &amp; Immigr.(ORI)"/>
        <s v="Dept.of Early Educ. &amp; Care  (EEC)-Contract"/>
        <s v="Dept.of Early Educ. &amp; Care (EEC)-Voucher"/>
        <s v="Dept of Correction (DOC)"/>
        <s v="Dept. of Elementary &amp; Secondary Educ. (DOE)"/>
        <s v="Parole Board (PAR)"/>
        <s v="Veteran's Services (VET)"/>
        <s v="Ex. Off. of Elder Affairs (ELD)"/>
        <s v="Div.of Housing &amp; Community Develop(OCD)"/>
        <s v="POS Subcontract"/>
        <s v="Other Mass. State Agency POS"/>
        <s v="Mass State Agency Non - POS"/>
        <s v="Mass. Local Govt/Quasi-Govt. Entities"/>
        <s v="Non-Mass. State/Local Government"/>
        <s v="Direct Federal Grants/Contracts"/>
        <s v="Medicaid - Direct Payments"/>
        <s v="Medicaid - MBHP Subcontract"/>
        <s v="Medicare"/>
        <s v="Mass. Govt. Client Stipends"/>
        <s v="Client Resources"/>
        <s v="Mass. spon.client SF/3rd Pty offsets"/>
        <s v="Other Publicly sponsored client offsets"/>
        <s v="Private Client Fees (excluding 3rd Pty)"/>
        <s v="Private Client 3rd Pty/other offsets"/>
        <s v="Total Assistance and Fees"/>
        <s v="Federated Fundraising"/>
        <s v="Commercial Activities"/>
        <s v="Non-Charitable Revenue"/>
        <s v="Investment Revenue"/>
        <s v="Other Revenue"/>
        <s v="Allocated Admin (M&amp;G) Revenue"/>
        <s v="Released Net Assets-Program"/>
        <s v="Released Net Assets-Equipment"/>
        <s v="Released Net Assets-Time"/>
        <s v="Total Revenue = 57E"/>
        <s v="Program Director (UFR Title 102)"/>
        <s v="Program Function Manager (UFR Title 101)"/>
        <s v="Asst. Program Director (UFR Title 103)"/>
        <s v="Supervising Professional (UFR Title 104) "/>
        <s v="Physician &amp; Psychiatrist  (UFR Title 105 &amp; 121)"/>
        <s v="Physician Asst. (UFR Title 106)"/>
        <s v="N. Midwife, N.P., Psych N.,N.A., R.N.- MA (Title 107)"/>
        <s v="R.N. - Non Masters (UFR Title 108)"/>
        <s v="L.P.N. (UFR Title 109) "/>
        <s v="Pharmacist (UFR Title 110)"/>
        <s v="Occupational Therapist (UFR Title 111)"/>
        <s v="Physical Therapist (UFR Title 112)"/>
        <s v="Speech / Lang. Pathol., Audiologist (UFR Title 113)"/>
        <s v="Dietician / Nutritionist (UFR Title 114)"/>
        <s v="Spec. Education Teacher (UFR Title 115)"/>
        <s v="Teacher (UFR Title 116)"/>
        <s v="Day Care Director (UFR Title 117)"/>
        <s v="Day Care Lead Teacher (UFR Title 118)"/>
        <s v="Day Care Teacher (UFR Title 119)"/>
        <s v="Day Care Asst. Teacher / Aide (UFR Title 120)"/>
        <s v="Psychologist - Doctorate (UFR Title 122)"/>
        <s v="Clinician-(formerly Psych.Masters)(UFR Title 123)"/>
        <s v="Social Worker - L.I.C.S.W. (UFR Title 124)"/>
        <s v="Social Worker - L.C.S.W., L.S.W (UFR Title 125 &amp; 126)"/>
        <s v="Licensed Counselor (UFR Title 127)"/>
        <s v="Cert. Voc. Rehab. Counselor (UFR Title 128)"/>
        <s v="Cert. Alch. &amp;/or Drug Abuse Counselor (UFR Title 129)"/>
        <s v="Counselor (UFR Title 130)"/>
        <s v="Case Worker / Manager - Masters (UFR Title 131)"/>
        <s v="Case Worker / Manager (UFR Title 132)"/>
        <s v="Direct Care / Prog. Staff Superv. (UFR Title 133)"/>
        <s v="Direct Care / Prog. Staff III (UFR Title 134)"/>
        <s v="Direct Care / Prog. Staff II (UFR Title 135)"/>
        <s v="Direct Care / Prog. Staff I (UFR Title 136)"/>
        <s v="Prog. Secretarial / Clerical Staff (UFR Title 137)"/>
        <s v="Maintainence, House/Groundskeeping, Cook 138"/>
        <s v="Direct Care / Driver Staff (UFR Title 138)"/>
        <s v="Direct Care Overtime, Shift Differential and Relief "/>
        <s v="Total Direct Program Staff = 1E"/>
        <s v="Total Direct Program Staff = 39S"/>
        <s v="Chief Executive Officer"/>
        <s v="Chief Financial Officer"/>
        <s v="Accting/Clerical Support"/>
        <s v="Admin Maint/House-Grndskeeping"/>
        <s v="Total Admin Employee"/>
        <s v="Commerical products &amp; Svs/Mkting"/>
        <s v="Total FTE/Salary/Wages"/>
        <s v="Payroll Taxes 150"/>
        <s v="Fringe Benefits 151"/>
        <s v="Accrual Adjustments"/>
        <s v="Total Employee Compensation &amp; Rel. Exp."/>
        <s v="Facility and Prog. Equip.Expenses 301,390"/>
        <s v="Facility &amp; Prog. Equip. Depreciation 301"/>
        <s v="Facility Operation/Maint./Furn.390"/>
        <s v="Facility General Liability Insurance 390"/>
        <s v="Total Occupancy"/>
        <s v="Direct Care Consultant 201"/>
        <s v="Temporary Help 202"/>
        <s v="Clients and Caregivers Reimb./Stipends 203"/>
        <s v="Subcontracted Direct Care 206"/>
        <s v="Staff Training 204"/>
        <s v="Staff Mileage / Travel 205"/>
        <s v="Meals 207"/>
        <s v="Client Transportation 208"/>
        <s v="Vehicle Expenses 208"/>
        <s v="Vehicle Depreciation 208"/>
        <s v="Incidental Medical /Medicine/Pharmacy 209"/>
        <s v="Client Personal Allowances 211"/>
        <s v="Provision Material Goods/Svs./Benefits 212"/>
        <s v="Direct Client Wages 214"/>
        <s v="Other Commercial Prod. &amp; Svs. 214"/>
        <s v="Program Supplies &amp; Materials 215"/>
        <s v="Non Charitable Expenses"/>
        <s v="Other Expense"/>
        <s v="Total Other Program Expense"/>
        <s v="Other Professional Fees &amp; Other Admin. Exp. 410"/>
        <s v="Leased Office/Program Office Equip.410,390"/>
        <s v="Office Equipment Depreciation 410"/>
        <s v="Program Support 216"/>
        <s v="Professional Insurance 410"/>
        <s v="Working Capital Interest 410"/>
        <s v="Total Direct Administrative Expense"/>
        <s v="Admin (M&amp;G) Reporting Center Allocation"/>
        <s v="Total Reimbursable Expense"/>
        <s v="Direct State/Federal Non-Reimbursable Expense"/>
        <s v="Allocation of State/Fed Non-Reimbursable Expense"/>
        <s v="TOTAL EXPENSE"/>
        <s v="TOTAL REVENUE = 53R"/>
        <s v="OPERATING RESULTS"/>
        <s v="Direct Employee Compensation &amp; Related Exp."/>
        <s v="Direct Occupancy"/>
        <s v="Direct Other Program/Operating"/>
        <s v="Direct Subcontract Expense"/>
        <s v="Direct Administrative Expense"/>
        <s v="Direct Other Expense"/>
        <s v="Direct Depreciation"/>
        <s v="Total Direct Non-Reimbursable (Tie to 54E)"/>
        <s v="Total Direct and Allocated Non-Reimb. (54E+55E)"/>
        <s v="Eligible Non-Reimbursable Exp. Revenue Offsets "/>
        <s v="Capital Budget Revenue Adjustment"/>
        <s v="Excess of Non-Reimbursable Expense Over Offsets"/>
      </sharedItems>
    </cacheField>
    <cacheField name="FTE" numFmtId="0">
      <sharedItems containsString="0" containsBlank="1" containsNumber="1" minValue="0" maxValue="5.38"/>
    </cacheField>
    <cacheField name="Actual" numFmtId="164">
      <sharedItems containsString="0" containsBlank="1" containsNumber="1" minValue="-51693.268565749924" maxValue="431437.02541856555" count="151">
        <n v="634"/>
        <m/>
        <n v="0"/>
        <n v="245510"/>
        <n v="2118"/>
        <n v="247628"/>
        <n v="4943"/>
        <n v="253205"/>
        <n v="56214"/>
        <n v="85408"/>
        <n v="141622"/>
        <n v="14005"/>
        <n v="9384"/>
        <n v="165011"/>
        <n v="693"/>
        <n v="830"/>
        <n v="7599"/>
        <n v="2084"/>
        <n v="11206"/>
        <n v="6717"/>
        <n v="211"/>
        <n v="17161"/>
        <n v="70"/>
        <n v="24159"/>
        <n v="11199"/>
        <n v="1354"/>
        <n v="2817"/>
        <n v="15370"/>
        <n v="36267.143043113851"/>
        <n v="252013.14304311384"/>
        <n v="2643"/>
        <n v="254656.14304311384"/>
        <n v="-1451.1430431138433"/>
        <n v="5577"/>
        <n v="-2934"/>
        <n v="861"/>
        <n v="133"/>
        <n v="247704"/>
        <n v="9498"/>
        <n v="671"/>
        <n v="257873"/>
        <n v="258867"/>
        <n v="11979"/>
        <n v="44001"/>
        <n v="20218"/>
        <n v="36395"/>
        <n v="18094"/>
        <n v="324"/>
        <n v="131011"/>
        <n v="11617"/>
        <n v="14919"/>
        <n v="157547"/>
        <n v="4254"/>
        <n v="1169"/>
        <n v="8457"/>
        <n v="1183"/>
        <n v="15063"/>
        <n v="108735"/>
        <n v="625"/>
        <n v="3472"/>
        <n v="112832"/>
        <n v="1873"/>
        <n v="676"/>
        <n v="247"/>
        <n v="7897"/>
        <n v="10693"/>
        <n v="14425.268565749915"/>
        <n v="310560.26856574992"/>
        <n v="-51693.268565749924"/>
        <n v="994"/>
        <n v="-994"/>
        <n v="230330"/>
        <n v="1273"/>
        <n v="231603"/>
        <n v="12875"/>
        <n v="1711"/>
        <n v="46324"/>
        <n v="2949"/>
        <n v="63859"/>
        <n v="4823"/>
        <n v="15299"/>
        <n v="83981"/>
        <n v="11730"/>
        <n v="941"/>
        <n v="12671"/>
        <n v="82181"/>
        <n v="578"/>
        <n v="1070"/>
        <n v="1078"/>
        <n v="3242"/>
        <n v="88149"/>
        <n v="-81"/>
        <n v="83"/>
        <n v="2"/>
        <n v="49342.103822186633"/>
        <n v="234145.10382218665"/>
        <n v="-2542.1038221866474"/>
        <n v="373667"/>
        <n v="3721"/>
        <n v="377388"/>
        <n v="13748"/>
        <n v="391136"/>
        <n v="21220"/>
        <n v="9370"/>
        <n v="104987"/>
        <n v="2614"/>
        <n v="138191"/>
        <n v="10474"/>
        <n v="33107"/>
        <n v="181772"/>
        <n v="17959"/>
        <n v="906"/>
        <n v="18865"/>
        <n v="87301"/>
        <n v="1689"/>
        <n v="9923"/>
        <n v="282"/>
        <n v="5578"/>
        <n v="5025"/>
        <n v="109798"/>
        <n v="529"/>
        <n v="83026.887945338793"/>
        <n v="393990.88794533879"/>
        <n v="-2854.8879453387926"/>
        <n v="-13748"/>
        <n v="372362"/>
        <n v="5451"/>
        <n v="48820"/>
        <n v="426633"/>
        <n v="16624"/>
        <n v="11434"/>
        <n v="123768"/>
        <n v="16737"/>
        <n v="168563"/>
        <n v="12734"/>
        <n v="40382"/>
        <n v="221679"/>
        <n v="55900"/>
        <n v="24608"/>
        <n v="80508"/>
        <n v="28584"/>
        <n v="684"/>
        <n v="1484"/>
        <n v="50"/>
        <n v="2024"/>
        <n v="2308"/>
        <n v="35134"/>
        <n v="3198"/>
        <n v="90918.025418565565"/>
        <n v="431437.02541856555"/>
        <n v="-4804.0254185655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70.450757870371" createdVersion="4" refreshedVersion="4" minRefreshableVersion="3" recordCount="4174">
  <cacheSource type="worksheet">
    <worksheetSource ref="A4:G4178" sheet="qry_SpendingActivitycodes" r:id="rId2"/>
  </cacheSource>
  <cacheFields count="7">
    <cacheField name="fiscal_year" numFmtId="0">
      <sharedItems containsSemiMixedTypes="0" containsString="0" containsNumber="1" containsInteger="1" minValue="2013" maxValue="2018" count="6">
        <n v="2014"/>
        <n v="2015"/>
        <n v="2013"/>
        <n v="2018"/>
        <n v="2016"/>
        <n v="2017"/>
      </sharedItems>
    </cacheField>
    <cacheField name="department" numFmtId="0">
      <sharedItems count="20">
        <s v="DMR"/>
        <s v="MCB"/>
        <s v="ELD"/>
        <s v="DSS"/>
        <s v="VET"/>
        <s v="DMH"/>
        <s v="DPH"/>
        <s v="MRC"/>
        <s v="ORI"/>
        <s v="DYS"/>
        <s v="OCD"/>
        <s v="EHS"/>
        <s v="WEL"/>
        <s v="EEC"/>
        <s v="CHE"/>
        <s v="MCD"/>
        <s v="DOT"/>
        <s v="CDA"/>
        <s v="NSC"/>
        <s v="MGC"/>
      </sharedItems>
    </cacheField>
    <cacheField name="activity" numFmtId="0">
      <sharedItems count="496">
        <s v="3753"/>
        <s v="210L"/>
        <s v="8031"/>
        <s v="DVCB"/>
        <s v="1131"/>
        <s v="3054"/>
        <s v="RES0"/>
        <s v="FNFO"/>
        <s v="3375"/>
        <s v="8075"/>
        <s v="3182"/>
        <s v="3700"/>
        <s v="3080"/>
        <s v="3716"/>
        <s v="2100"/>
        <s v="2222"/>
        <s v="2234"/>
        <s v="2021"/>
        <s v="3752"/>
        <s v="3361"/>
        <s v="3780"/>
        <s v="3315"/>
        <s v="3385"/>
        <s v="2215"/>
        <s v="2517"/>
        <s v="3170"/>
        <s v="3228"/>
        <s v="DVRE"/>
        <s v="3773"/>
        <s v="FNLA"/>
        <s v="3014"/>
        <s v="3288"/>
        <s v="CSSI"/>
        <s v="2405"/>
        <s v="5200"/>
        <s v="4928"/>
        <s v="2506"/>
        <s v="4939"/>
        <s v="3470"/>
        <s v="4705"/>
        <s v="2244"/>
        <s v="3713"/>
        <s v="2237"/>
        <s v="5300"/>
        <s v="3701"/>
        <s v="2022"/>
        <s v="2504"/>
        <s v="2226"/>
        <s v="3180"/>
        <s v="3664"/>
        <s v="4942"/>
        <s v="2213"/>
        <s v="3168"/>
        <s v="3771"/>
        <s v="2402"/>
        <s v="2236"/>
        <s v="3438"/>
        <s v="6700"/>
        <s v="3781"/>
        <s v="3020"/>
        <s v="3007"/>
        <s v="4957"/>
        <s v="3434"/>
        <s v="4930"/>
        <s v="FBSS"/>
        <s v="3709"/>
        <s v="3738"/>
        <s v="3033"/>
        <s v="2922"/>
        <s v="8015"/>
        <s v="8016"/>
        <s v="4777"/>
        <s v="2503"/>
        <s v="3702"/>
        <s v="3059"/>
        <s v="3015"/>
        <s v="3065"/>
        <s v="3431"/>
        <s v="3423"/>
        <s v="3174"/>
        <s v="7100"/>
        <s v="4936"/>
        <s v="3319"/>
        <s v="3395"/>
        <s v="3183"/>
        <s v="4787"/>
        <s v="4614"/>
        <s v="4909"/>
        <s v="3799"/>
        <s v="CSSS"/>
        <s v="2121"/>
        <s v="4772"/>
        <s v="3043"/>
        <s v="6704"/>
        <s v="3056"/>
        <s v="4955"/>
        <s v="6000"/>
        <s v="3285"/>
        <s v="2861"/>
        <s v="4941"/>
        <s v="2230"/>
        <s v="2151"/>
        <s v="3703"/>
        <s v="6780"/>
        <s v="3196"/>
        <s v="3751"/>
        <s v="3249"/>
        <s v="2184"/>
        <s v="8019"/>
        <s v="3401"/>
        <s v="3262"/>
        <s v="4857"/>
        <s v="FNSS"/>
        <s v="FBS0"/>
        <s v="8052"/>
        <s v="3735"/>
        <s v="3731"/>
        <s v="FRCM"/>
        <s v="3366"/>
        <s v="2128"/>
        <s v="2238"/>
        <s v="3163"/>
        <s v="3779"/>
        <s v="4753"/>
        <s v="2949"/>
        <s v="2240"/>
        <s v="6753"/>
        <s v="2220"/>
        <s v="CCHM"/>
        <s v="2886"/>
        <s v="3066"/>
        <s v="3068"/>
        <s v="CCSP"/>
        <s v="3034"/>
        <s v="3031"/>
        <s v="2262"/>
        <s v="2144"/>
        <s v="3386"/>
        <s v="3039"/>
        <s v="4927"/>
        <s v="2250"/>
        <s v="3778"/>
        <s v="4940"/>
        <s v="3166"/>
        <s v="4964"/>
        <s v="2219"/>
        <s v="4706"/>
        <s v="3777"/>
        <s v="CSSU"/>
        <s v="3467"/>
        <s v="3760"/>
        <s v="2232"/>
        <s v="4929"/>
        <s v="4953"/>
        <s v="3150"/>
        <s v="2515"/>
        <s v="1601"/>
        <s v="2109"/>
        <s v="3029"/>
        <s v="3284"/>
        <s v="3001"/>
        <s v="3774"/>
        <s v="2906"/>
        <s v="2516"/>
        <s v="8068"/>
        <s v="4734"/>
        <s v="4912"/>
        <s v="3681"/>
        <s v="3279"/>
        <s v="3710"/>
        <s v="4935"/>
        <s v="4959"/>
        <s v="2142"/>
        <s v="2229"/>
        <s v="4771"/>
        <s v="3382"/>
        <s v="4933"/>
        <s v="3181"/>
        <s v="3208"/>
        <s v="3202"/>
        <s v="4943"/>
        <s v="4613"/>
        <s v="4881"/>
        <s v="4874"/>
        <s v="DVHT"/>
        <s v="4965"/>
        <s v="3191"/>
        <s v="3226"/>
        <s v="3048"/>
        <s v="3764"/>
        <s v="4617"/>
        <s v="4958"/>
        <s v="4956"/>
        <s v="3161"/>
        <s v="3400"/>
        <s v="3021"/>
        <s v="3329"/>
        <s v="8005"/>
        <s v="2217"/>
        <s v="3184"/>
        <s v="2508"/>
        <s v="3330"/>
        <s v="3283"/>
        <s v="FOSM"/>
        <s v="4741"/>
        <s v="3785"/>
        <s v="2119"/>
        <s v="8032"/>
        <s v="2225"/>
        <s v="3079"/>
        <s v="3274"/>
        <s v="4627"/>
        <s v="CCIE"/>
        <s v="2143"/>
        <s v="3075"/>
        <s v="6703"/>
        <s v="3422"/>
        <s v="3707"/>
        <s v="4950"/>
        <s v="2502"/>
        <s v="3798"/>
        <s v="3153"/>
        <s v="2501"/>
        <s v="3770"/>
        <s v="8034"/>
        <s v="CSSE"/>
        <s v="4828"/>
        <s v="RESS"/>
        <s v="2110"/>
        <s v="3759"/>
        <s v="8010"/>
        <s v="2127"/>
        <s v="2928"/>
        <s v="4954"/>
        <s v="4749"/>
        <s v="210S"/>
        <s v="4952"/>
        <s v="4921"/>
        <s v="2227"/>
        <s v="3040"/>
        <s v="3457"/>
        <s v="2507"/>
        <s v="3024"/>
        <s v="2024"/>
        <s v="5004"/>
        <s v="4620"/>
        <s v="3165"/>
        <s v="3078"/>
        <s v="2521"/>
        <s v="4760"/>
        <s v="2406"/>
        <s v="2251"/>
        <s v="3389"/>
        <s v="3380"/>
        <s v="1133"/>
        <s v="4633"/>
        <s v="4784"/>
        <s v="3051"/>
        <s v="8027"/>
        <s v="2404"/>
        <s v="3712"/>
        <s v="3210"/>
        <s v="RESG"/>
        <s v="3317"/>
        <s v="4951"/>
        <s v="FNCO"/>
        <s v="2403"/>
        <s v="3131"/>
        <s v="2242"/>
        <s v="8043"/>
        <s v="3061"/>
        <s v="2218"/>
        <s v="8030"/>
        <s v="3169"/>
        <s v="3321"/>
        <s v="2451"/>
        <s v="4735"/>
        <s v="4919"/>
        <s v="3287"/>
        <s v="CTT0"/>
        <s v="8065"/>
        <s v="3397"/>
        <s v="8070"/>
        <s v="8042"/>
        <s v="2264"/>
        <s v="4725"/>
        <s v="2124"/>
        <s v="4911"/>
        <s v="4788"/>
        <s v="4910"/>
        <s v="3042"/>
        <s v="2156"/>
        <s v="8029"/>
        <s v="2510"/>
        <s v="2208"/>
        <s v="3041"/>
        <s v="2231"/>
        <s v="3128"/>
        <s v="8066"/>
        <s v="3222"/>
        <s v="4702"/>
        <s v="4710"/>
        <s v="CSSO"/>
        <s v="2518"/>
        <s v="3415"/>
        <s v="4923"/>
        <s v="4728"/>
        <s v="CSSH"/>
        <s v="3412"/>
        <s v="6002"/>
        <s v="022N"/>
        <s v="8002"/>
        <s v="2235"/>
        <s v="FBSC"/>
        <s v="3749"/>
        <s v="6707"/>
        <s v="SALR"/>
        <s v="2841"/>
        <s v="3027"/>
        <s v="2916"/>
        <s v="EVAC"/>
        <s v="8074"/>
        <s v="5834"/>
        <s v="2224"/>
        <s v="4785"/>
        <s v="4714"/>
        <s v="2200"/>
        <s v="5100"/>
        <s v="8006"/>
        <s v="2216"/>
        <s v="3023"/>
        <s v="2025"/>
        <s v="2514"/>
        <s v="2522"/>
        <s v="4770"/>
        <s v="4984"/>
        <s v="3776"/>
        <s v="4700"/>
        <s v="8026"/>
        <s v="3772"/>
        <s v="8061"/>
        <s v="3300"/>
        <s v="2027"/>
        <s v="2221"/>
        <s v="2223"/>
        <s v="3478"/>
        <s v="1500"/>
        <s v="8007"/>
        <s v="2246"/>
        <s v="3063"/>
        <s v="4634"/>
        <s v="3069"/>
        <s v="CTC0"/>
        <s v="3104"/>
        <s v="3750"/>
        <s v="3482"/>
        <s v="4775"/>
        <s v="4931"/>
        <s v="4618"/>
        <s v="3049"/>
        <s v="FNST"/>
        <s v="3052"/>
        <s v="3146"/>
        <s v="2199"/>
        <s v="8044"/>
        <s v="4779"/>
        <s v="4925"/>
        <s v="CFC0"/>
        <s v="4704"/>
        <s v="6701"/>
        <s v="2103"/>
        <s v="CFR0"/>
        <s v="2131"/>
        <s v="FNGH"/>
        <s v="3705"/>
        <s v="2202"/>
        <s v="2675"/>
        <s v="FOS0"/>
        <s v="4887"/>
        <s v="2245"/>
        <s v="1300"/>
        <s v="2115"/>
        <s v="2885"/>
        <s v="2833"/>
        <s v="8062"/>
        <s v="2925"/>
        <s v="4963"/>
        <s v="3089"/>
        <s v="2505"/>
        <s v="8017"/>
        <s v="3091"/>
        <s v="2023"/>
        <s v="210R"/>
        <s v="2953"/>
        <s v="0149"/>
        <s v="2401"/>
        <s v="3486"/>
        <s v="4621"/>
        <s v="4883"/>
        <s v="2028"/>
        <s v="4626"/>
        <s v="4926"/>
        <s v="NECH"/>
        <s v="3253"/>
        <s v="FNSO"/>
        <s v="4630"/>
        <s v="2020"/>
        <s v="2511"/>
        <s v="4915"/>
        <s v="8014"/>
        <s v="2500"/>
        <s v="8067"/>
        <s v="2253"/>
        <s v="4776"/>
        <s v="FRCF"/>
        <s v="FRCO"/>
        <s v="3455"/>
        <s v="3452"/>
        <s v="AMSS"/>
        <s v="3775"/>
        <s v="8028"/>
        <s v="5005"/>
        <s v="2248"/>
        <s v="4885"/>
        <s v="3062"/>
        <s v="4641"/>
        <s v="CCTP"/>
        <s v="ISAP"/>
        <s v="8060"/>
        <s v="8036"/>
        <s v="022P"/>
        <s v="0999"/>
        <s v="4619"/>
        <s v="2247"/>
        <s v="4750"/>
        <s v="3203"/>
        <s v="2122"/>
        <s v="3453"/>
        <s v="7101"/>
        <s v="2670"/>
        <s v="8003"/>
        <s v="3139"/>
        <s v="4625"/>
        <s v="8064"/>
        <s v="2512"/>
        <s v="3769"/>
        <s v="2243"/>
        <s v="3090"/>
        <s v="FOSC"/>
        <s v="1400"/>
        <s v="4701"/>
        <s v="4727"/>
        <s v="2931"/>
        <s v="FBSA"/>
        <s v="2233"/>
        <s v="2152"/>
        <s v="3081"/>
        <s v="8055"/>
        <s v="3197"/>
        <s v="8041"/>
        <s v="3379"/>
        <s v="DVST"/>
        <s v="0997"/>
        <s v="FBSR"/>
        <s v="3047"/>
        <s v="2212"/>
        <s v="4729"/>
        <s v="4980"/>
        <s v="4629"/>
        <s v="2509"/>
        <s v="4631"/>
        <s v="2101"/>
        <s v="2884"/>
        <s v="8072"/>
        <s v="4635"/>
        <s v="CCRR"/>
        <s v="4623"/>
        <s v="4922"/>
        <s v="2241"/>
        <s v="3240"/>
        <s v="1200"/>
        <s v="4622"/>
        <s v="4624"/>
        <s v="2933"/>
        <s v="2029"/>
        <s v="4872"/>
        <s v="4764"/>
        <s v="2835"/>
        <s v="3050"/>
        <s v="QT05"/>
        <s v="4860"/>
        <s v="2209"/>
        <s v="1100"/>
        <s v="4628"/>
        <s v="5885"/>
        <s v="2901"/>
      </sharedItems>
    </cacheField>
    <cacheField name="activity_name" numFmtId="0">
      <sharedItems count="500">
        <s v="Occupancy for Adult Long Term Residential Svs."/>
        <s v="Adult Long Term Care Occupancy"/>
        <s v="Elderly Nutrition Program"/>
        <s v="DV Community Based"/>
        <s v="Non-residential Support Services for Veterans"/>
        <s v="COMMUNITY BASED FLEXIBLE SUPPORT"/>
        <s v="RES SERVICE"/>
        <s v="Foster Care"/>
        <s v="WIC NUTRITION"/>
        <s v="Naturally Occurring Retirement Communities"/>
        <s v="EMERGENCY STABILIZATION RESIDENCE"/>
        <s v="Family Support Navigation"/>
        <s v="INTENSIVE RESIDENTIAL TREATMENT"/>
        <s v="Community Peer Support/Residential Peer Support"/>
        <s v="MEDICAL EVALUATION NONMEDICAID"/>
        <s v="Transitional to Adult Hood"/>
        <s v="TAC Assigned CHPT 688 VR&amp;CL"/>
        <s v="Employment Services"/>
        <s v="Acquired Brain Injury Shared Living"/>
        <s v="SEX ASSAULT.PREV.&amp; SURV."/>
        <s v="Financial Assistance"/>
        <s v="FIRST OFFENDER DRIVER"/>
        <s v="AMBULATORY SERVICES"/>
        <s v="INDEPENDENT LIVING CENTERS"/>
        <s v="SUPPORT SERVICES"/>
        <s v="CLINICAL TEAM"/>
        <s v="RECRUITMENT SERVICES"/>
        <s v="DV Residential"/>
        <s v="Intensive Flexible Family Support Services"/>
        <s v="Family Networks Lead Agency"/>
        <s v="RECOVERY LEARNING COMMUNITY"/>
        <s v="Placement Services Tier 1"/>
        <s v="CTR PROTECTIVE INVESTIGATIONS"/>
        <s v="Deaf Biind Community Access Network"/>
        <s v="CIES Component Procurement"/>
        <s v="Youth Stabilization"/>
        <s v="RESIDENTIAL SERVICES BLANKET"/>
        <s v="Womens Health Comprehensive Care Coordination"/>
        <s v="YOUTH RESIDENTIAL"/>
        <s v="RURAL DOM VIOL &amp; CHLD VCTM"/>
        <s v="ABI Waiver Non - Residential"/>
        <s v="Occupancy for Acquired Brain Injury Residential Svs."/>
        <s v="Substance Abuse Services"/>
        <s v="Partnership Plus"/>
        <s v="Respite In Recipent's Home-Day"/>
        <s v="Social Adjustment Services"/>
        <s v="FOSTER CARE - DYS"/>
        <s v="MRC - RESIDENTIAL"/>
        <s v="Comprehensive Integrated Employment Services"/>
        <s v="Day Habilitation Services"/>
        <s v="BCHAP Legislative Earmarks"/>
        <s v="ARRA VR Basic Support"/>
        <s v="Supported Employment Services"/>
        <s v="Cultural Linguistic Family Support Centers"/>
        <s v="RESIDENTAL SUPPORTS"/>
        <s v="Clinical and Medical Diagnostics"/>
        <s v="Teen Pregnancy Prevention"/>
        <s v="Family Support Navigation AWC"/>
        <s v="Financial Assistance Administration"/>
        <s v="STAFF TRAINING"/>
        <s v="PROGRAM MANAGEMENT - CENTRAL / AREA"/>
        <s v="Statewide Municipal Capacity Building"/>
        <s v="TRANSITIONAL SERVICES"/>
        <s v="Recovery Support Services"/>
        <s v="SUPTV PREV PROG"/>
        <s v="Community Family Training/Residential Family Training"/>
        <s v="DDS/DESE Direct Support Services"/>
        <s v="CAMPS FORDMH REFERRED YOUTH"/>
        <s v="Housing Search"/>
        <s v="Supportive Senior Housing"/>
        <s v="Coordination of Care"/>
        <s v="Early Childhood Care"/>
        <s v="Staff Secure Treatment"/>
        <s v="Respite In Care Giver's Home"/>
        <s v="COMMUNITY REHABILITATIVE SUPPO"/>
        <s v="CLIENT &amp; COMMUNITY EMPOWERMENT"/>
        <s v="COMMUNITY &amp; SCHOOL THERAPEUTIC SUPPORT"/>
        <s v="PEDIATRIC AIDS (MASS CARE)"/>
        <s v="HIV/AIDS RESEARCH TRNG. SUPP."/>
        <s v="SUPPORTIVE SERVICE BLANKET"/>
        <s v="Autism Coaching Support-Agency"/>
        <s v="Youth Intervention Programs"/>
        <s v="Family Planning Program"/>
        <s v="INPATIENT DETOXIFICATION"/>
        <s v="CENTRAL OFFICE EXECUTIVE"/>
        <s v="Integrated Chronic Disease Management"/>
        <s v="Moms Do Care"/>
        <s v="Targeted Capacity Building for AOD"/>
        <s v="Financial Intermediary Service-PDP"/>
        <s v="CONTR SVC MGMT"/>
        <s v="MOBILITY - NONMEDICAID"/>
        <s v="Tobacco Control Resource Center"/>
        <s v="HOMELESS PROGRAM SUPPORT"/>
        <s v="Individualized Day Supports AWC"/>
        <s v="INDIVIDUAL SUPPORT"/>
        <s v="OHA HIV/AIDS Case Management and Health Related Support"/>
        <s v="EOHHS Operations"/>
        <s v="DAY HABILITATION SUPPLEMENT"/>
        <s v="SMOC-Transportation Program"/>
        <s v="Substance Abuse Prevention Programs"/>
        <s v="Shared Living"/>
        <s v="RADIO READING"/>
        <s v="Individualized Home Supports"/>
        <s v="Financial Assistance AWC"/>
        <s v="TRANSPORTATION"/>
        <s v="Acquired Brain Injury Residential Hab."/>
        <s v="PSYCHOLOGY DIRECT CARE SERVICE"/>
        <s v="Competitive Integrated Employment Services"/>
        <s v="Elder Homelessness Assistance"/>
        <s v="2ND OFFENDER RESIDENTIAL"/>
        <s v="ASSISTIVE TECHNOLOGY SERVICES"/>
        <s v="Laboratory Capacity Chemical Agents (Focus Area D)"/>
        <s v="Fam Networks Supp &amp; Stab"/>
        <s v="FBS"/>
        <s v="LGBT Aging Project"/>
        <s v="Children's Respite in Care Giver's Home-Hour"/>
        <s v="Respite in Recipent's Home-Hour"/>
        <s v="Resource Centers Micro"/>
        <s v="POISON CONTROL"/>
        <s v="CLIENT TRAVEL"/>
        <s v="Recreational Services"/>
        <s v="COMMUNITY BASED DAY SUPPORTS"/>
        <s v="Family Support Center Flexible Stipends"/>
        <s v="Suicide Prevention"/>
        <s v="SNAP Nutrition Ed &amp; Obesity Prevention Programs"/>
        <s v="DIVISION OF DISABILITY DETERMI"/>
        <s v="Agency w/Choice Admin fee"/>
        <s v="HOME CARE ASSISTANCE"/>
        <s v="CHILD CARE HOMELESS"/>
        <s v="M3 Employment Supports"/>
        <s v="INDIVIDUAL SUPPORT (BLANKET)"/>
        <s v="DAY SERVICES"/>
        <s v="CHILD CARE SUPPORTIVE"/>
        <s v="CLUBHOUSE SERVICES"/>
        <s v="PROGRAM OF ASSERTIVE COMMUNITY TREATMENT"/>
        <s v="Individual Supports for Community Habilitation"/>
        <s v="RESIDENTIAL TREATMENT"/>
        <s v="HOMELESS SUPPORT SERVICES"/>
        <s v="Recovery High School"/>
        <s v="Transition Related Services"/>
        <s v="Rolland Transition/Community Outreach Services"/>
        <s v="Mass Collaborative for Action, Leadership and Learning 2"/>
        <s v="BLANKET DAY SERVICES"/>
        <s v="Strategic Prevention Framework Partnership for Success 2"/>
        <s v="Adaptive Driving Evaluation and Training"/>
        <s v="CRIME PREVENTION COALITION (JANE DOE)"/>
        <s v="Active Treatment"/>
        <s v="UNACCOMPANIED MINOR SVCS"/>
        <s v="REFUGEE HEALTH"/>
        <s v="Non-Waiver Services"/>
        <s v="MFP NON - Residential"/>
        <s v="Office Based Opioid Treatment Services"/>
        <s v="Pregnant and Parenting Teens"/>
        <s v="PLACEMENT SERVICES"/>
        <s v="DIAGNOSTIC"/>
        <s v="Accounting"/>
        <s v="PERSONAL VOC ADJ - NONMEDICAID"/>
        <s v="DISASTER CRISIS COUNSELING"/>
        <s v="EXECUTIVE-CENTRAL/AREA"/>
        <s v="Medically Complex Programs"/>
        <s v="Emergency Assistance Temporary Shelter"/>
        <s v="TRANS. INDEP. LIVING PROGRAN"/>
        <s v="Money Follows People  Transition"/>
        <s v="Obesity/Physical Activity"/>
        <s v="Substance Abuse Legislative Earmarks"/>
        <s v="DDS/Group Supported Employment Partnership"/>
        <s v="GUARDIANSHIP SERVICES"/>
        <s v="Behavioral Supports and ConsultationFamily Training"/>
        <s v="Family Focused Intervention &amp; Care Coordination"/>
        <s v="Personal Responsibility Education Program"/>
        <s v="Shared living Services"/>
        <s v="Tob Cntl Statewide Capacity Bldg"/>
        <s v="YOUTH SEARCH"/>
        <s v="Health Disparities Reduction"/>
        <s v="Group Supported Employment"/>
        <s v="PSYCHIATRY SERVICE"/>
        <s v="MEDICAL SERVICES"/>
        <s v="Asthma Prevention and Control Programe"/>
        <s v="Infectious Disease Drug Assistance Program"/>
        <s v="Epidemiology Surveillance"/>
        <s v="BT Emergency Preparedness - Focus Area A - General"/>
        <s v="DV Hotline"/>
        <s v="Drug Court Case Management"/>
        <s v="F &amp; E/CORE"/>
        <s v="TRAINING &amp; STAFF DEVELOPMENT"/>
        <s v="RESPITE CARE SERVICES"/>
        <s v="Facility Day Habilitation"/>
        <s v="Recovery Coaches in Emergency Department"/>
        <s v="BSAS Jail Diversion Program"/>
        <s v="BSAS Supportive Case Management"/>
        <s v="BLANKET RESIDENTIAL"/>
        <s v="CRIM JUSTICE PROG"/>
        <s v="PSYCHIATRIC RESIDENCY TRAINING"/>
        <s v="TEWKSBURY STAB AND TRANS"/>
        <s v="Money Management Assistance"/>
        <s v="Long-Term Device Loan Program"/>
        <s v="REGIONAL OFFICE EXECUTIVE"/>
        <s v="EDUCATIONAL SERVICES"/>
        <s v="EI - SPEC TRAINING PROJECTS"/>
        <s v="ASSISTIVE TECHNOLOGY"/>
        <s v="FOST CARE MGMT"/>
        <s v="Special Health Needs Family Initiatives"/>
        <s v="Lifespan Respite Program"/>
        <s v="HOMEMAKER"/>
        <s v="Title III-E National Family Caregiver Support Program"/>
        <s v="MRC Supported Employment"/>
        <s v="CHILD/ADOL RESIDENTIAL SERVICE"/>
        <s v="CORPORATE REP PAYEE"/>
        <s v="General Community - Based DV"/>
        <s v="CHILD CARE INCOME ELIGIBLE"/>
        <s v="RESIDENTIAL/DAY PROG."/>
        <s v="INDIVIDUALIZED SUPPORT, RESIDENTAL"/>
        <s v="Individualized Home Supports AWC"/>
        <s v="SCHOOL BASED HEALTH CENTERS"/>
        <s v="MRC NON - Residential"/>
        <s v="Adult Companion"/>
        <s v="HIV Prevention, Testing and Referral Services"/>
        <s v="ASSESSMENT"/>
        <s v="Individual/Community Supports"/>
        <s v="24 HOUR RESIDENTIAL SERVICES"/>
        <s v="Hardware Secure Detention"/>
        <s v="Family Support Centers"/>
        <s v="Senior Community Service Employment"/>
        <s v="CTR COMPREHENSIVE EMER SVCS"/>
        <s v="Environmental Heath Assessment"/>
        <s v="RES SHELTER"/>
        <s v="PERSONAL VOC ADJ - MEDICAID"/>
        <s v="Adult Site Based Respite Facility"/>
        <s v="Guardianship"/>
        <s v="ESP-YPP Transportation"/>
        <s v="Home Visiting Maternal Child Evidence Based"/>
        <s v="Refug &amp; Immigr Safety (RISE)"/>
        <s v="Day Hab Supplement"/>
        <s v="INDIVIDUAL FLEXIBLE SUPPORT SERVICE"/>
        <s v="BSAS Access to Recovery Program"/>
        <s v="Statewide Treatment for Civilly-Committed Pesons"/>
        <s v="Community Supports"/>
        <s v="OUTREACH &amp; ENGAGEMENT"/>
        <s v="TB Clinics"/>
        <s v="Alternative lock - Up"/>
        <s v="PRE-SCREENING AND ASSESSMENT"/>
        <s v="Refugee School Impact (RSI)"/>
        <s v="Children's policy"/>
        <s v="DV Residential  Based"/>
        <s v="Adult Day Health Services"/>
        <s v="CHILD/ADDOLESCENT RESPITE CARE"/>
        <s v="Provider Client Services"/>
        <s v="Perinatal &amp; Early Childhood Project Mgt Staff"/>
        <s v="Mobile Eye Clinic Services"/>
        <s v="MRC Community-Based Day Supports"/>
        <s v="SASI - SA SHELTER FOR IND"/>
        <s v="SPECIALIZED RES SERV"/>
        <s v="HOMELESS VETERANS"/>
        <s v="Triage, Engagement and Assessment"/>
        <s v="Street Outreach"/>
        <s v="BFHN Legislative Earmarks"/>
        <s v="Nursing Facility Active Treatment"/>
        <s v="Prevention and Recovery in Early Psychosis"/>
        <s v="Title III-D Medication Management Services"/>
        <s v="SOCIAL SUPPORT AND NETWORKING"/>
        <s v="Stabilization In Caregiver's Home"/>
        <s v="PHARMACY SERVICES (GENERAL)"/>
        <s v="GROUP HOME"/>
        <s v="EARLY INTERVENTION-COMPREHENSIVE"/>
        <s v="Latina Residential Recovery With or Without Their Children"/>
        <s v="Congregate Care"/>
        <s v="Dormiciliary Care"/>
        <s v="COMPREHENSIVE MEDICAL SERVICES"/>
        <s v="TBI Waiver Residential"/>
        <s v="ELDER PROTECTIVE PROGRAMS"/>
        <s v="TRANSITION AGED YOUTH SERVICE"/>
        <s v="Assistive Technology Independent Living"/>
        <s v="Title III-B Supportive Services"/>
        <s v="Adult Long Term Care"/>
        <s v="Center-Based Work Services"/>
        <s v="GROWTH &amp; NUTRITION PROGRMS"/>
        <s v="INDEPENDENT LIVING SERVICE"/>
        <s v="SECURE DETENTION"/>
        <s v="Comprehensive Cancer Prev &amp; Control"/>
        <s v="Specialized Case Management for Families in TSL"/>
        <s v="SUPPLEMENTAL ADULT SUPPORTS"/>
        <s v="Caring Together Teen Parent"/>
        <s v="Standards of Care for People with Alzheimer's"/>
        <s v="NARCOTIC TREATMENT"/>
        <s v="Enhanced ADRC"/>
        <s v="Protective Service Casework"/>
        <s v="CHILD/ADOL GROUP HOMES"/>
        <s v="Tobacco Control Contract Mgt"/>
        <s v="RESPITE CARE"/>
        <s v="Healthy Communities"/>
        <s v="Wellness Promotion"/>
        <s v="Substance Abuse Helpline &amp; Website"/>
        <s v="HOUSING FIRST"/>
        <s v="ENGINEER GRP. CONSLT."/>
        <s v="Title III-B Long Term Care Ombudsman"/>
        <s v="DETENTION DIVERSION"/>
        <s v="VR INDEPENDENT LIVING"/>
        <s v="STABILIZATION SERVICES"/>
        <s v="Adaptive Assistance"/>
        <s v="RECREATIONAL THERAPY SERVICES"/>
        <s v="FLEXIBLE FAMILY SUPPORTS"/>
        <s v="Veterans Program"/>
        <s v="GENERAL ADMINISTRAIVE SUPPORT SER"/>
        <s v="S.A.N.E."/>
        <s v="SCHOOL HLTH INSTITUTE"/>
        <s v="CTR PROTECTIVE OTHER"/>
        <s v="JUVENILE OFFENDER BOOT CAMP."/>
        <s v="E.I. AUTISTIC SERVICES"/>
        <s v="HIV Drug Assist. &amp; Supports for Access &amp; Adherence (HDAP)"/>
        <s v="Office of Rural Health"/>
        <s v="CTR CHILD ABUSE HOTLINE"/>
        <s v="SPECIALIZED DENTALCARE"/>
        <s v="Transportation Management"/>
        <s v="PREP PLANS,SPECS,DESIGNS,&amp; PE"/>
        <s v="Grants to Councils on Aging"/>
        <s v="Informational &amp; Referal/Edu"/>
        <s v="FBS CLINICAL"/>
        <s v="Individual Support &amp; Community Habilitation"/>
        <s v="Adult Companion AWC"/>
        <s v="POS Salary Reserve"/>
        <s v="Food Stamp Outreach"/>
        <s v="ADULT FORENSIC COURT SERVICES"/>
        <s v="UMM Learning Disability Assessments"/>
        <s v="EVACUATION"/>
        <s v="MA EOEA PROTECTIVE SERVICES PROJECT"/>
        <s v="Residential Supervision- Area based client and Program Serv"/>
        <s v="Adaptive Housing"/>
        <s v="LGBT Domestic Violence Response"/>
        <s v="HLTH PROM CLEARINGHOUSE"/>
        <s v="Day Habilitation Supplements"/>
        <s v="VOCATIONAL REHABILITATION"/>
        <s v="VR CIES COMPONENTS"/>
        <s v="Home Care/Respite Care Purchased Sevices"/>
        <s v="Independent Living / Supported Living"/>
        <s v="RESEARCH"/>
        <s v="Preventive Health (PHP)"/>
        <s v="DAY REPORTING CENTER"/>
        <s v="Staff Secure Detention"/>
        <s v="Tob Cntl Community Coalitions"/>
        <s v="Opiod Urgent Care Centers"/>
        <s v="Family Leadership Program"/>
        <s v="EI - TRANSPORTATION"/>
        <s v="Title III Area Plan Administration"/>
        <s v="Autism Support Centers"/>
        <s v="Enhanced Community Options Program Purchased Services"/>
        <s v="COMPREHENSIVE HOME HEALTH"/>
        <s v="Family Support Center Stipends"/>
        <s v="AmeriCorp"/>
        <s v="Protective Services"/>
        <s v="Assistive Technology Regional Centers"/>
        <s v="MASSTART"/>
        <s v="Individual Rapid Rehousing ARRA-HPRP"/>
        <s v="Elder Abuse Hotline"/>
        <s v="Rolland Waiver Non Residential"/>
        <s v="STATE COLLEGE PREPARATORY SERVICE"/>
        <s v="Opioid STR Federal Grant"/>
        <s v="CARING TOGETHER FAMILY PARTNER PROGRAM"/>
        <s v="Nursing Facility Transitional Services"/>
        <s v="Caring Together"/>
        <s v="CONTRACTED CLIENT TRANSPORT."/>
        <s v="Fiscal Intermediary Processing Fee"/>
        <s v="Specialized Early Intervention"/>
        <s v="EI Regional Consultation Program"/>
        <s v="Clinically Managed Inpatient Detoxification"/>
        <s v="Extended Release Naltrexone Pilot"/>
        <s v="ADULT RESIDENTIAL SERVICES"/>
        <s v="Fam Networks STARR"/>
        <s v="HEALTH/WELLNESS INITIATIVE"/>
        <s v="COMPREHENSIVE PSYCH SERVICES - CLINIC"/>
        <s v="Community Choices Program"/>
        <s v="Pediatric Palliative Care"/>
        <s v="BT Emergency Preparedness - Pandemic Influenza"/>
        <s v="Comp FC"/>
        <s v="GAY AND LESBIAN YOUTH PROGRAM"/>
        <s v="Respite In Recipient's Home AWC"/>
        <s v="DIAGNOSTIC &amp; EVAL - MEDICAID"/>
        <s v="Comp Family Res"/>
        <s v="CLT. INTERP. SERV. NONMEDICAID"/>
        <s v="Fam Networks Group Homes"/>
        <s v="Children's Respite In Care Giver Home-Day"/>
        <s v="MRC Brain Injury Community Center"/>
        <s v="Office of Long Term Care"/>
        <s v="Refugee and Immigrant Health Program Management"/>
        <s v="Rolland Waiver Residential"/>
        <s v="Familiy Rapid Rehousing ARRA-HPRP"/>
        <s v="M2 Employment Training and Ed"/>
        <s v="ESP - YOUNG PARENTS PROGRAM"/>
        <s v="Long Term Care Options Counseling"/>
        <s v="GROUP CARE"/>
        <s v="EA Alternative Housing"/>
        <s v="Care Coordination Program: Outreach, Education and Linkages"/>
        <s v="CHILD/ADOLESCENT CONTRACTED INPATIENT"/>
        <s v="REVOCATION"/>
        <s v="Congregate Housing Services Coordination"/>
        <s v="INDIVIDUALIZED SUPPORT, RESIDENTAL SCHOOLS"/>
        <s v="Citizenship for New Americans Program (CNAP)"/>
        <s v="Adult Foster Care"/>
        <s v="Food Insecurity Nutrition Incentive Grant Program"/>
        <s v="2014 Vision Project Year 1"/>
        <s v="ELDER PEER SUPPORT"/>
        <s v="BATTERER INTERVENTION PROGRAM"/>
        <s v="TB Program Management"/>
        <s v="EEC-Race to the Top."/>
        <s v="Domestic Violence Substance Misuse and Trauma"/>
        <s v="Screening, Brief Intervention, Referral &amp; Treatment"/>
        <s v="NEW CHARDON SHELTER STAFF AND EXPENSES"/>
        <s v="VISUALLY IMPAIRED SERVICE"/>
        <s v="Supp &amp; Stab"/>
        <s v="SDV Equity Model"/>
        <s v="Refugee Case Management (RCM)"/>
        <s v="Community Service Programs"/>
        <s v="HIV/AIDS Corrections to Community Reintergration Program"/>
        <s v="Home Care/Respite Care Case Mgmt &amp; Adm"/>
        <s v="Hardware Secure Treatment"/>
        <s v="Money Follows People Quality of Life Survey Adminstration"/>
        <s v="TBI Community Based Day Supports"/>
        <s v="Pediatric SANE"/>
        <s v="Resource Centers Full Time"/>
        <s v="Resource Centers"/>
        <s v="SPEC`L RESIDENT SERVICES WOMEN"/>
        <s v="COMM HEALTH CENTER ENHANCEMENT"/>
        <s v="ADOPTMGMT"/>
        <s v="Planned Facility-Based Respite Programs for Children"/>
        <s v="Title III-D Health Promotion Services"/>
        <s v="Purchase of Services Contracting"/>
        <s v="Rolland Non - Residential"/>
        <s v="TB Outbreak Control"/>
        <s v="STABLIZATION, ASSESSMENT AND RAPID INTERGRATION"/>
        <s v="Gambling Prevention Contracts"/>
        <s v="CHILD CARE TEEN PARENT"/>
        <s v="ISA Actv for DOT Child"/>
        <s v="Enhanced Community Options Program Case Management"/>
        <s v="SHINE Benefits Counseling"/>
        <s v="Miscellaneous"/>
        <s v="Rolland Residential"/>
        <s v="Injury Prev &amp; Control Project Mgt Staff"/>
        <s v="ELECTROCARDIOLOGY SERVICE"/>
        <s v="MOBILITY - MEDICAID"/>
        <s v="COMM BASED CASE MGMT SERV"/>
        <s v="Adult Autism Coaching  - Individuals"/>
        <s v="Office of Medicaid"/>
        <s v="Service Incentive Grants"/>
        <s v="COSMETOLOGY"/>
        <s v="SECURE TREATMENT"/>
        <s v="Housing Stabilization"/>
        <s v="Choices for Successful Transitions"/>
        <s v="LONG TERM GROUP CARE"/>
        <s v="Facility/Center Based Work Services"/>
        <s v="TBI Waiver NON - Residential"/>
        <s v="ADULT CONTRACTED INPATIENT SERVICES"/>
        <s v="CONT FOS CARE"/>
        <s v="Individual Eviction Prevention ARRA-HPRP"/>
        <s v="S.I.D.S."/>
        <s v="Office of Oral Health"/>
        <s v="ESP Services"/>
        <s v="ADOL DAY PROG"/>
        <s v="ABI Waiver Residential"/>
        <s v="COOPERATIVE FUNDING"/>
        <s v="CLINICALLY INTNSVE RESID TREATMENT"/>
        <s v="Geriatic Mental Health Program"/>
        <s v="BLANKET WORK SERVICES"/>
        <s v="Caring Homes Pilot"/>
        <s v="SUPPORTIVE CASE MGT"/>
        <s v="DV Statewide"/>
        <s v="TRANSFER PROJECT EXPENSES"/>
        <s v="Recreation/Camp"/>
        <s v="Intimate Partner Abuse Educational Services"/>
        <s v="PROGRAM MANAGEMENT - SITE OFFICE"/>
        <s v="MFP Housing Search"/>
        <s v="Office of Multi-Cultural Health"/>
        <s v="ESSENTIALS FOR CHILDHOOD"/>
        <s v="Children Exposed to Domestic Violence"/>
        <s v="SPECIALIZED FOSTER CARE"/>
        <s v="Low Threshold"/>
        <s v="MEDICAL EVALUATION - MEDICAID"/>
        <s v="Placement Services Tier 2"/>
        <s v="M1 Employment Ready"/>
        <s v="Alzheimer Disease Supportive Srv Program"/>
        <s v="HIV/HCV/STI/TB Prevention, Linkage &amp; Retention in Care &amp; Tx"/>
        <s v="CHILD CARE RESOURC/REFERRAL CN"/>
        <s v="FAMILY SUPPORT"/>
        <s v="Toll-Free HIV/STD/V. Hepatitis Hotline &amp; Treatment Ed Librar"/>
        <s v="MFP Residential"/>
        <s v="Physical Therapy"/>
        <s v="Familiy Diversion ARRA-HPRP"/>
        <s v="ADULT RESIDENTIAL SERVICES - CONTRACTED"/>
        <s v="Emergency Shelter"/>
        <s v="Food Stamp Employment and Training"/>
        <s v="Financial Literacy"/>
        <s v="Immunization Program Management"/>
        <s v="Primary Care/Health Access Project Mgt Staff"/>
        <s v="GENERAL ADMINISTRATION"/>
        <s v="CONTRACTED ADULT OUTPATIENT SERVICES"/>
        <s v="Establish Statewide CCRRs"/>
        <s v="Substance Abuse Prevention Staff"/>
        <s v="ABIAdaptive Housing /Architects"/>
        <s v="Familiy Eviction Prevention ARRA-HPRP"/>
        <s v="Supervised Visitation"/>
        <s v="Training"/>
        <s v="Playspaces Program"/>
      </sharedItems>
    </cacheField>
    <cacheField name="object" numFmtId="0">
      <sharedItems/>
    </cacheField>
    <cacheField name="fund_name" numFmtId="0">
      <sharedItems/>
    </cacheField>
    <cacheField name="SumOfposting_line_amount" numFmtId="0">
      <sharedItems containsSemiMixedTypes="0" containsString="0" containsNumber="1" minValue="-210881.97" maxValue="933987710.86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0">
  <r>
    <n v="1"/>
    <x v="0"/>
    <x v="0"/>
    <s v="Line Item"/>
    <x v="0"/>
    <x v="0"/>
    <x v="0"/>
    <m/>
    <x v="0"/>
  </r>
  <r>
    <n v="2"/>
    <x v="0"/>
    <x v="0"/>
    <s v="Line Item"/>
    <x v="0"/>
    <x v="1"/>
    <x v="1"/>
    <m/>
    <x v="1"/>
  </r>
  <r>
    <n v="3"/>
    <x v="0"/>
    <x v="0"/>
    <s v="Line Item"/>
    <x v="0"/>
    <x v="2"/>
    <x v="2"/>
    <m/>
    <x v="1"/>
  </r>
  <r>
    <n v="4"/>
    <x v="0"/>
    <x v="0"/>
    <s v="Total"/>
    <x v="0"/>
    <x v="3"/>
    <x v="3"/>
    <m/>
    <x v="0"/>
  </r>
  <r>
    <n v="5"/>
    <x v="0"/>
    <x v="0"/>
    <s v="Line Item"/>
    <x v="0"/>
    <x v="4"/>
    <x v="4"/>
    <m/>
    <x v="1"/>
  </r>
  <r>
    <n v="6"/>
    <x v="0"/>
    <x v="0"/>
    <s v="Line Item"/>
    <x v="0"/>
    <x v="5"/>
    <x v="5"/>
    <m/>
    <x v="1"/>
  </r>
  <r>
    <n v="7"/>
    <x v="0"/>
    <x v="0"/>
    <s v="Total"/>
    <x v="0"/>
    <x v="6"/>
    <x v="6"/>
    <m/>
    <x v="2"/>
  </r>
  <r>
    <n v="8"/>
    <x v="0"/>
    <x v="0"/>
    <s v="Line Item"/>
    <x v="0"/>
    <x v="7"/>
    <x v="7"/>
    <m/>
    <x v="1"/>
  </r>
  <r>
    <n v="9"/>
    <x v="0"/>
    <x v="0"/>
    <s v="Line Item"/>
    <x v="0"/>
    <x v="8"/>
    <x v="8"/>
    <m/>
    <x v="1"/>
  </r>
  <r>
    <n v="10"/>
    <x v="0"/>
    <x v="0"/>
    <s v="Line Item"/>
    <x v="0"/>
    <x v="9"/>
    <x v="9"/>
    <m/>
    <x v="1"/>
  </r>
  <r>
    <n v="11"/>
    <x v="0"/>
    <x v="0"/>
    <s v="Line Item"/>
    <x v="0"/>
    <x v="10"/>
    <x v="10"/>
    <m/>
    <x v="1"/>
  </r>
  <r>
    <n v="12"/>
    <x v="0"/>
    <x v="0"/>
    <s v="Line Item"/>
    <x v="0"/>
    <x v="11"/>
    <x v="11"/>
    <m/>
    <x v="1"/>
  </r>
  <r>
    <n v="13"/>
    <x v="0"/>
    <x v="0"/>
    <s v="Line Item"/>
    <x v="0"/>
    <x v="12"/>
    <x v="12"/>
    <m/>
    <x v="1"/>
  </r>
  <r>
    <n v="14"/>
    <x v="0"/>
    <x v="0"/>
    <s v="Line Item"/>
    <x v="0"/>
    <x v="13"/>
    <x v="13"/>
    <m/>
    <x v="1"/>
  </r>
  <r>
    <n v="15"/>
    <x v="0"/>
    <x v="0"/>
    <s v="Line Item"/>
    <x v="0"/>
    <x v="14"/>
    <x v="14"/>
    <m/>
    <x v="1"/>
  </r>
  <r>
    <n v="16"/>
    <x v="0"/>
    <x v="0"/>
    <s v="Line Item"/>
    <x v="0"/>
    <x v="15"/>
    <x v="15"/>
    <m/>
    <x v="1"/>
  </r>
  <r>
    <n v="17"/>
    <x v="0"/>
    <x v="0"/>
    <s v="Line Item"/>
    <x v="0"/>
    <x v="16"/>
    <x v="16"/>
    <m/>
    <x v="3"/>
  </r>
  <r>
    <n v="18"/>
    <x v="0"/>
    <x v="0"/>
    <s v="Line Item"/>
    <x v="0"/>
    <x v="17"/>
    <x v="17"/>
    <m/>
    <x v="1"/>
  </r>
  <r>
    <n v="19"/>
    <x v="0"/>
    <x v="0"/>
    <s v="Line Item"/>
    <x v="0"/>
    <x v="18"/>
    <x v="18"/>
    <m/>
    <x v="1"/>
  </r>
  <r>
    <n v="20"/>
    <x v="0"/>
    <x v="0"/>
    <s v="Line Item"/>
    <x v="0"/>
    <x v="19"/>
    <x v="19"/>
    <m/>
    <x v="1"/>
  </r>
  <r>
    <n v="21"/>
    <x v="0"/>
    <x v="0"/>
    <s v="Line Item"/>
    <x v="0"/>
    <x v="20"/>
    <x v="20"/>
    <m/>
    <x v="1"/>
  </r>
  <r>
    <n v="22"/>
    <x v="0"/>
    <x v="0"/>
    <s v="Line Item"/>
    <x v="0"/>
    <x v="21"/>
    <x v="21"/>
    <m/>
    <x v="1"/>
  </r>
  <r>
    <n v="23"/>
    <x v="0"/>
    <x v="0"/>
    <s v="Line Item"/>
    <x v="0"/>
    <x v="22"/>
    <x v="22"/>
    <m/>
    <x v="1"/>
  </r>
  <r>
    <n v="24"/>
    <x v="0"/>
    <x v="0"/>
    <s v="Line Item"/>
    <x v="0"/>
    <x v="23"/>
    <x v="23"/>
    <m/>
    <x v="1"/>
  </r>
  <r>
    <n v="25"/>
    <x v="0"/>
    <x v="0"/>
    <s v="Line Item"/>
    <x v="0"/>
    <x v="24"/>
    <x v="24"/>
    <m/>
    <x v="1"/>
  </r>
  <r>
    <n v="26"/>
    <x v="0"/>
    <x v="0"/>
    <s v="Line Item"/>
    <x v="0"/>
    <x v="25"/>
    <x v="25"/>
    <m/>
    <x v="1"/>
  </r>
  <r>
    <n v="27"/>
    <x v="0"/>
    <x v="0"/>
    <s v="Line Item"/>
    <x v="0"/>
    <x v="26"/>
    <x v="26"/>
    <m/>
    <x v="1"/>
  </r>
  <r>
    <n v="28"/>
    <x v="0"/>
    <x v="0"/>
    <s v="Line Item"/>
    <x v="0"/>
    <x v="27"/>
    <x v="27"/>
    <m/>
    <x v="1"/>
  </r>
  <r>
    <n v="29"/>
    <x v="0"/>
    <x v="0"/>
    <s v="Line Item"/>
    <x v="0"/>
    <x v="28"/>
    <x v="28"/>
    <m/>
    <x v="4"/>
  </r>
  <r>
    <n v="30"/>
    <x v="0"/>
    <x v="0"/>
    <s v="Line Item"/>
    <x v="0"/>
    <x v="29"/>
    <x v="29"/>
    <m/>
    <x v="1"/>
  </r>
  <r>
    <n v="31"/>
    <x v="0"/>
    <x v="0"/>
    <s v="Line Item"/>
    <x v="0"/>
    <x v="30"/>
    <x v="30"/>
    <m/>
    <x v="1"/>
  </r>
  <r>
    <n v="32"/>
    <x v="0"/>
    <x v="0"/>
    <s v="Line Item"/>
    <x v="0"/>
    <x v="31"/>
    <x v="31"/>
    <m/>
    <x v="1"/>
  </r>
  <r>
    <n v="33"/>
    <x v="0"/>
    <x v="0"/>
    <s v="Line Item"/>
    <x v="0"/>
    <x v="32"/>
    <x v="32"/>
    <m/>
    <x v="1"/>
  </r>
  <r>
    <n v="34"/>
    <x v="0"/>
    <x v="0"/>
    <s v="Line Item"/>
    <x v="0"/>
    <x v="33"/>
    <x v="33"/>
    <m/>
    <x v="1"/>
  </r>
  <r>
    <n v="35"/>
    <x v="0"/>
    <x v="0"/>
    <s v="Line Item"/>
    <x v="0"/>
    <x v="34"/>
    <x v="34"/>
    <m/>
    <x v="1"/>
  </r>
  <r>
    <n v="36"/>
    <x v="0"/>
    <x v="0"/>
    <s v="Line Item"/>
    <x v="0"/>
    <x v="35"/>
    <x v="35"/>
    <m/>
    <x v="1"/>
  </r>
  <r>
    <n v="37"/>
    <x v="0"/>
    <x v="0"/>
    <s v="Line Item"/>
    <x v="0"/>
    <x v="36"/>
    <x v="36"/>
    <m/>
    <x v="1"/>
  </r>
  <r>
    <n v="38"/>
    <x v="0"/>
    <x v="0"/>
    <s v="Line Item"/>
    <x v="0"/>
    <x v="37"/>
    <x v="37"/>
    <m/>
    <x v="1"/>
  </r>
  <r>
    <n v="39"/>
    <x v="0"/>
    <x v="0"/>
    <s v="Line Item"/>
    <x v="0"/>
    <x v="38"/>
    <x v="38"/>
    <m/>
    <x v="1"/>
  </r>
  <r>
    <n v="40"/>
    <x v="0"/>
    <x v="0"/>
    <s v="Line Item"/>
    <x v="0"/>
    <x v="39"/>
    <x v="39"/>
    <m/>
    <x v="1"/>
  </r>
  <r>
    <n v="41"/>
    <x v="0"/>
    <x v="0"/>
    <s v="Line Item"/>
    <x v="0"/>
    <x v="40"/>
    <x v="40"/>
    <m/>
    <x v="1"/>
  </r>
  <r>
    <n v="42"/>
    <x v="0"/>
    <x v="0"/>
    <s v="Line Item"/>
    <x v="0"/>
    <x v="41"/>
    <x v="41"/>
    <m/>
    <x v="1"/>
  </r>
  <r>
    <n v="43"/>
    <x v="0"/>
    <x v="0"/>
    <s v="Total"/>
    <x v="0"/>
    <x v="42"/>
    <x v="42"/>
    <m/>
    <x v="5"/>
  </r>
  <r>
    <n v="44"/>
    <x v="0"/>
    <x v="0"/>
    <s v="Line Item"/>
    <x v="0"/>
    <x v="43"/>
    <x v="43"/>
    <m/>
    <x v="1"/>
  </r>
  <r>
    <n v="45"/>
    <x v="0"/>
    <x v="0"/>
    <s v="Line Item"/>
    <x v="0"/>
    <x v="44"/>
    <x v="44"/>
    <m/>
    <x v="1"/>
  </r>
  <r>
    <n v="46"/>
    <x v="0"/>
    <x v="0"/>
    <s v="Line Item"/>
    <x v="0"/>
    <x v="45"/>
    <x v="45"/>
    <m/>
    <x v="1"/>
  </r>
  <r>
    <n v="47"/>
    <x v="0"/>
    <x v="0"/>
    <s v="Line Item"/>
    <x v="0"/>
    <x v="46"/>
    <x v="46"/>
    <m/>
    <x v="1"/>
  </r>
  <r>
    <n v="48"/>
    <x v="0"/>
    <x v="0"/>
    <s v="Line Item"/>
    <x v="0"/>
    <x v="47"/>
    <x v="47"/>
    <m/>
    <x v="6"/>
  </r>
  <r>
    <n v="49"/>
    <x v="0"/>
    <x v="0"/>
    <s v="Line Item"/>
    <x v="0"/>
    <x v="48"/>
    <x v="48"/>
    <m/>
    <x v="1"/>
  </r>
  <r>
    <n v="50"/>
    <x v="0"/>
    <x v="0"/>
    <s v="Line Item"/>
    <x v="0"/>
    <x v="49"/>
    <x v="49"/>
    <m/>
    <x v="1"/>
  </r>
  <r>
    <n v="51"/>
    <x v="0"/>
    <x v="0"/>
    <s v="Line Item"/>
    <x v="0"/>
    <x v="50"/>
    <x v="50"/>
    <m/>
    <x v="1"/>
  </r>
  <r>
    <n v="52"/>
    <x v="0"/>
    <x v="0"/>
    <s v="Line Item"/>
    <x v="0"/>
    <x v="51"/>
    <x v="51"/>
    <m/>
    <x v="1"/>
  </r>
  <r>
    <n v="53"/>
    <x v="0"/>
    <x v="0"/>
    <s v="Total"/>
    <x v="0"/>
    <x v="52"/>
    <x v="52"/>
    <m/>
    <x v="7"/>
  </r>
  <r>
    <n v="54"/>
    <x v="0"/>
    <x v="1"/>
    <s v="Line Item"/>
    <x v="1"/>
    <x v="53"/>
    <x v="53"/>
    <n v="1"/>
    <x v="8"/>
  </r>
  <r>
    <n v="55"/>
    <x v="0"/>
    <x v="1"/>
    <s v="Line Item"/>
    <x v="1"/>
    <x v="54"/>
    <x v="54"/>
    <m/>
    <x v="1"/>
  </r>
  <r>
    <n v="56"/>
    <x v="0"/>
    <x v="1"/>
    <s v="Line Item"/>
    <x v="1"/>
    <x v="55"/>
    <x v="55"/>
    <m/>
    <x v="1"/>
  </r>
  <r>
    <n v="57"/>
    <x v="0"/>
    <x v="1"/>
    <s v="Line Item"/>
    <x v="1"/>
    <x v="56"/>
    <x v="56"/>
    <m/>
    <x v="1"/>
  </r>
  <r>
    <n v="58"/>
    <x v="0"/>
    <x v="1"/>
    <s v="Line Item"/>
    <x v="2"/>
    <x v="57"/>
    <x v="57"/>
    <m/>
    <x v="1"/>
  </r>
  <r>
    <n v="59"/>
    <x v="0"/>
    <x v="1"/>
    <s v="Line Item"/>
    <x v="2"/>
    <x v="58"/>
    <x v="58"/>
    <m/>
    <x v="1"/>
  </r>
  <r>
    <n v="60"/>
    <x v="0"/>
    <x v="1"/>
    <s v="Line Item"/>
    <x v="2"/>
    <x v="59"/>
    <x v="59"/>
    <m/>
    <x v="1"/>
  </r>
  <r>
    <n v="61"/>
    <x v="0"/>
    <x v="1"/>
    <s v="Line Item"/>
    <x v="2"/>
    <x v="60"/>
    <x v="60"/>
    <m/>
    <x v="1"/>
  </r>
  <r>
    <n v="62"/>
    <x v="0"/>
    <x v="1"/>
    <s v="Line Item"/>
    <x v="2"/>
    <x v="61"/>
    <x v="61"/>
    <m/>
    <x v="1"/>
  </r>
  <r>
    <n v="63"/>
    <x v="0"/>
    <x v="1"/>
    <s v="Line Item"/>
    <x v="2"/>
    <x v="62"/>
    <x v="62"/>
    <m/>
    <x v="1"/>
  </r>
  <r>
    <n v="64"/>
    <x v="0"/>
    <x v="1"/>
    <s v="Line Item"/>
    <x v="2"/>
    <x v="63"/>
    <x v="63"/>
    <m/>
    <x v="1"/>
  </r>
  <r>
    <n v="65"/>
    <x v="0"/>
    <x v="1"/>
    <s v="Line Item"/>
    <x v="2"/>
    <x v="64"/>
    <x v="64"/>
    <m/>
    <x v="1"/>
  </r>
  <r>
    <n v="66"/>
    <x v="0"/>
    <x v="1"/>
    <s v="Line Item"/>
    <x v="2"/>
    <x v="65"/>
    <x v="65"/>
    <m/>
    <x v="1"/>
  </r>
  <r>
    <n v="67"/>
    <x v="0"/>
    <x v="1"/>
    <s v="Line Item"/>
    <x v="2"/>
    <x v="66"/>
    <x v="66"/>
    <m/>
    <x v="1"/>
  </r>
  <r>
    <n v="68"/>
    <x v="0"/>
    <x v="1"/>
    <s v="Line Item"/>
    <x v="2"/>
    <x v="67"/>
    <x v="67"/>
    <m/>
    <x v="1"/>
  </r>
  <r>
    <n v="69"/>
    <x v="0"/>
    <x v="1"/>
    <s v="Line Item"/>
    <x v="2"/>
    <x v="68"/>
    <x v="68"/>
    <m/>
    <x v="1"/>
  </r>
  <r>
    <n v="70"/>
    <x v="0"/>
    <x v="1"/>
    <s v="Line Item"/>
    <x v="2"/>
    <x v="69"/>
    <x v="69"/>
    <m/>
    <x v="1"/>
  </r>
  <r>
    <n v="71"/>
    <x v="0"/>
    <x v="1"/>
    <s v="Line Item"/>
    <x v="2"/>
    <x v="70"/>
    <x v="70"/>
    <m/>
    <x v="1"/>
  </r>
  <r>
    <n v="72"/>
    <x v="0"/>
    <x v="1"/>
    <s v="Line Item"/>
    <x v="2"/>
    <x v="71"/>
    <x v="71"/>
    <m/>
    <x v="1"/>
  </r>
  <r>
    <n v="73"/>
    <x v="0"/>
    <x v="1"/>
    <s v="Line Item"/>
    <x v="2"/>
    <x v="72"/>
    <x v="72"/>
    <m/>
    <x v="1"/>
  </r>
  <r>
    <n v="74"/>
    <x v="0"/>
    <x v="1"/>
    <s v="Line Item"/>
    <x v="2"/>
    <x v="73"/>
    <x v="73"/>
    <m/>
    <x v="1"/>
  </r>
  <r>
    <n v="75"/>
    <x v="0"/>
    <x v="1"/>
    <s v="Line Item"/>
    <x v="2"/>
    <x v="74"/>
    <x v="74"/>
    <m/>
    <x v="1"/>
  </r>
  <r>
    <n v="76"/>
    <x v="0"/>
    <x v="1"/>
    <s v="Line Item"/>
    <x v="2"/>
    <x v="75"/>
    <x v="75"/>
    <m/>
    <x v="1"/>
  </r>
  <r>
    <n v="77"/>
    <x v="0"/>
    <x v="1"/>
    <s v="Line Item"/>
    <x v="2"/>
    <x v="76"/>
    <x v="76"/>
    <m/>
    <x v="1"/>
  </r>
  <r>
    <n v="78"/>
    <x v="0"/>
    <x v="1"/>
    <s v="Line Item"/>
    <x v="2"/>
    <x v="77"/>
    <x v="77"/>
    <m/>
    <x v="1"/>
  </r>
  <r>
    <n v="79"/>
    <x v="0"/>
    <x v="1"/>
    <s v="Line Item"/>
    <x v="2"/>
    <x v="78"/>
    <x v="78"/>
    <m/>
    <x v="1"/>
  </r>
  <r>
    <n v="80"/>
    <x v="0"/>
    <x v="1"/>
    <s v="Line Item"/>
    <x v="2"/>
    <x v="79"/>
    <x v="79"/>
    <m/>
    <x v="1"/>
  </r>
  <r>
    <n v="81"/>
    <x v="0"/>
    <x v="1"/>
    <s v="Line Item"/>
    <x v="2"/>
    <x v="80"/>
    <x v="80"/>
    <m/>
    <x v="1"/>
  </r>
  <r>
    <n v="82"/>
    <x v="0"/>
    <x v="1"/>
    <s v="Line Item"/>
    <x v="2"/>
    <x v="81"/>
    <x v="81"/>
    <m/>
    <x v="1"/>
  </r>
  <r>
    <n v="83"/>
    <x v="0"/>
    <x v="1"/>
    <s v="Line Item"/>
    <x v="2"/>
    <x v="82"/>
    <x v="82"/>
    <m/>
    <x v="1"/>
  </r>
  <r>
    <n v="84"/>
    <x v="0"/>
    <x v="1"/>
    <s v="Line Item"/>
    <x v="2"/>
    <x v="83"/>
    <x v="83"/>
    <m/>
    <x v="1"/>
  </r>
  <r>
    <n v="85"/>
    <x v="0"/>
    <x v="1"/>
    <s v="Line Item"/>
    <x v="2"/>
    <x v="84"/>
    <x v="84"/>
    <m/>
    <x v="1"/>
  </r>
  <r>
    <n v="86"/>
    <x v="0"/>
    <x v="1"/>
    <s v="Line Item"/>
    <x v="2"/>
    <x v="85"/>
    <x v="85"/>
    <n v="2.69"/>
    <x v="9"/>
  </r>
  <r>
    <n v="87"/>
    <x v="0"/>
    <x v="1"/>
    <s v="Line Item"/>
    <x v="2"/>
    <x v="86"/>
    <x v="86"/>
    <m/>
    <x v="1"/>
  </r>
  <r>
    <n v="88"/>
    <x v="0"/>
    <x v="1"/>
    <s v="Line Item"/>
    <x v="3"/>
    <x v="87"/>
    <x v="87"/>
    <m/>
    <x v="1"/>
  </r>
  <r>
    <n v="89"/>
    <x v="0"/>
    <x v="1"/>
    <s v="Line Item"/>
    <x v="3"/>
    <x v="88"/>
    <x v="88"/>
    <m/>
    <x v="1"/>
  </r>
  <r>
    <n v="90"/>
    <x v="0"/>
    <x v="1"/>
    <s v="Line Item"/>
    <x v="3"/>
    <x v="89"/>
    <x v="89"/>
    <m/>
    <x v="1"/>
  </r>
  <r>
    <n v="91"/>
    <x v="0"/>
    <x v="1"/>
    <s v="Line Item"/>
    <x v="0"/>
    <x v="90"/>
    <x v="90"/>
    <m/>
    <x v="1"/>
  </r>
  <r>
    <n v="92"/>
    <x v="0"/>
    <x v="1"/>
    <s v="Total"/>
    <x v="0"/>
    <x v="91"/>
    <x v="91"/>
    <n v="3.69"/>
    <x v="10"/>
  </r>
  <r>
    <n v="93"/>
    <x v="0"/>
    <x v="2"/>
    <s v="Total"/>
    <x v="0"/>
    <x v="92"/>
    <x v="92"/>
    <n v="3.69"/>
    <x v="10"/>
  </r>
  <r>
    <n v="94"/>
    <x v="0"/>
    <x v="2"/>
    <s v="Line Item"/>
    <x v="0"/>
    <x v="93"/>
    <x v="93"/>
    <m/>
    <x v="1"/>
  </r>
  <r>
    <n v="95"/>
    <x v="0"/>
    <x v="2"/>
    <s v="Line Item"/>
    <x v="0"/>
    <x v="94"/>
    <x v="94"/>
    <m/>
    <x v="1"/>
  </r>
  <r>
    <n v="96"/>
    <x v="0"/>
    <x v="2"/>
    <s v="Line Item"/>
    <x v="0"/>
    <x v="95"/>
    <x v="95"/>
    <m/>
    <x v="1"/>
  </r>
  <r>
    <n v="97"/>
    <x v="0"/>
    <x v="2"/>
    <s v="Line Item"/>
    <x v="0"/>
    <x v="96"/>
    <x v="96"/>
    <m/>
    <x v="1"/>
  </r>
  <r>
    <n v="98"/>
    <x v="0"/>
    <x v="2"/>
    <s v="Total"/>
    <x v="0"/>
    <x v="97"/>
    <x v="97"/>
    <n v="0"/>
    <x v="2"/>
  </r>
  <r>
    <n v="99"/>
    <x v="0"/>
    <x v="2"/>
    <s v="Line Item"/>
    <x v="0"/>
    <x v="98"/>
    <x v="98"/>
    <m/>
    <x v="1"/>
  </r>
  <r>
    <n v="100"/>
    <x v="0"/>
    <x v="2"/>
    <s v="Total"/>
    <x v="0"/>
    <x v="99"/>
    <x v="99"/>
    <n v="3.69"/>
    <x v="10"/>
  </r>
  <r>
    <n v="101"/>
    <x v="0"/>
    <x v="2"/>
    <s v="Line Item"/>
    <x v="0"/>
    <x v="100"/>
    <x v="100"/>
    <m/>
    <x v="11"/>
  </r>
  <r>
    <n v="102"/>
    <x v="0"/>
    <x v="2"/>
    <s v="Line Item"/>
    <x v="0"/>
    <x v="101"/>
    <x v="101"/>
    <m/>
    <x v="12"/>
  </r>
  <r>
    <n v="103"/>
    <x v="0"/>
    <x v="2"/>
    <s v="Line Item"/>
    <x v="0"/>
    <x v="102"/>
    <x v="102"/>
    <m/>
    <x v="1"/>
  </r>
  <r>
    <n v="104"/>
    <x v="0"/>
    <x v="2"/>
    <s v="Total"/>
    <x v="0"/>
    <x v="103"/>
    <x v="103"/>
    <m/>
    <x v="13"/>
  </r>
  <r>
    <n v="105"/>
    <x v="0"/>
    <x v="2"/>
    <s v="Line Item"/>
    <x v="0"/>
    <x v="104"/>
    <x v="104"/>
    <m/>
    <x v="14"/>
  </r>
  <r>
    <n v="106"/>
    <x v="0"/>
    <x v="2"/>
    <s v="Line Item"/>
    <x v="0"/>
    <x v="105"/>
    <x v="105"/>
    <m/>
    <x v="15"/>
  </r>
  <r>
    <n v="107"/>
    <x v="0"/>
    <x v="2"/>
    <s v="Line Item"/>
    <x v="0"/>
    <x v="106"/>
    <x v="106"/>
    <m/>
    <x v="16"/>
  </r>
  <r>
    <n v="108"/>
    <x v="0"/>
    <x v="2"/>
    <s v="Line Item"/>
    <x v="0"/>
    <x v="107"/>
    <x v="107"/>
    <m/>
    <x v="17"/>
  </r>
  <r>
    <n v="109"/>
    <x v="0"/>
    <x v="2"/>
    <s v="Total"/>
    <x v="0"/>
    <x v="108"/>
    <x v="108"/>
    <m/>
    <x v="18"/>
  </r>
  <r>
    <n v="110"/>
    <x v="0"/>
    <x v="2"/>
    <s v="Line Item"/>
    <x v="0"/>
    <x v="109"/>
    <x v="109"/>
    <m/>
    <x v="19"/>
  </r>
  <r>
    <n v="111"/>
    <x v="0"/>
    <x v="2"/>
    <s v="Line Item"/>
    <x v="0"/>
    <x v="110"/>
    <x v="110"/>
    <m/>
    <x v="1"/>
  </r>
  <r>
    <n v="112"/>
    <x v="0"/>
    <x v="2"/>
    <s v="Line Item"/>
    <x v="0"/>
    <x v="111"/>
    <x v="111"/>
    <m/>
    <x v="1"/>
  </r>
  <r>
    <n v="113"/>
    <x v="0"/>
    <x v="2"/>
    <s v="Line Item"/>
    <x v="0"/>
    <x v="112"/>
    <x v="112"/>
    <m/>
    <x v="1"/>
  </r>
  <r>
    <n v="114"/>
    <x v="0"/>
    <x v="2"/>
    <s v="Line Item"/>
    <x v="0"/>
    <x v="113"/>
    <x v="113"/>
    <m/>
    <x v="20"/>
  </r>
  <r>
    <n v="115"/>
    <x v="0"/>
    <x v="2"/>
    <s v="Line Item"/>
    <x v="0"/>
    <x v="114"/>
    <x v="114"/>
    <m/>
    <x v="21"/>
  </r>
  <r>
    <n v="116"/>
    <x v="0"/>
    <x v="2"/>
    <s v="Line Item"/>
    <x v="0"/>
    <x v="115"/>
    <x v="115"/>
    <m/>
    <x v="1"/>
  </r>
  <r>
    <n v="117"/>
    <x v="0"/>
    <x v="2"/>
    <s v="Line Item"/>
    <x v="0"/>
    <x v="116"/>
    <x v="116"/>
    <m/>
    <x v="1"/>
  </r>
  <r>
    <n v="118"/>
    <x v="0"/>
    <x v="2"/>
    <s v="Line Item"/>
    <x v="0"/>
    <x v="117"/>
    <x v="117"/>
    <m/>
    <x v="1"/>
  </r>
  <r>
    <n v="119"/>
    <x v="0"/>
    <x v="2"/>
    <s v="Line Item"/>
    <x v="0"/>
    <x v="118"/>
    <x v="118"/>
    <m/>
    <x v="1"/>
  </r>
  <r>
    <n v="120"/>
    <x v="0"/>
    <x v="2"/>
    <s v="Line Item"/>
    <x v="0"/>
    <x v="119"/>
    <x v="119"/>
    <m/>
    <x v="1"/>
  </r>
  <r>
    <n v="121"/>
    <x v="0"/>
    <x v="2"/>
    <s v="Line Item"/>
    <x v="0"/>
    <x v="120"/>
    <x v="120"/>
    <m/>
    <x v="22"/>
  </r>
  <r>
    <n v="122"/>
    <x v="0"/>
    <x v="2"/>
    <s v="Line Item"/>
    <x v="0"/>
    <x v="121"/>
    <x v="121"/>
    <m/>
    <x v="1"/>
  </r>
  <r>
    <n v="123"/>
    <x v="0"/>
    <x v="2"/>
    <s v="Line Item"/>
    <x v="0"/>
    <x v="122"/>
    <x v="122"/>
    <m/>
    <x v="1"/>
  </r>
  <r>
    <n v="124"/>
    <x v="0"/>
    <x v="2"/>
    <s v="Line Item"/>
    <x v="0"/>
    <x v="123"/>
    <x v="123"/>
    <m/>
    <x v="1"/>
  </r>
  <r>
    <n v="125"/>
    <x v="0"/>
    <x v="2"/>
    <s v="Line Item"/>
    <x v="0"/>
    <x v="124"/>
    <x v="124"/>
    <m/>
    <x v="1"/>
  </r>
  <r>
    <n v="126"/>
    <x v="0"/>
    <x v="2"/>
    <s v="Line Item"/>
    <x v="0"/>
    <x v="125"/>
    <x v="125"/>
    <m/>
    <x v="1"/>
  </r>
  <r>
    <n v="127"/>
    <x v="0"/>
    <x v="2"/>
    <s v="Line Item"/>
    <x v="0"/>
    <x v="126"/>
    <x v="126"/>
    <m/>
    <x v="1"/>
  </r>
  <r>
    <n v="128"/>
    <x v="0"/>
    <x v="2"/>
    <s v="Total"/>
    <x v="0"/>
    <x v="127"/>
    <x v="127"/>
    <m/>
    <x v="23"/>
  </r>
  <r>
    <n v="129"/>
    <x v="0"/>
    <x v="2"/>
    <s v="Line Item"/>
    <x v="0"/>
    <x v="128"/>
    <x v="128"/>
    <m/>
    <x v="24"/>
  </r>
  <r>
    <n v="130"/>
    <x v="0"/>
    <x v="2"/>
    <s v="Line Item"/>
    <x v="0"/>
    <x v="129"/>
    <x v="129"/>
    <m/>
    <x v="25"/>
  </r>
  <r>
    <n v="131"/>
    <x v="0"/>
    <x v="2"/>
    <s v="Line Item"/>
    <x v="0"/>
    <x v="130"/>
    <x v="130"/>
    <m/>
    <x v="1"/>
  </r>
  <r>
    <n v="132"/>
    <x v="0"/>
    <x v="2"/>
    <s v="Line Item"/>
    <x v="0"/>
    <x v="131"/>
    <x v="131"/>
    <m/>
    <x v="26"/>
  </r>
  <r>
    <n v="133"/>
    <x v="0"/>
    <x v="2"/>
    <s v="Line Item"/>
    <x v="0"/>
    <x v="132"/>
    <x v="132"/>
    <m/>
    <x v="1"/>
  </r>
  <r>
    <n v="134"/>
    <x v="0"/>
    <x v="2"/>
    <s v="Line Item"/>
    <x v="0"/>
    <x v="133"/>
    <x v="133"/>
    <m/>
    <x v="1"/>
  </r>
  <r>
    <n v="135"/>
    <x v="0"/>
    <x v="2"/>
    <s v="Total"/>
    <x v="0"/>
    <x v="134"/>
    <x v="134"/>
    <m/>
    <x v="27"/>
  </r>
  <r>
    <n v="136"/>
    <x v="0"/>
    <x v="2"/>
    <s v="Line Item"/>
    <x v="0"/>
    <x v="135"/>
    <x v="135"/>
    <m/>
    <x v="28"/>
  </r>
  <r>
    <n v="137"/>
    <x v="0"/>
    <x v="2"/>
    <s v="Total"/>
    <x v="0"/>
    <x v="136"/>
    <x v="136"/>
    <m/>
    <x v="29"/>
  </r>
  <r>
    <n v="138"/>
    <x v="0"/>
    <x v="2"/>
    <s v="Line Item"/>
    <x v="0"/>
    <x v="137"/>
    <x v="137"/>
    <m/>
    <x v="30"/>
  </r>
  <r>
    <n v="139"/>
    <x v="0"/>
    <x v="2"/>
    <s v="Line Item"/>
    <x v="0"/>
    <x v="138"/>
    <x v="138"/>
    <m/>
    <x v="1"/>
  </r>
  <r>
    <n v="140"/>
    <x v="0"/>
    <x v="2"/>
    <s v="Total"/>
    <x v="0"/>
    <x v="139"/>
    <x v="139"/>
    <m/>
    <x v="31"/>
  </r>
  <r>
    <n v="141"/>
    <x v="0"/>
    <x v="2"/>
    <s v="Total"/>
    <x v="0"/>
    <x v="140"/>
    <x v="140"/>
    <m/>
    <x v="7"/>
  </r>
  <r>
    <n v="142"/>
    <x v="0"/>
    <x v="2"/>
    <s v="Line Item"/>
    <x v="0"/>
    <x v="141"/>
    <x v="141"/>
    <m/>
    <x v="32"/>
  </r>
  <r>
    <n v="143"/>
    <x v="0"/>
    <x v="3"/>
    <s v="Line Item"/>
    <x v="0"/>
    <x v="142"/>
    <x v="142"/>
    <m/>
    <x v="1"/>
  </r>
  <r>
    <n v="144"/>
    <x v="0"/>
    <x v="3"/>
    <s v="Line Item"/>
    <x v="0"/>
    <x v="143"/>
    <x v="143"/>
    <m/>
    <x v="1"/>
  </r>
  <r>
    <n v="145"/>
    <x v="0"/>
    <x v="3"/>
    <s v="Line Item"/>
    <x v="0"/>
    <x v="144"/>
    <x v="144"/>
    <m/>
    <x v="1"/>
  </r>
  <r>
    <n v="146"/>
    <x v="0"/>
    <x v="3"/>
    <s v="Line Item"/>
    <x v="0"/>
    <x v="145"/>
    <x v="145"/>
    <m/>
    <x v="1"/>
  </r>
  <r>
    <n v="147"/>
    <x v="0"/>
    <x v="3"/>
    <s v="Line Item"/>
    <x v="0"/>
    <x v="146"/>
    <x v="146"/>
    <m/>
    <x v="1"/>
  </r>
  <r>
    <n v="148"/>
    <x v="0"/>
    <x v="3"/>
    <s v="Line Item"/>
    <x v="0"/>
    <x v="147"/>
    <x v="147"/>
    <m/>
    <x v="1"/>
  </r>
  <r>
    <n v="149"/>
    <x v="0"/>
    <x v="3"/>
    <s v="Line Item"/>
    <x v="0"/>
    <x v="148"/>
    <x v="148"/>
    <m/>
    <x v="30"/>
  </r>
  <r>
    <n v="150"/>
    <x v="0"/>
    <x v="3"/>
    <s v="Total"/>
    <x v="0"/>
    <x v="149"/>
    <x v="149"/>
    <m/>
    <x v="30"/>
  </r>
  <r>
    <n v="151"/>
    <x v="0"/>
    <x v="3"/>
    <s v="Total"/>
    <x v="0"/>
    <x v="150"/>
    <x v="150"/>
    <m/>
    <x v="30"/>
  </r>
  <r>
    <n v="152"/>
    <x v="0"/>
    <x v="3"/>
    <s v="Line Item"/>
    <x v="0"/>
    <x v="151"/>
    <x v="151"/>
    <m/>
    <x v="33"/>
  </r>
  <r>
    <n v="153"/>
    <x v="0"/>
    <x v="3"/>
    <s v="Line Item"/>
    <x v="0"/>
    <x v="152"/>
    <x v="152"/>
    <m/>
    <x v="1"/>
  </r>
  <r>
    <n v="154"/>
    <x v="0"/>
    <x v="3"/>
    <s v="Line Item"/>
    <x v="0"/>
    <x v="153"/>
    <x v="153"/>
    <m/>
    <x v="34"/>
  </r>
  <r>
    <n v="155"/>
    <x v="1"/>
    <x v="0"/>
    <s v="Line Item"/>
    <x v="0"/>
    <x v="0"/>
    <x v="0"/>
    <m/>
    <x v="35"/>
  </r>
  <r>
    <n v="156"/>
    <x v="1"/>
    <x v="0"/>
    <s v="Line Item"/>
    <x v="0"/>
    <x v="1"/>
    <x v="1"/>
    <m/>
    <x v="1"/>
  </r>
  <r>
    <n v="157"/>
    <x v="1"/>
    <x v="0"/>
    <s v="Line Item"/>
    <x v="0"/>
    <x v="2"/>
    <x v="2"/>
    <m/>
    <x v="1"/>
  </r>
  <r>
    <n v="158"/>
    <x v="1"/>
    <x v="0"/>
    <s v="Total"/>
    <x v="0"/>
    <x v="3"/>
    <x v="3"/>
    <m/>
    <x v="35"/>
  </r>
  <r>
    <n v="159"/>
    <x v="1"/>
    <x v="0"/>
    <s v="Line Item"/>
    <x v="0"/>
    <x v="4"/>
    <x v="4"/>
    <m/>
    <x v="1"/>
  </r>
  <r>
    <n v="160"/>
    <x v="1"/>
    <x v="0"/>
    <s v="Line Item"/>
    <x v="0"/>
    <x v="5"/>
    <x v="5"/>
    <m/>
    <x v="36"/>
  </r>
  <r>
    <n v="161"/>
    <x v="1"/>
    <x v="0"/>
    <s v="Total"/>
    <x v="0"/>
    <x v="6"/>
    <x v="6"/>
    <m/>
    <x v="36"/>
  </r>
  <r>
    <n v="162"/>
    <x v="1"/>
    <x v="0"/>
    <s v="Line Item"/>
    <x v="0"/>
    <x v="7"/>
    <x v="7"/>
    <m/>
    <x v="1"/>
  </r>
  <r>
    <n v="163"/>
    <x v="1"/>
    <x v="0"/>
    <s v="Line Item"/>
    <x v="0"/>
    <x v="8"/>
    <x v="8"/>
    <m/>
    <x v="1"/>
  </r>
  <r>
    <n v="164"/>
    <x v="1"/>
    <x v="0"/>
    <s v="Line Item"/>
    <x v="0"/>
    <x v="9"/>
    <x v="9"/>
    <m/>
    <x v="1"/>
  </r>
  <r>
    <n v="165"/>
    <x v="1"/>
    <x v="0"/>
    <s v="Line Item"/>
    <x v="0"/>
    <x v="10"/>
    <x v="10"/>
    <m/>
    <x v="1"/>
  </r>
  <r>
    <n v="166"/>
    <x v="1"/>
    <x v="0"/>
    <s v="Line Item"/>
    <x v="0"/>
    <x v="11"/>
    <x v="11"/>
    <m/>
    <x v="1"/>
  </r>
  <r>
    <n v="167"/>
    <x v="1"/>
    <x v="0"/>
    <s v="Line Item"/>
    <x v="0"/>
    <x v="12"/>
    <x v="12"/>
    <m/>
    <x v="1"/>
  </r>
  <r>
    <n v="168"/>
    <x v="1"/>
    <x v="0"/>
    <s v="Line Item"/>
    <x v="0"/>
    <x v="13"/>
    <x v="13"/>
    <m/>
    <x v="1"/>
  </r>
  <r>
    <n v="169"/>
    <x v="1"/>
    <x v="0"/>
    <s v="Line Item"/>
    <x v="0"/>
    <x v="14"/>
    <x v="14"/>
    <m/>
    <x v="1"/>
  </r>
  <r>
    <n v="170"/>
    <x v="1"/>
    <x v="0"/>
    <s v="Line Item"/>
    <x v="0"/>
    <x v="15"/>
    <x v="15"/>
    <m/>
    <x v="1"/>
  </r>
  <r>
    <n v="171"/>
    <x v="1"/>
    <x v="0"/>
    <s v="Line Item"/>
    <x v="0"/>
    <x v="16"/>
    <x v="16"/>
    <m/>
    <x v="37"/>
  </r>
  <r>
    <n v="172"/>
    <x v="1"/>
    <x v="0"/>
    <s v="Line Item"/>
    <x v="0"/>
    <x v="17"/>
    <x v="17"/>
    <m/>
    <x v="1"/>
  </r>
  <r>
    <n v="173"/>
    <x v="1"/>
    <x v="0"/>
    <s v="Line Item"/>
    <x v="0"/>
    <x v="18"/>
    <x v="18"/>
    <m/>
    <x v="1"/>
  </r>
  <r>
    <n v="174"/>
    <x v="1"/>
    <x v="0"/>
    <s v="Line Item"/>
    <x v="0"/>
    <x v="19"/>
    <x v="19"/>
    <m/>
    <x v="1"/>
  </r>
  <r>
    <n v="175"/>
    <x v="1"/>
    <x v="0"/>
    <s v="Line Item"/>
    <x v="0"/>
    <x v="20"/>
    <x v="20"/>
    <m/>
    <x v="1"/>
  </r>
  <r>
    <n v="176"/>
    <x v="1"/>
    <x v="0"/>
    <s v="Line Item"/>
    <x v="0"/>
    <x v="21"/>
    <x v="21"/>
    <m/>
    <x v="1"/>
  </r>
  <r>
    <n v="177"/>
    <x v="1"/>
    <x v="0"/>
    <s v="Line Item"/>
    <x v="0"/>
    <x v="22"/>
    <x v="22"/>
    <m/>
    <x v="1"/>
  </r>
  <r>
    <n v="178"/>
    <x v="1"/>
    <x v="0"/>
    <s v="Line Item"/>
    <x v="0"/>
    <x v="23"/>
    <x v="23"/>
    <m/>
    <x v="1"/>
  </r>
  <r>
    <n v="179"/>
    <x v="1"/>
    <x v="0"/>
    <s v="Line Item"/>
    <x v="0"/>
    <x v="24"/>
    <x v="24"/>
    <m/>
    <x v="1"/>
  </r>
  <r>
    <n v="180"/>
    <x v="1"/>
    <x v="0"/>
    <s v="Line Item"/>
    <x v="0"/>
    <x v="25"/>
    <x v="25"/>
    <m/>
    <x v="1"/>
  </r>
  <r>
    <n v="181"/>
    <x v="1"/>
    <x v="0"/>
    <s v="Line Item"/>
    <x v="0"/>
    <x v="26"/>
    <x v="26"/>
    <m/>
    <x v="1"/>
  </r>
  <r>
    <n v="182"/>
    <x v="1"/>
    <x v="0"/>
    <s v="Line Item"/>
    <x v="0"/>
    <x v="27"/>
    <x v="27"/>
    <m/>
    <x v="1"/>
  </r>
  <r>
    <n v="183"/>
    <x v="1"/>
    <x v="0"/>
    <s v="Line Item"/>
    <x v="0"/>
    <x v="28"/>
    <x v="28"/>
    <m/>
    <x v="38"/>
  </r>
  <r>
    <n v="184"/>
    <x v="1"/>
    <x v="0"/>
    <s v="Line Item"/>
    <x v="0"/>
    <x v="29"/>
    <x v="29"/>
    <m/>
    <x v="1"/>
  </r>
  <r>
    <n v="185"/>
    <x v="1"/>
    <x v="0"/>
    <s v="Line Item"/>
    <x v="0"/>
    <x v="30"/>
    <x v="30"/>
    <m/>
    <x v="1"/>
  </r>
  <r>
    <n v="186"/>
    <x v="1"/>
    <x v="0"/>
    <s v="Line Item"/>
    <x v="0"/>
    <x v="31"/>
    <x v="31"/>
    <m/>
    <x v="1"/>
  </r>
  <r>
    <n v="187"/>
    <x v="1"/>
    <x v="0"/>
    <s v="Line Item"/>
    <x v="0"/>
    <x v="32"/>
    <x v="32"/>
    <m/>
    <x v="1"/>
  </r>
  <r>
    <n v="188"/>
    <x v="1"/>
    <x v="0"/>
    <s v="Line Item"/>
    <x v="0"/>
    <x v="33"/>
    <x v="33"/>
    <m/>
    <x v="1"/>
  </r>
  <r>
    <n v="189"/>
    <x v="1"/>
    <x v="0"/>
    <s v="Line Item"/>
    <x v="0"/>
    <x v="34"/>
    <x v="34"/>
    <m/>
    <x v="1"/>
  </r>
  <r>
    <n v="190"/>
    <x v="1"/>
    <x v="0"/>
    <s v="Line Item"/>
    <x v="0"/>
    <x v="35"/>
    <x v="35"/>
    <m/>
    <x v="1"/>
  </r>
  <r>
    <n v="191"/>
    <x v="1"/>
    <x v="0"/>
    <s v="Line Item"/>
    <x v="0"/>
    <x v="36"/>
    <x v="36"/>
    <m/>
    <x v="1"/>
  </r>
  <r>
    <n v="192"/>
    <x v="1"/>
    <x v="0"/>
    <s v="Line Item"/>
    <x v="0"/>
    <x v="37"/>
    <x v="37"/>
    <m/>
    <x v="1"/>
  </r>
  <r>
    <n v="193"/>
    <x v="1"/>
    <x v="0"/>
    <s v="Line Item"/>
    <x v="0"/>
    <x v="38"/>
    <x v="38"/>
    <m/>
    <x v="1"/>
  </r>
  <r>
    <n v="194"/>
    <x v="1"/>
    <x v="0"/>
    <s v="Line Item"/>
    <x v="0"/>
    <x v="39"/>
    <x v="39"/>
    <m/>
    <x v="39"/>
  </r>
  <r>
    <n v="195"/>
    <x v="1"/>
    <x v="0"/>
    <s v="Line Item"/>
    <x v="0"/>
    <x v="40"/>
    <x v="40"/>
    <m/>
    <x v="1"/>
  </r>
  <r>
    <n v="196"/>
    <x v="1"/>
    <x v="0"/>
    <s v="Line Item"/>
    <x v="0"/>
    <x v="41"/>
    <x v="41"/>
    <m/>
    <x v="1"/>
  </r>
  <r>
    <n v="197"/>
    <x v="1"/>
    <x v="0"/>
    <s v="Total"/>
    <x v="0"/>
    <x v="42"/>
    <x v="42"/>
    <m/>
    <x v="40"/>
  </r>
  <r>
    <n v="198"/>
    <x v="1"/>
    <x v="0"/>
    <s v="Line Item"/>
    <x v="0"/>
    <x v="43"/>
    <x v="43"/>
    <m/>
    <x v="1"/>
  </r>
  <r>
    <n v="199"/>
    <x v="1"/>
    <x v="0"/>
    <s v="Line Item"/>
    <x v="0"/>
    <x v="44"/>
    <x v="44"/>
    <m/>
    <x v="1"/>
  </r>
  <r>
    <n v="200"/>
    <x v="1"/>
    <x v="0"/>
    <s v="Line Item"/>
    <x v="0"/>
    <x v="45"/>
    <x v="45"/>
    <m/>
    <x v="1"/>
  </r>
  <r>
    <n v="201"/>
    <x v="1"/>
    <x v="0"/>
    <s v="Line Item"/>
    <x v="0"/>
    <x v="46"/>
    <x v="46"/>
    <m/>
    <x v="1"/>
  </r>
  <r>
    <n v="202"/>
    <x v="1"/>
    <x v="0"/>
    <s v="Line Item"/>
    <x v="0"/>
    <x v="47"/>
    <x v="47"/>
    <m/>
    <x v="1"/>
  </r>
  <r>
    <n v="203"/>
    <x v="1"/>
    <x v="0"/>
    <s v="Line Item"/>
    <x v="0"/>
    <x v="48"/>
    <x v="48"/>
    <m/>
    <x v="1"/>
  </r>
  <r>
    <n v="204"/>
    <x v="1"/>
    <x v="0"/>
    <s v="Line Item"/>
    <x v="0"/>
    <x v="49"/>
    <x v="49"/>
    <m/>
    <x v="1"/>
  </r>
  <r>
    <n v="205"/>
    <x v="1"/>
    <x v="0"/>
    <s v="Line Item"/>
    <x v="0"/>
    <x v="50"/>
    <x v="50"/>
    <m/>
    <x v="1"/>
  </r>
  <r>
    <n v="206"/>
    <x v="1"/>
    <x v="0"/>
    <s v="Line Item"/>
    <x v="0"/>
    <x v="51"/>
    <x v="51"/>
    <m/>
    <x v="1"/>
  </r>
  <r>
    <n v="207"/>
    <x v="1"/>
    <x v="0"/>
    <s v="Total"/>
    <x v="0"/>
    <x v="52"/>
    <x v="52"/>
    <m/>
    <x v="41"/>
  </r>
  <r>
    <n v="208"/>
    <x v="1"/>
    <x v="1"/>
    <s v="Line Item"/>
    <x v="1"/>
    <x v="53"/>
    <x v="53"/>
    <n v="0.14000000000000001"/>
    <x v="42"/>
  </r>
  <r>
    <n v="209"/>
    <x v="1"/>
    <x v="1"/>
    <s v="Line Item"/>
    <x v="1"/>
    <x v="54"/>
    <x v="54"/>
    <n v="1"/>
    <x v="43"/>
  </r>
  <r>
    <n v="210"/>
    <x v="1"/>
    <x v="1"/>
    <s v="Line Item"/>
    <x v="1"/>
    <x v="55"/>
    <x v="55"/>
    <m/>
    <x v="1"/>
  </r>
  <r>
    <n v="211"/>
    <x v="1"/>
    <x v="1"/>
    <s v="Line Item"/>
    <x v="1"/>
    <x v="56"/>
    <x v="56"/>
    <m/>
    <x v="1"/>
  </r>
  <r>
    <n v="212"/>
    <x v="1"/>
    <x v="1"/>
    <s v="Line Item"/>
    <x v="2"/>
    <x v="57"/>
    <x v="57"/>
    <m/>
    <x v="1"/>
  </r>
  <r>
    <n v="213"/>
    <x v="1"/>
    <x v="1"/>
    <s v="Line Item"/>
    <x v="2"/>
    <x v="58"/>
    <x v="58"/>
    <m/>
    <x v="1"/>
  </r>
  <r>
    <n v="214"/>
    <x v="1"/>
    <x v="1"/>
    <s v="Line Item"/>
    <x v="2"/>
    <x v="59"/>
    <x v="59"/>
    <m/>
    <x v="1"/>
  </r>
  <r>
    <n v="215"/>
    <x v="1"/>
    <x v="1"/>
    <s v="Line Item"/>
    <x v="2"/>
    <x v="60"/>
    <x v="60"/>
    <m/>
    <x v="1"/>
  </r>
  <r>
    <n v="216"/>
    <x v="1"/>
    <x v="1"/>
    <s v="Line Item"/>
    <x v="2"/>
    <x v="61"/>
    <x v="61"/>
    <m/>
    <x v="1"/>
  </r>
  <r>
    <n v="217"/>
    <x v="1"/>
    <x v="1"/>
    <s v="Line Item"/>
    <x v="2"/>
    <x v="62"/>
    <x v="62"/>
    <m/>
    <x v="1"/>
  </r>
  <r>
    <n v="218"/>
    <x v="1"/>
    <x v="1"/>
    <s v="Line Item"/>
    <x v="2"/>
    <x v="63"/>
    <x v="63"/>
    <m/>
    <x v="1"/>
  </r>
  <r>
    <n v="219"/>
    <x v="1"/>
    <x v="1"/>
    <s v="Line Item"/>
    <x v="2"/>
    <x v="64"/>
    <x v="64"/>
    <m/>
    <x v="1"/>
  </r>
  <r>
    <n v="220"/>
    <x v="1"/>
    <x v="1"/>
    <s v="Line Item"/>
    <x v="2"/>
    <x v="65"/>
    <x v="65"/>
    <m/>
    <x v="1"/>
  </r>
  <r>
    <n v="221"/>
    <x v="1"/>
    <x v="1"/>
    <s v="Line Item"/>
    <x v="2"/>
    <x v="66"/>
    <x v="66"/>
    <m/>
    <x v="1"/>
  </r>
  <r>
    <n v="222"/>
    <x v="1"/>
    <x v="1"/>
    <s v="Line Item"/>
    <x v="2"/>
    <x v="67"/>
    <x v="67"/>
    <m/>
    <x v="1"/>
  </r>
  <r>
    <n v="223"/>
    <x v="1"/>
    <x v="1"/>
    <s v="Line Item"/>
    <x v="2"/>
    <x v="68"/>
    <x v="68"/>
    <m/>
    <x v="1"/>
  </r>
  <r>
    <n v="224"/>
    <x v="1"/>
    <x v="1"/>
    <s v="Line Item"/>
    <x v="2"/>
    <x v="69"/>
    <x v="69"/>
    <m/>
    <x v="1"/>
  </r>
  <r>
    <n v="225"/>
    <x v="1"/>
    <x v="1"/>
    <s v="Line Item"/>
    <x v="2"/>
    <x v="70"/>
    <x v="70"/>
    <m/>
    <x v="1"/>
  </r>
  <r>
    <n v="226"/>
    <x v="1"/>
    <x v="1"/>
    <s v="Line Item"/>
    <x v="2"/>
    <x v="71"/>
    <x v="71"/>
    <m/>
    <x v="1"/>
  </r>
  <r>
    <n v="227"/>
    <x v="1"/>
    <x v="1"/>
    <s v="Line Item"/>
    <x v="2"/>
    <x v="72"/>
    <x v="72"/>
    <m/>
    <x v="1"/>
  </r>
  <r>
    <n v="228"/>
    <x v="1"/>
    <x v="1"/>
    <s v="Line Item"/>
    <x v="2"/>
    <x v="73"/>
    <x v="73"/>
    <m/>
    <x v="1"/>
  </r>
  <r>
    <n v="229"/>
    <x v="1"/>
    <x v="1"/>
    <s v="Line Item"/>
    <x v="2"/>
    <x v="74"/>
    <x v="74"/>
    <m/>
    <x v="1"/>
  </r>
  <r>
    <n v="230"/>
    <x v="1"/>
    <x v="1"/>
    <s v="Line Item"/>
    <x v="2"/>
    <x v="75"/>
    <x v="75"/>
    <m/>
    <x v="1"/>
  </r>
  <r>
    <n v="231"/>
    <x v="1"/>
    <x v="1"/>
    <s v="Line Item"/>
    <x v="2"/>
    <x v="76"/>
    <x v="76"/>
    <m/>
    <x v="1"/>
  </r>
  <r>
    <n v="232"/>
    <x v="1"/>
    <x v="1"/>
    <s v="Line Item"/>
    <x v="2"/>
    <x v="77"/>
    <x v="77"/>
    <m/>
    <x v="1"/>
  </r>
  <r>
    <n v="233"/>
    <x v="1"/>
    <x v="1"/>
    <s v="Line Item"/>
    <x v="2"/>
    <x v="78"/>
    <x v="78"/>
    <m/>
    <x v="1"/>
  </r>
  <r>
    <n v="234"/>
    <x v="1"/>
    <x v="1"/>
    <s v="Line Item"/>
    <x v="2"/>
    <x v="79"/>
    <x v="79"/>
    <m/>
    <x v="1"/>
  </r>
  <r>
    <n v="235"/>
    <x v="1"/>
    <x v="1"/>
    <s v="Line Item"/>
    <x v="2"/>
    <x v="80"/>
    <x v="80"/>
    <m/>
    <x v="1"/>
  </r>
  <r>
    <n v="236"/>
    <x v="1"/>
    <x v="1"/>
    <s v="Line Item"/>
    <x v="2"/>
    <x v="81"/>
    <x v="81"/>
    <m/>
    <x v="1"/>
  </r>
  <r>
    <n v="237"/>
    <x v="1"/>
    <x v="1"/>
    <s v="Line Item"/>
    <x v="2"/>
    <x v="82"/>
    <x v="82"/>
    <m/>
    <x v="1"/>
  </r>
  <r>
    <n v="238"/>
    <x v="1"/>
    <x v="1"/>
    <s v="Line Item"/>
    <x v="2"/>
    <x v="83"/>
    <x v="83"/>
    <m/>
    <x v="1"/>
  </r>
  <r>
    <n v="239"/>
    <x v="1"/>
    <x v="1"/>
    <s v="Line Item"/>
    <x v="2"/>
    <x v="84"/>
    <x v="84"/>
    <n v="0.86"/>
    <x v="44"/>
  </r>
  <r>
    <n v="240"/>
    <x v="1"/>
    <x v="1"/>
    <s v="Line Item"/>
    <x v="2"/>
    <x v="85"/>
    <x v="85"/>
    <n v="1"/>
    <x v="45"/>
  </r>
  <r>
    <n v="241"/>
    <x v="1"/>
    <x v="1"/>
    <s v="Line Item"/>
    <x v="2"/>
    <x v="86"/>
    <x v="86"/>
    <m/>
    <x v="1"/>
  </r>
  <r>
    <n v="242"/>
    <x v="1"/>
    <x v="1"/>
    <s v="Line Item"/>
    <x v="3"/>
    <x v="87"/>
    <x v="87"/>
    <n v="0.54"/>
    <x v="46"/>
  </r>
  <r>
    <n v="243"/>
    <x v="1"/>
    <x v="1"/>
    <s v="Line Item"/>
    <x v="3"/>
    <x v="88"/>
    <x v="88"/>
    <m/>
    <x v="1"/>
  </r>
  <r>
    <n v="244"/>
    <x v="1"/>
    <x v="1"/>
    <s v="Line Item"/>
    <x v="3"/>
    <x v="89"/>
    <x v="89"/>
    <n v="0"/>
    <x v="47"/>
  </r>
  <r>
    <n v="245"/>
    <x v="1"/>
    <x v="1"/>
    <s v="Line Item"/>
    <x v="0"/>
    <x v="90"/>
    <x v="90"/>
    <m/>
    <x v="1"/>
  </r>
  <r>
    <n v="246"/>
    <x v="1"/>
    <x v="1"/>
    <s v="Total"/>
    <x v="0"/>
    <x v="91"/>
    <x v="91"/>
    <n v="3.54"/>
    <x v="48"/>
  </r>
  <r>
    <n v="247"/>
    <x v="1"/>
    <x v="2"/>
    <s v="Total"/>
    <x v="0"/>
    <x v="92"/>
    <x v="92"/>
    <n v="3.54"/>
    <x v="48"/>
  </r>
  <r>
    <n v="248"/>
    <x v="1"/>
    <x v="2"/>
    <s v="Line Item"/>
    <x v="0"/>
    <x v="93"/>
    <x v="93"/>
    <m/>
    <x v="1"/>
  </r>
  <r>
    <n v="249"/>
    <x v="1"/>
    <x v="2"/>
    <s v="Line Item"/>
    <x v="0"/>
    <x v="94"/>
    <x v="94"/>
    <m/>
    <x v="1"/>
  </r>
  <r>
    <n v="250"/>
    <x v="1"/>
    <x v="2"/>
    <s v="Line Item"/>
    <x v="0"/>
    <x v="95"/>
    <x v="95"/>
    <m/>
    <x v="1"/>
  </r>
  <r>
    <n v="251"/>
    <x v="1"/>
    <x v="2"/>
    <s v="Line Item"/>
    <x v="0"/>
    <x v="96"/>
    <x v="96"/>
    <m/>
    <x v="1"/>
  </r>
  <r>
    <n v="252"/>
    <x v="1"/>
    <x v="2"/>
    <s v="Total"/>
    <x v="0"/>
    <x v="97"/>
    <x v="97"/>
    <n v="0"/>
    <x v="2"/>
  </r>
  <r>
    <n v="253"/>
    <x v="1"/>
    <x v="2"/>
    <s v="Line Item"/>
    <x v="0"/>
    <x v="98"/>
    <x v="98"/>
    <m/>
    <x v="1"/>
  </r>
  <r>
    <n v="254"/>
    <x v="1"/>
    <x v="2"/>
    <s v="Total"/>
    <x v="0"/>
    <x v="99"/>
    <x v="99"/>
    <n v="3.54"/>
    <x v="48"/>
  </r>
  <r>
    <n v="255"/>
    <x v="1"/>
    <x v="2"/>
    <s v="Line Item"/>
    <x v="0"/>
    <x v="100"/>
    <x v="100"/>
    <m/>
    <x v="49"/>
  </r>
  <r>
    <n v="256"/>
    <x v="1"/>
    <x v="2"/>
    <s v="Line Item"/>
    <x v="0"/>
    <x v="101"/>
    <x v="101"/>
    <m/>
    <x v="50"/>
  </r>
  <r>
    <n v="257"/>
    <x v="1"/>
    <x v="2"/>
    <s v="Line Item"/>
    <x v="0"/>
    <x v="102"/>
    <x v="102"/>
    <m/>
    <x v="1"/>
  </r>
  <r>
    <n v="258"/>
    <x v="1"/>
    <x v="2"/>
    <s v="Total"/>
    <x v="0"/>
    <x v="103"/>
    <x v="103"/>
    <m/>
    <x v="51"/>
  </r>
  <r>
    <n v="259"/>
    <x v="1"/>
    <x v="2"/>
    <s v="Line Item"/>
    <x v="0"/>
    <x v="104"/>
    <x v="104"/>
    <m/>
    <x v="52"/>
  </r>
  <r>
    <n v="260"/>
    <x v="1"/>
    <x v="2"/>
    <s v="Line Item"/>
    <x v="0"/>
    <x v="105"/>
    <x v="105"/>
    <m/>
    <x v="53"/>
  </r>
  <r>
    <n v="261"/>
    <x v="1"/>
    <x v="2"/>
    <s v="Line Item"/>
    <x v="0"/>
    <x v="106"/>
    <x v="106"/>
    <m/>
    <x v="54"/>
  </r>
  <r>
    <n v="262"/>
    <x v="1"/>
    <x v="2"/>
    <s v="Line Item"/>
    <x v="0"/>
    <x v="107"/>
    <x v="107"/>
    <m/>
    <x v="55"/>
  </r>
  <r>
    <n v="263"/>
    <x v="1"/>
    <x v="2"/>
    <s v="Total"/>
    <x v="0"/>
    <x v="108"/>
    <x v="108"/>
    <m/>
    <x v="56"/>
  </r>
  <r>
    <n v="264"/>
    <x v="1"/>
    <x v="2"/>
    <s v="Line Item"/>
    <x v="0"/>
    <x v="109"/>
    <x v="109"/>
    <m/>
    <x v="57"/>
  </r>
  <r>
    <n v="265"/>
    <x v="1"/>
    <x v="2"/>
    <s v="Line Item"/>
    <x v="0"/>
    <x v="110"/>
    <x v="110"/>
    <m/>
    <x v="1"/>
  </r>
  <r>
    <n v="266"/>
    <x v="1"/>
    <x v="2"/>
    <s v="Line Item"/>
    <x v="0"/>
    <x v="111"/>
    <x v="111"/>
    <m/>
    <x v="1"/>
  </r>
  <r>
    <n v="267"/>
    <x v="1"/>
    <x v="2"/>
    <s v="Line Item"/>
    <x v="0"/>
    <x v="112"/>
    <x v="112"/>
    <m/>
    <x v="1"/>
  </r>
  <r>
    <n v="268"/>
    <x v="1"/>
    <x v="2"/>
    <s v="Line Item"/>
    <x v="0"/>
    <x v="113"/>
    <x v="113"/>
    <m/>
    <x v="58"/>
  </r>
  <r>
    <n v="269"/>
    <x v="1"/>
    <x v="2"/>
    <s v="Line Item"/>
    <x v="0"/>
    <x v="114"/>
    <x v="114"/>
    <m/>
    <x v="59"/>
  </r>
  <r>
    <n v="270"/>
    <x v="1"/>
    <x v="2"/>
    <s v="Line Item"/>
    <x v="0"/>
    <x v="115"/>
    <x v="115"/>
    <m/>
    <x v="1"/>
  </r>
  <r>
    <n v="271"/>
    <x v="1"/>
    <x v="2"/>
    <s v="Line Item"/>
    <x v="0"/>
    <x v="116"/>
    <x v="116"/>
    <m/>
    <x v="1"/>
  </r>
  <r>
    <n v="272"/>
    <x v="1"/>
    <x v="2"/>
    <s v="Line Item"/>
    <x v="0"/>
    <x v="117"/>
    <x v="117"/>
    <m/>
    <x v="1"/>
  </r>
  <r>
    <n v="273"/>
    <x v="1"/>
    <x v="2"/>
    <s v="Line Item"/>
    <x v="0"/>
    <x v="118"/>
    <x v="118"/>
    <m/>
    <x v="1"/>
  </r>
  <r>
    <n v="274"/>
    <x v="1"/>
    <x v="2"/>
    <s v="Line Item"/>
    <x v="0"/>
    <x v="119"/>
    <x v="119"/>
    <m/>
    <x v="1"/>
  </r>
  <r>
    <n v="275"/>
    <x v="1"/>
    <x v="2"/>
    <s v="Line Item"/>
    <x v="0"/>
    <x v="120"/>
    <x v="120"/>
    <m/>
    <x v="1"/>
  </r>
  <r>
    <n v="276"/>
    <x v="1"/>
    <x v="2"/>
    <s v="Line Item"/>
    <x v="0"/>
    <x v="121"/>
    <x v="121"/>
    <m/>
    <x v="1"/>
  </r>
  <r>
    <n v="277"/>
    <x v="1"/>
    <x v="2"/>
    <s v="Line Item"/>
    <x v="0"/>
    <x v="122"/>
    <x v="122"/>
    <m/>
    <x v="1"/>
  </r>
  <r>
    <n v="278"/>
    <x v="1"/>
    <x v="2"/>
    <s v="Line Item"/>
    <x v="0"/>
    <x v="123"/>
    <x v="123"/>
    <m/>
    <x v="1"/>
  </r>
  <r>
    <n v="279"/>
    <x v="1"/>
    <x v="2"/>
    <s v="Line Item"/>
    <x v="0"/>
    <x v="124"/>
    <x v="124"/>
    <m/>
    <x v="1"/>
  </r>
  <r>
    <n v="280"/>
    <x v="1"/>
    <x v="2"/>
    <s v="Line Item"/>
    <x v="0"/>
    <x v="125"/>
    <x v="125"/>
    <m/>
    <x v="1"/>
  </r>
  <r>
    <n v="281"/>
    <x v="1"/>
    <x v="2"/>
    <s v="Line Item"/>
    <x v="0"/>
    <x v="126"/>
    <x v="126"/>
    <m/>
    <x v="1"/>
  </r>
  <r>
    <n v="282"/>
    <x v="1"/>
    <x v="2"/>
    <s v="Total"/>
    <x v="0"/>
    <x v="127"/>
    <x v="127"/>
    <m/>
    <x v="60"/>
  </r>
  <r>
    <n v="283"/>
    <x v="1"/>
    <x v="2"/>
    <s v="Line Item"/>
    <x v="0"/>
    <x v="128"/>
    <x v="128"/>
    <m/>
    <x v="61"/>
  </r>
  <r>
    <n v="284"/>
    <x v="1"/>
    <x v="2"/>
    <s v="Line Item"/>
    <x v="0"/>
    <x v="129"/>
    <x v="129"/>
    <m/>
    <x v="62"/>
  </r>
  <r>
    <n v="285"/>
    <x v="1"/>
    <x v="2"/>
    <s v="Line Item"/>
    <x v="0"/>
    <x v="130"/>
    <x v="130"/>
    <m/>
    <x v="63"/>
  </r>
  <r>
    <n v="286"/>
    <x v="1"/>
    <x v="2"/>
    <s v="Line Item"/>
    <x v="0"/>
    <x v="131"/>
    <x v="131"/>
    <m/>
    <x v="64"/>
  </r>
  <r>
    <n v="287"/>
    <x v="1"/>
    <x v="2"/>
    <s v="Line Item"/>
    <x v="0"/>
    <x v="132"/>
    <x v="132"/>
    <m/>
    <x v="1"/>
  </r>
  <r>
    <n v="288"/>
    <x v="1"/>
    <x v="2"/>
    <s v="Line Item"/>
    <x v="0"/>
    <x v="133"/>
    <x v="133"/>
    <m/>
    <x v="1"/>
  </r>
  <r>
    <n v="289"/>
    <x v="1"/>
    <x v="2"/>
    <s v="Total"/>
    <x v="0"/>
    <x v="134"/>
    <x v="134"/>
    <m/>
    <x v="65"/>
  </r>
  <r>
    <n v="290"/>
    <x v="1"/>
    <x v="2"/>
    <s v="Line Item"/>
    <x v="0"/>
    <x v="135"/>
    <x v="135"/>
    <m/>
    <x v="66"/>
  </r>
  <r>
    <n v="291"/>
    <x v="1"/>
    <x v="2"/>
    <s v="Total"/>
    <x v="0"/>
    <x v="136"/>
    <x v="136"/>
    <m/>
    <x v="67"/>
  </r>
  <r>
    <n v="292"/>
    <x v="1"/>
    <x v="2"/>
    <s v="Line Item"/>
    <x v="0"/>
    <x v="137"/>
    <x v="137"/>
    <m/>
    <x v="1"/>
  </r>
  <r>
    <n v="293"/>
    <x v="1"/>
    <x v="2"/>
    <s v="Line Item"/>
    <x v="0"/>
    <x v="138"/>
    <x v="138"/>
    <m/>
    <x v="1"/>
  </r>
  <r>
    <n v="294"/>
    <x v="1"/>
    <x v="2"/>
    <s v="Total"/>
    <x v="0"/>
    <x v="139"/>
    <x v="139"/>
    <m/>
    <x v="67"/>
  </r>
  <r>
    <n v="295"/>
    <x v="1"/>
    <x v="2"/>
    <s v="Total"/>
    <x v="0"/>
    <x v="140"/>
    <x v="140"/>
    <m/>
    <x v="41"/>
  </r>
  <r>
    <n v="296"/>
    <x v="1"/>
    <x v="2"/>
    <s v="Line Item"/>
    <x v="0"/>
    <x v="141"/>
    <x v="141"/>
    <m/>
    <x v="68"/>
  </r>
  <r>
    <n v="297"/>
    <x v="1"/>
    <x v="3"/>
    <s v="Line Item"/>
    <x v="0"/>
    <x v="142"/>
    <x v="142"/>
    <m/>
    <x v="1"/>
  </r>
  <r>
    <n v="298"/>
    <x v="1"/>
    <x v="3"/>
    <s v="Line Item"/>
    <x v="0"/>
    <x v="143"/>
    <x v="143"/>
    <m/>
    <x v="1"/>
  </r>
  <r>
    <n v="299"/>
    <x v="1"/>
    <x v="3"/>
    <s v="Line Item"/>
    <x v="0"/>
    <x v="144"/>
    <x v="144"/>
    <m/>
    <x v="1"/>
  </r>
  <r>
    <n v="300"/>
    <x v="1"/>
    <x v="3"/>
    <s v="Line Item"/>
    <x v="0"/>
    <x v="145"/>
    <x v="145"/>
    <m/>
    <x v="1"/>
  </r>
  <r>
    <n v="301"/>
    <x v="1"/>
    <x v="3"/>
    <s v="Line Item"/>
    <x v="0"/>
    <x v="146"/>
    <x v="146"/>
    <m/>
    <x v="1"/>
  </r>
  <r>
    <n v="302"/>
    <x v="1"/>
    <x v="3"/>
    <s v="Line Item"/>
    <x v="0"/>
    <x v="147"/>
    <x v="147"/>
    <m/>
    <x v="1"/>
  </r>
  <r>
    <n v="303"/>
    <x v="1"/>
    <x v="3"/>
    <s v="Line Item"/>
    <x v="0"/>
    <x v="148"/>
    <x v="148"/>
    <m/>
    <x v="1"/>
  </r>
  <r>
    <n v="304"/>
    <x v="1"/>
    <x v="3"/>
    <s v="Total"/>
    <x v="0"/>
    <x v="149"/>
    <x v="149"/>
    <m/>
    <x v="2"/>
  </r>
  <r>
    <n v="305"/>
    <x v="1"/>
    <x v="3"/>
    <s v="Total"/>
    <x v="0"/>
    <x v="150"/>
    <x v="150"/>
    <m/>
    <x v="2"/>
  </r>
  <r>
    <n v="306"/>
    <x v="1"/>
    <x v="3"/>
    <s v="Line Item"/>
    <x v="0"/>
    <x v="151"/>
    <x v="151"/>
    <m/>
    <x v="69"/>
  </r>
  <r>
    <n v="307"/>
    <x v="1"/>
    <x v="3"/>
    <s v="Line Item"/>
    <x v="0"/>
    <x v="152"/>
    <x v="152"/>
    <m/>
    <x v="1"/>
  </r>
  <r>
    <n v="308"/>
    <x v="1"/>
    <x v="3"/>
    <s v="Line Item"/>
    <x v="0"/>
    <x v="153"/>
    <x v="153"/>
    <m/>
    <x v="70"/>
  </r>
  <r>
    <n v="309"/>
    <x v="2"/>
    <x v="0"/>
    <s v="Line Item"/>
    <x v="0"/>
    <x v="0"/>
    <x v="0"/>
    <m/>
    <x v="1"/>
  </r>
  <r>
    <n v="310"/>
    <x v="2"/>
    <x v="0"/>
    <s v="Line Item"/>
    <x v="0"/>
    <x v="1"/>
    <x v="1"/>
    <m/>
    <x v="1"/>
  </r>
  <r>
    <n v="311"/>
    <x v="2"/>
    <x v="0"/>
    <s v="Line Item"/>
    <x v="0"/>
    <x v="2"/>
    <x v="2"/>
    <m/>
    <x v="1"/>
  </r>
  <r>
    <n v="312"/>
    <x v="2"/>
    <x v="0"/>
    <s v="Total"/>
    <x v="0"/>
    <x v="3"/>
    <x v="3"/>
    <m/>
    <x v="2"/>
  </r>
  <r>
    <n v="313"/>
    <x v="2"/>
    <x v="0"/>
    <s v="Line Item"/>
    <x v="0"/>
    <x v="4"/>
    <x v="4"/>
    <m/>
    <x v="1"/>
  </r>
  <r>
    <n v="314"/>
    <x v="2"/>
    <x v="0"/>
    <s v="Line Item"/>
    <x v="0"/>
    <x v="5"/>
    <x v="5"/>
    <m/>
    <x v="1"/>
  </r>
  <r>
    <n v="315"/>
    <x v="2"/>
    <x v="0"/>
    <s v="Total"/>
    <x v="0"/>
    <x v="6"/>
    <x v="6"/>
    <m/>
    <x v="2"/>
  </r>
  <r>
    <n v="316"/>
    <x v="2"/>
    <x v="0"/>
    <s v="Line Item"/>
    <x v="0"/>
    <x v="7"/>
    <x v="7"/>
    <m/>
    <x v="1"/>
  </r>
  <r>
    <n v="317"/>
    <x v="2"/>
    <x v="0"/>
    <s v="Line Item"/>
    <x v="0"/>
    <x v="8"/>
    <x v="8"/>
    <m/>
    <x v="1"/>
  </r>
  <r>
    <n v="318"/>
    <x v="2"/>
    <x v="0"/>
    <s v="Line Item"/>
    <x v="0"/>
    <x v="9"/>
    <x v="9"/>
    <m/>
    <x v="1"/>
  </r>
  <r>
    <n v="319"/>
    <x v="2"/>
    <x v="0"/>
    <s v="Line Item"/>
    <x v="0"/>
    <x v="10"/>
    <x v="10"/>
    <m/>
    <x v="1"/>
  </r>
  <r>
    <n v="320"/>
    <x v="2"/>
    <x v="0"/>
    <s v="Line Item"/>
    <x v="0"/>
    <x v="11"/>
    <x v="11"/>
    <m/>
    <x v="1"/>
  </r>
  <r>
    <n v="321"/>
    <x v="2"/>
    <x v="0"/>
    <s v="Line Item"/>
    <x v="0"/>
    <x v="12"/>
    <x v="12"/>
    <m/>
    <x v="1"/>
  </r>
  <r>
    <n v="322"/>
    <x v="2"/>
    <x v="0"/>
    <s v="Line Item"/>
    <x v="0"/>
    <x v="13"/>
    <x v="13"/>
    <m/>
    <x v="1"/>
  </r>
  <r>
    <n v="323"/>
    <x v="2"/>
    <x v="0"/>
    <s v="Line Item"/>
    <x v="0"/>
    <x v="14"/>
    <x v="14"/>
    <m/>
    <x v="1"/>
  </r>
  <r>
    <n v="324"/>
    <x v="2"/>
    <x v="0"/>
    <s v="Line Item"/>
    <x v="0"/>
    <x v="15"/>
    <x v="15"/>
    <m/>
    <x v="1"/>
  </r>
  <r>
    <n v="325"/>
    <x v="2"/>
    <x v="0"/>
    <s v="Line Item"/>
    <x v="0"/>
    <x v="16"/>
    <x v="16"/>
    <m/>
    <x v="71"/>
  </r>
  <r>
    <n v="326"/>
    <x v="2"/>
    <x v="0"/>
    <s v="Line Item"/>
    <x v="0"/>
    <x v="17"/>
    <x v="17"/>
    <m/>
    <x v="1"/>
  </r>
  <r>
    <n v="327"/>
    <x v="2"/>
    <x v="0"/>
    <s v="Line Item"/>
    <x v="0"/>
    <x v="18"/>
    <x v="18"/>
    <m/>
    <x v="1"/>
  </r>
  <r>
    <n v="328"/>
    <x v="2"/>
    <x v="0"/>
    <s v="Line Item"/>
    <x v="0"/>
    <x v="19"/>
    <x v="19"/>
    <m/>
    <x v="1"/>
  </r>
  <r>
    <n v="329"/>
    <x v="2"/>
    <x v="0"/>
    <s v="Line Item"/>
    <x v="0"/>
    <x v="20"/>
    <x v="20"/>
    <m/>
    <x v="1"/>
  </r>
  <r>
    <n v="330"/>
    <x v="2"/>
    <x v="0"/>
    <s v="Line Item"/>
    <x v="0"/>
    <x v="21"/>
    <x v="21"/>
    <m/>
    <x v="1"/>
  </r>
  <r>
    <n v="331"/>
    <x v="2"/>
    <x v="0"/>
    <s v="Line Item"/>
    <x v="0"/>
    <x v="22"/>
    <x v="22"/>
    <m/>
    <x v="1"/>
  </r>
  <r>
    <n v="332"/>
    <x v="2"/>
    <x v="0"/>
    <s v="Line Item"/>
    <x v="0"/>
    <x v="23"/>
    <x v="23"/>
    <m/>
    <x v="1"/>
  </r>
  <r>
    <n v="333"/>
    <x v="2"/>
    <x v="0"/>
    <s v="Line Item"/>
    <x v="0"/>
    <x v="24"/>
    <x v="24"/>
    <m/>
    <x v="1"/>
  </r>
  <r>
    <n v="334"/>
    <x v="2"/>
    <x v="0"/>
    <s v="Line Item"/>
    <x v="0"/>
    <x v="25"/>
    <x v="25"/>
    <m/>
    <x v="1"/>
  </r>
  <r>
    <n v="335"/>
    <x v="2"/>
    <x v="0"/>
    <s v="Line Item"/>
    <x v="0"/>
    <x v="26"/>
    <x v="26"/>
    <m/>
    <x v="1"/>
  </r>
  <r>
    <n v="336"/>
    <x v="2"/>
    <x v="0"/>
    <s v="Line Item"/>
    <x v="0"/>
    <x v="27"/>
    <x v="27"/>
    <m/>
    <x v="1"/>
  </r>
  <r>
    <n v="337"/>
    <x v="2"/>
    <x v="0"/>
    <s v="Line Item"/>
    <x v="0"/>
    <x v="28"/>
    <x v="28"/>
    <m/>
    <x v="72"/>
  </r>
  <r>
    <n v="338"/>
    <x v="2"/>
    <x v="0"/>
    <s v="Line Item"/>
    <x v="0"/>
    <x v="29"/>
    <x v="29"/>
    <m/>
    <x v="1"/>
  </r>
  <r>
    <n v="339"/>
    <x v="2"/>
    <x v="0"/>
    <s v="Line Item"/>
    <x v="0"/>
    <x v="30"/>
    <x v="30"/>
    <m/>
    <x v="1"/>
  </r>
  <r>
    <n v="340"/>
    <x v="2"/>
    <x v="0"/>
    <s v="Line Item"/>
    <x v="0"/>
    <x v="31"/>
    <x v="31"/>
    <m/>
    <x v="1"/>
  </r>
  <r>
    <n v="341"/>
    <x v="2"/>
    <x v="0"/>
    <s v="Line Item"/>
    <x v="0"/>
    <x v="32"/>
    <x v="32"/>
    <m/>
    <x v="1"/>
  </r>
  <r>
    <n v="342"/>
    <x v="2"/>
    <x v="0"/>
    <s v="Line Item"/>
    <x v="0"/>
    <x v="33"/>
    <x v="33"/>
    <m/>
    <x v="1"/>
  </r>
  <r>
    <n v="343"/>
    <x v="2"/>
    <x v="0"/>
    <s v="Line Item"/>
    <x v="0"/>
    <x v="34"/>
    <x v="34"/>
    <m/>
    <x v="1"/>
  </r>
  <r>
    <n v="344"/>
    <x v="2"/>
    <x v="0"/>
    <s v="Line Item"/>
    <x v="0"/>
    <x v="35"/>
    <x v="35"/>
    <m/>
    <x v="1"/>
  </r>
  <r>
    <n v="345"/>
    <x v="2"/>
    <x v="0"/>
    <s v="Line Item"/>
    <x v="0"/>
    <x v="36"/>
    <x v="36"/>
    <m/>
    <x v="1"/>
  </r>
  <r>
    <n v="346"/>
    <x v="2"/>
    <x v="0"/>
    <s v="Line Item"/>
    <x v="0"/>
    <x v="37"/>
    <x v="37"/>
    <m/>
    <x v="1"/>
  </r>
  <r>
    <n v="347"/>
    <x v="2"/>
    <x v="0"/>
    <s v="Line Item"/>
    <x v="0"/>
    <x v="38"/>
    <x v="38"/>
    <m/>
    <x v="1"/>
  </r>
  <r>
    <n v="348"/>
    <x v="2"/>
    <x v="0"/>
    <s v="Line Item"/>
    <x v="0"/>
    <x v="39"/>
    <x v="39"/>
    <m/>
    <x v="1"/>
  </r>
  <r>
    <n v="349"/>
    <x v="2"/>
    <x v="0"/>
    <s v="Line Item"/>
    <x v="0"/>
    <x v="40"/>
    <x v="40"/>
    <m/>
    <x v="1"/>
  </r>
  <r>
    <n v="350"/>
    <x v="2"/>
    <x v="0"/>
    <s v="Line Item"/>
    <x v="0"/>
    <x v="41"/>
    <x v="41"/>
    <m/>
    <x v="1"/>
  </r>
  <r>
    <n v="351"/>
    <x v="2"/>
    <x v="0"/>
    <s v="Total"/>
    <x v="0"/>
    <x v="42"/>
    <x v="42"/>
    <m/>
    <x v="73"/>
  </r>
  <r>
    <n v="352"/>
    <x v="2"/>
    <x v="0"/>
    <s v="Line Item"/>
    <x v="0"/>
    <x v="43"/>
    <x v="43"/>
    <m/>
    <x v="1"/>
  </r>
  <r>
    <n v="353"/>
    <x v="2"/>
    <x v="0"/>
    <s v="Line Item"/>
    <x v="0"/>
    <x v="44"/>
    <x v="44"/>
    <m/>
    <x v="1"/>
  </r>
  <r>
    <n v="354"/>
    <x v="2"/>
    <x v="0"/>
    <s v="Line Item"/>
    <x v="0"/>
    <x v="45"/>
    <x v="45"/>
    <m/>
    <x v="1"/>
  </r>
  <r>
    <n v="355"/>
    <x v="2"/>
    <x v="0"/>
    <s v="Line Item"/>
    <x v="0"/>
    <x v="46"/>
    <x v="46"/>
    <m/>
    <x v="1"/>
  </r>
  <r>
    <n v="356"/>
    <x v="2"/>
    <x v="0"/>
    <s v="Line Item"/>
    <x v="0"/>
    <x v="47"/>
    <x v="47"/>
    <m/>
    <x v="1"/>
  </r>
  <r>
    <n v="357"/>
    <x v="2"/>
    <x v="0"/>
    <s v="Line Item"/>
    <x v="0"/>
    <x v="48"/>
    <x v="48"/>
    <m/>
    <x v="1"/>
  </r>
  <r>
    <n v="358"/>
    <x v="2"/>
    <x v="0"/>
    <s v="Line Item"/>
    <x v="0"/>
    <x v="49"/>
    <x v="49"/>
    <m/>
    <x v="1"/>
  </r>
  <r>
    <n v="359"/>
    <x v="2"/>
    <x v="0"/>
    <s v="Line Item"/>
    <x v="0"/>
    <x v="50"/>
    <x v="50"/>
    <m/>
    <x v="1"/>
  </r>
  <r>
    <n v="360"/>
    <x v="2"/>
    <x v="0"/>
    <s v="Line Item"/>
    <x v="0"/>
    <x v="51"/>
    <x v="51"/>
    <m/>
    <x v="1"/>
  </r>
  <r>
    <n v="361"/>
    <x v="2"/>
    <x v="0"/>
    <s v="Total"/>
    <x v="0"/>
    <x v="52"/>
    <x v="52"/>
    <m/>
    <x v="73"/>
  </r>
  <r>
    <n v="362"/>
    <x v="2"/>
    <x v="1"/>
    <s v="Line Item"/>
    <x v="1"/>
    <x v="53"/>
    <x v="53"/>
    <n v="0.24"/>
    <x v="74"/>
  </r>
  <r>
    <n v="363"/>
    <x v="2"/>
    <x v="1"/>
    <s v="Line Item"/>
    <x v="1"/>
    <x v="54"/>
    <x v="54"/>
    <m/>
    <x v="1"/>
  </r>
  <r>
    <n v="364"/>
    <x v="2"/>
    <x v="1"/>
    <s v="Line Item"/>
    <x v="1"/>
    <x v="55"/>
    <x v="55"/>
    <n v="0.1"/>
    <x v="75"/>
  </r>
  <r>
    <n v="365"/>
    <x v="2"/>
    <x v="1"/>
    <s v="Line Item"/>
    <x v="1"/>
    <x v="56"/>
    <x v="56"/>
    <m/>
    <x v="1"/>
  </r>
  <r>
    <n v="366"/>
    <x v="2"/>
    <x v="1"/>
    <s v="Line Item"/>
    <x v="2"/>
    <x v="57"/>
    <x v="57"/>
    <m/>
    <x v="1"/>
  </r>
  <r>
    <n v="367"/>
    <x v="2"/>
    <x v="1"/>
    <s v="Line Item"/>
    <x v="2"/>
    <x v="58"/>
    <x v="58"/>
    <m/>
    <x v="1"/>
  </r>
  <r>
    <n v="368"/>
    <x v="2"/>
    <x v="1"/>
    <s v="Line Item"/>
    <x v="2"/>
    <x v="59"/>
    <x v="59"/>
    <m/>
    <x v="1"/>
  </r>
  <r>
    <n v="369"/>
    <x v="2"/>
    <x v="1"/>
    <s v="Line Item"/>
    <x v="2"/>
    <x v="60"/>
    <x v="60"/>
    <m/>
    <x v="1"/>
  </r>
  <r>
    <n v="370"/>
    <x v="2"/>
    <x v="1"/>
    <s v="Line Item"/>
    <x v="2"/>
    <x v="61"/>
    <x v="61"/>
    <m/>
    <x v="1"/>
  </r>
  <r>
    <n v="371"/>
    <x v="2"/>
    <x v="1"/>
    <s v="Line Item"/>
    <x v="2"/>
    <x v="62"/>
    <x v="62"/>
    <m/>
    <x v="1"/>
  </r>
  <r>
    <n v="372"/>
    <x v="2"/>
    <x v="1"/>
    <s v="Line Item"/>
    <x v="2"/>
    <x v="63"/>
    <x v="63"/>
    <m/>
    <x v="1"/>
  </r>
  <r>
    <n v="373"/>
    <x v="2"/>
    <x v="1"/>
    <s v="Line Item"/>
    <x v="2"/>
    <x v="64"/>
    <x v="64"/>
    <m/>
    <x v="1"/>
  </r>
  <r>
    <n v="374"/>
    <x v="2"/>
    <x v="1"/>
    <s v="Line Item"/>
    <x v="2"/>
    <x v="65"/>
    <x v="65"/>
    <m/>
    <x v="1"/>
  </r>
  <r>
    <n v="375"/>
    <x v="2"/>
    <x v="1"/>
    <s v="Line Item"/>
    <x v="2"/>
    <x v="66"/>
    <x v="66"/>
    <m/>
    <x v="1"/>
  </r>
  <r>
    <n v="376"/>
    <x v="2"/>
    <x v="1"/>
    <s v="Line Item"/>
    <x v="2"/>
    <x v="67"/>
    <x v="67"/>
    <m/>
    <x v="1"/>
  </r>
  <r>
    <n v="377"/>
    <x v="2"/>
    <x v="1"/>
    <s v="Line Item"/>
    <x v="2"/>
    <x v="68"/>
    <x v="68"/>
    <m/>
    <x v="1"/>
  </r>
  <r>
    <n v="378"/>
    <x v="2"/>
    <x v="1"/>
    <s v="Line Item"/>
    <x v="2"/>
    <x v="69"/>
    <x v="69"/>
    <m/>
    <x v="1"/>
  </r>
  <r>
    <n v="379"/>
    <x v="2"/>
    <x v="1"/>
    <s v="Line Item"/>
    <x v="2"/>
    <x v="70"/>
    <x v="70"/>
    <m/>
    <x v="1"/>
  </r>
  <r>
    <n v="380"/>
    <x v="2"/>
    <x v="1"/>
    <s v="Line Item"/>
    <x v="2"/>
    <x v="71"/>
    <x v="71"/>
    <m/>
    <x v="1"/>
  </r>
  <r>
    <n v="381"/>
    <x v="2"/>
    <x v="1"/>
    <s v="Line Item"/>
    <x v="2"/>
    <x v="72"/>
    <x v="72"/>
    <m/>
    <x v="1"/>
  </r>
  <r>
    <n v="382"/>
    <x v="2"/>
    <x v="1"/>
    <s v="Line Item"/>
    <x v="2"/>
    <x v="73"/>
    <x v="73"/>
    <m/>
    <x v="1"/>
  </r>
  <r>
    <n v="383"/>
    <x v="2"/>
    <x v="1"/>
    <s v="Line Item"/>
    <x v="2"/>
    <x v="74"/>
    <x v="74"/>
    <m/>
    <x v="1"/>
  </r>
  <r>
    <n v="384"/>
    <x v="2"/>
    <x v="1"/>
    <s v="Line Item"/>
    <x v="2"/>
    <x v="75"/>
    <x v="75"/>
    <m/>
    <x v="1"/>
  </r>
  <r>
    <n v="385"/>
    <x v="2"/>
    <x v="1"/>
    <s v="Line Item"/>
    <x v="2"/>
    <x v="76"/>
    <x v="76"/>
    <m/>
    <x v="1"/>
  </r>
  <r>
    <n v="386"/>
    <x v="2"/>
    <x v="1"/>
    <s v="Line Item"/>
    <x v="2"/>
    <x v="77"/>
    <x v="77"/>
    <m/>
    <x v="1"/>
  </r>
  <r>
    <n v="387"/>
    <x v="2"/>
    <x v="1"/>
    <s v="Line Item"/>
    <x v="2"/>
    <x v="78"/>
    <x v="78"/>
    <m/>
    <x v="1"/>
  </r>
  <r>
    <n v="388"/>
    <x v="2"/>
    <x v="1"/>
    <s v="Line Item"/>
    <x v="2"/>
    <x v="79"/>
    <x v="79"/>
    <m/>
    <x v="1"/>
  </r>
  <r>
    <n v="389"/>
    <x v="2"/>
    <x v="1"/>
    <s v="Line Item"/>
    <x v="2"/>
    <x v="80"/>
    <x v="80"/>
    <m/>
    <x v="1"/>
  </r>
  <r>
    <n v="390"/>
    <x v="2"/>
    <x v="1"/>
    <s v="Line Item"/>
    <x v="2"/>
    <x v="81"/>
    <x v="81"/>
    <m/>
    <x v="1"/>
  </r>
  <r>
    <n v="391"/>
    <x v="2"/>
    <x v="1"/>
    <s v="Line Item"/>
    <x v="2"/>
    <x v="82"/>
    <x v="82"/>
    <m/>
    <x v="1"/>
  </r>
  <r>
    <n v="392"/>
    <x v="2"/>
    <x v="1"/>
    <s v="Line Item"/>
    <x v="2"/>
    <x v="83"/>
    <x v="83"/>
    <m/>
    <x v="1"/>
  </r>
  <r>
    <n v="393"/>
    <x v="2"/>
    <x v="1"/>
    <s v="Line Item"/>
    <x v="2"/>
    <x v="84"/>
    <x v="84"/>
    <m/>
    <x v="1"/>
  </r>
  <r>
    <n v="394"/>
    <x v="2"/>
    <x v="1"/>
    <s v="Line Item"/>
    <x v="2"/>
    <x v="85"/>
    <x v="85"/>
    <m/>
    <x v="1"/>
  </r>
  <r>
    <n v="395"/>
    <x v="2"/>
    <x v="1"/>
    <s v="Line Item"/>
    <x v="2"/>
    <x v="86"/>
    <x v="86"/>
    <n v="1.4"/>
    <x v="76"/>
  </r>
  <r>
    <n v="396"/>
    <x v="2"/>
    <x v="1"/>
    <s v="Line Item"/>
    <x v="3"/>
    <x v="87"/>
    <x v="87"/>
    <n v="0.12"/>
    <x v="77"/>
  </r>
  <r>
    <n v="397"/>
    <x v="2"/>
    <x v="1"/>
    <s v="Line Item"/>
    <x v="3"/>
    <x v="88"/>
    <x v="88"/>
    <m/>
    <x v="1"/>
  </r>
  <r>
    <n v="398"/>
    <x v="2"/>
    <x v="1"/>
    <s v="Line Item"/>
    <x v="3"/>
    <x v="89"/>
    <x v="89"/>
    <m/>
    <x v="1"/>
  </r>
  <r>
    <n v="399"/>
    <x v="2"/>
    <x v="1"/>
    <s v="Line Item"/>
    <x v="0"/>
    <x v="90"/>
    <x v="90"/>
    <m/>
    <x v="1"/>
  </r>
  <r>
    <n v="400"/>
    <x v="2"/>
    <x v="1"/>
    <s v="Total"/>
    <x v="0"/>
    <x v="91"/>
    <x v="91"/>
    <n v="1.8599999999999999"/>
    <x v="78"/>
  </r>
  <r>
    <n v="401"/>
    <x v="2"/>
    <x v="2"/>
    <s v="Total"/>
    <x v="0"/>
    <x v="92"/>
    <x v="92"/>
    <n v="1.8599999999999999"/>
    <x v="78"/>
  </r>
  <r>
    <n v="402"/>
    <x v="2"/>
    <x v="2"/>
    <s v="Line Item"/>
    <x v="0"/>
    <x v="93"/>
    <x v="93"/>
    <m/>
    <x v="1"/>
  </r>
  <r>
    <n v="403"/>
    <x v="2"/>
    <x v="2"/>
    <s v="Line Item"/>
    <x v="0"/>
    <x v="94"/>
    <x v="94"/>
    <m/>
    <x v="1"/>
  </r>
  <r>
    <n v="404"/>
    <x v="2"/>
    <x v="2"/>
    <s v="Line Item"/>
    <x v="0"/>
    <x v="95"/>
    <x v="95"/>
    <m/>
    <x v="1"/>
  </r>
  <r>
    <n v="405"/>
    <x v="2"/>
    <x v="2"/>
    <s v="Line Item"/>
    <x v="0"/>
    <x v="96"/>
    <x v="96"/>
    <m/>
    <x v="1"/>
  </r>
  <r>
    <n v="406"/>
    <x v="2"/>
    <x v="2"/>
    <s v="Total"/>
    <x v="0"/>
    <x v="97"/>
    <x v="97"/>
    <n v="0"/>
    <x v="2"/>
  </r>
  <r>
    <n v="407"/>
    <x v="2"/>
    <x v="2"/>
    <s v="Line Item"/>
    <x v="0"/>
    <x v="98"/>
    <x v="98"/>
    <m/>
    <x v="1"/>
  </r>
  <r>
    <n v="408"/>
    <x v="2"/>
    <x v="2"/>
    <s v="Total"/>
    <x v="0"/>
    <x v="99"/>
    <x v="99"/>
    <n v="1.8599999999999999"/>
    <x v="78"/>
  </r>
  <r>
    <n v="409"/>
    <x v="2"/>
    <x v="2"/>
    <s v="Line Item"/>
    <x v="0"/>
    <x v="100"/>
    <x v="100"/>
    <m/>
    <x v="79"/>
  </r>
  <r>
    <n v="410"/>
    <x v="2"/>
    <x v="2"/>
    <s v="Line Item"/>
    <x v="0"/>
    <x v="101"/>
    <x v="101"/>
    <m/>
    <x v="80"/>
  </r>
  <r>
    <n v="411"/>
    <x v="2"/>
    <x v="2"/>
    <s v="Line Item"/>
    <x v="0"/>
    <x v="102"/>
    <x v="102"/>
    <m/>
    <x v="1"/>
  </r>
  <r>
    <n v="412"/>
    <x v="2"/>
    <x v="2"/>
    <s v="Total"/>
    <x v="0"/>
    <x v="103"/>
    <x v="103"/>
    <m/>
    <x v="81"/>
  </r>
  <r>
    <n v="413"/>
    <x v="2"/>
    <x v="2"/>
    <s v="Line Item"/>
    <x v="0"/>
    <x v="104"/>
    <x v="104"/>
    <m/>
    <x v="82"/>
  </r>
  <r>
    <n v="414"/>
    <x v="2"/>
    <x v="2"/>
    <s v="Line Item"/>
    <x v="0"/>
    <x v="105"/>
    <x v="105"/>
    <m/>
    <x v="1"/>
  </r>
  <r>
    <n v="415"/>
    <x v="2"/>
    <x v="2"/>
    <s v="Line Item"/>
    <x v="0"/>
    <x v="106"/>
    <x v="106"/>
    <m/>
    <x v="83"/>
  </r>
  <r>
    <n v="416"/>
    <x v="2"/>
    <x v="2"/>
    <s v="Line Item"/>
    <x v="0"/>
    <x v="107"/>
    <x v="107"/>
    <m/>
    <x v="1"/>
  </r>
  <r>
    <n v="417"/>
    <x v="2"/>
    <x v="2"/>
    <s v="Total"/>
    <x v="0"/>
    <x v="108"/>
    <x v="108"/>
    <m/>
    <x v="84"/>
  </r>
  <r>
    <n v="418"/>
    <x v="2"/>
    <x v="2"/>
    <s v="Line Item"/>
    <x v="0"/>
    <x v="109"/>
    <x v="109"/>
    <m/>
    <x v="85"/>
  </r>
  <r>
    <n v="419"/>
    <x v="2"/>
    <x v="2"/>
    <s v="Line Item"/>
    <x v="0"/>
    <x v="110"/>
    <x v="110"/>
    <m/>
    <x v="1"/>
  </r>
  <r>
    <n v="420"/>
    <x v="2"/>
    <x v="2"/>
    <s v="Line Item"/>
    <x v="0"/>
    <x v="111"/>
    <x v="111"/>
    <m/>
    <x v="1"/>
  </r>
  <r>
    <n v="421"/>
    <x v="2"/>
    <x v="2"/>
    <s v="Line Item"/>
    <x v="0"/>
    <x v="112"/>
    <x v="112"/>
    <m/>
    <x v="1"/>
  </r>
  <r>
    <n v="422"/>
    <x v="2"/>
    <x v="2"/>
    <s v="Line Item"/>
    <x v="0"/>
    <x v="113"/>
    <x v="113"/>
    <m/>
    <x v="86"/>
  </r>
  <r>
    <n v="423"/>
    <x v="2"/>
    <x v="2"/>
    <s v="Line Item"/>
    <x v="0"/>
    <x v="114"/>
    <x v="114"/>
    <m/>
    <x v="87"/>
  </r>
  <r>
    <n v="424"/>
    <x v="2"/>
    <x v="2"/>
    <s v="Line Item"/>
    <x v="0"/>
    <x v="115"/>
    <x v="115"/>
    <m/>
    <x v="2"/>
  </r>
  <r>
    <n v="425"/>
    <x v="2"/>
    <x v="2"/>
    <s v="Line Item"/>
    <x v="0"/>
    <x v="116"/>
    <x v="116"/>
    <m/>
    <x v="1"/>
  </r>
  <r>
    <n v="426"/>
    <x v="2"/>
    <x v="2"/>
    <s v="Line Item"/>
    <x v="0"/>
    <x v="117"/>
    <x v="117"/>
    <m/>
    <x v="1"/>
  </r>
  <r>
    <n v="427"/>
    <x v="2"/>
    <x v="2"/>
    <s v="Line Item"/>
    <x v="0"/>
    <x v="118"/>
    <x v="118"/>
    <m/>
    <x v="1"/>
  </r>
  <r>
    <n v="428"/>
    <x v="2"/>
    <x v="2"/>
    <s v="Line Item"/>
    <x v="0"/>
    <x v="119"/>
    <x v="119"/>
    <m/>
    <x v="1"/>
  </r>
  <r>
    <n v="429"/>
    <x v="2"/>
    <x v="2"/>
    <s v="Line Item"/>
    <x v="0"/>
    <x v="120"/>
    <x v="120"/>
    <m/>
    <x v="1"/>
  </r>
  <r>
    <n v="430"/>
    <x v="2"/>
    <x v="2"/>
    <s v="Line Item"/>
    <x v="0"/>
    <x v="121"/>
    <x v="121"/>
    <m/>
    <x v="1"/>
  </r>
  <r>
    <n v="431"/>
    <x v="2"/>
    <x v="2"/>
    <s v="Line Item"/>
    <x v="0"/>
    <x v="122"/>
    <x v="122"/>
    <m/>
    <x v="1"/>
  </r>
  <r>
    <n v="432"/>
    <x v="2"/>
    <x v="2"/>
    <s v="Line Item"/>
    <x v="0"/>
    <x v="123"/>
    <x v="123"/>
    <m/>
    <x v="1"/>
  </r>
  <r>
    <n v="433"/>
    <x v="2"/>
    <x v="2"/>
    <s v="Line Item"/>
    <x v="0"/>
    <x v="124"/>
    <x v="124"/>
    <m/>
    <x v="88"/>
  </r>
  <r>
    <n v="434"/>
    <x v="2"/>
    <x v="2"/>
    <s v="Line Item"/>
    <x v="0"/>
    <x v="125"/>
    <x v="125"/>
    <m/>
    <x v="1"/>
  </r>
  <r>
    <n v="435"/>
    <x v="2"/>
    <x v="2"/>
    <s v="Line Item"/>
    <x v="0"/>
    <x v="126"/>
    <x v="126"/>
    <m/>
    <x v="89"/>
  </r>
  <r>
    <n v="436"/>
    <x v="2"/>
    <x v="2"/>
    <s v="Total"/>
    <x v="0"/>
    <x v="127"/>
    <x v="127"/>
    <m/>
    <x v="90"/>
  </r>
  <r>
    <n v="437"/>
    <x v="2"/>
    <x v="2"/>
    <s v="Line Item"/>
    <x v="0"/>
    <x v="128"/>
    <x v="128"/>
    <m/>
    <x v="91"/>
  </r>
  <r>
    <n v="438"/>
    <x v="2"/>
    <x v="2"/>
    <s v="Line Item"/>
    <x v="0"/>
    <x v="129"/>
    <x v="129"/>
    <m/>
    <x v="92"/>
  </r>
  <r>
    <n v="439"/>
    <x v="2"/>
    <x v="2"/>
    <s v="Line Item"/>
    <x v="0"/>
    <x v="130"/>
    <x v="130"/>
    <m/>
    <x v="1"/>
  </r>
  <r>
    <n v="440"/>
    <x v="2"/>
    <x v="2"/>
    <s v="Line Item"/>
    <x v="0"/>
    <x v="131"/>
    <x v="131"/>
    <m/>
    <x v="1"/>
  </r>
  <r>
    <n v="441"/>
    <x v="2"/>
    <x v="2"/>
    <s v="Line Item"/>
    <x v="0"/>
    <x v="132"/>
    <x v="132"/>
    <m/>
    <x v="1"/>
  </r>
  <r>
    <n v="442"/>
    <x v="2"/>
    <x v="2"/>
    <s v="Line Item"/>
    <x v="0"/>
    <x v="133"/>
    <x v="133"/>
    <m/>
    <x v="1"/>
  </r>
  <r>
    <n v="443"/>
    <x v="2"/>
    <x v="2"/>
    <s v="Total"/>
    <x v="0"/>
    <x v="134"/>
    <x v="134"/>
    <m/>
    <x v="93"/>
  </r>
  <r>
    <n v="444"/>
    <x v="2"/>
    <x v="2"/>
    <s v="Line Item"/>
    <x v="0"/>
    <x v="135"/>
    <x v="135"/>
    <m/>
    <x v="94"/>
  </r>
  <r>
    <n v="445"/>
    <x v="2"/>
    <x v="2"/>
    <s v="Total"/>
    <x v="0"/>
    <x v="136"/>
    <x v="136"/>
    <m/>
    <x v="95"/>
  </r>
  <r>
    <n v="446"/>
    <x v="2"/>
    <x v="2"/>
    <s v="Line Item"/>
    <x v="0"/>
    <x v="137"/>
    <x v="137"/>
    <m/>
    <x v="1"/>
  </r>
  <r>
    <n v="447"/>
    <x v="2"/>
    <x v="2"/>
    <s v="Line Item"/>
    <x v="0"/>
    <x v="138"/>
    <x v="138"/>
    <m/>
    <x v="1"/>
  </r>
  <r>
    <n v="448"/>
    <x v="2"/>
    <x v="2"/>
    <s v="Total"/>
    <x v="0"/>
    <x v="139"/>
    <x v="139"/>
    <m/>
    <x v="95"/>
  </r>
  <r>
    <n v="449"/>
    <x v="2"/>
    <x v="2"/>
    <s v="Total"/>
    <x v="0"/>
    <x v="140"/>
    <x v="140"/>
    <m/>
    <x v="73"/>
  </r>
  <r>
    <n v="450"/>
    <x v="2"/>
    <x v="2"/>
    <s v="Line Item"/>
    <x v="0"/>
    <x v="141"/>
    <x v="141"/>
    <m/>
    <x v="96"/>
  </r>
  <r>
    <n v="451"/>
    <x v="2"/>
    <x v="3"/>
    <s v="Line Item"/>
    <x v="0"/>
    <x v="142"/>
    <x v="142"/>
    <m/>
    <x v="1"/>
  </r>
  <r>
    <n v="452"/>
    <x v="2"/>
    <x v="3"/>
    <s v="Line Item"/>
    <x v="0"/>
    <x v="143"/>
    <x v="143"/>
    <m/>
    <x v="1"/>
  </r>
  <r>
    <n v="453"/>
    <x v="2"/>
    <x v="3"/>
    <s v="Line Item"/>
    <x v="0"/>
    <x v="144"/>
    <x v="144"/>
    <m/>
    <x v="1"/>
  </r>
  <r>
    <n v="454"/>
    <x v="2"/>
    <x v="3"/>
    <s v="Line Item"/>
    <x v="0"/>
    <x v="145"/>
    <x v="145"/>
    <m/>
    <x v="1"/>
  </r>
  <r>
    <n v="455"/>
    <x v="2"/>
    <x v="3"/>
    <s v="Line Item"/>
    <x v="0"/>
    <x v="146"/>
    <x v="146"/>
    <m/>
    <x v="1"/>
  </r>
  <r>
    <n v="456"/>
    <x v="2"/>
    <x v="3"/>
    <s v="Line Item"/>
    <x v="0"/>
    <x v="147"/>
    <x v="147"/>
    <m/>
    <x v="1"/>
  </r>
  <r>
    <n v="457"/>
    <x v="2"/>
    <x v="3"/>
    <s v="Line Item"/>
    <x v="0"/>
    <x v="148"/>
    <x v="148"/>
    <m/>
    <x v="1"/>
  </r>
  <r>
    <n v="458"/>
    <x v="2"/>
    <x v="3"/>
    <s v="Total"/>
    <x v="0"/>
    <x v="149"/>
    <x v="149"/>
    <m/>
    <x v="1"/>
  </r>
  <r>
    <n v="459"/>
    <x v="2"/>
    <x v="3"/>
    <s v="Total"/>
    <x v="0"/>
    <x v="150"/>
    <x v="150"/>
    <m/>
    <x v="1"/>
  </r>
  <r>
    <n v="460"/>
    <x v="2"/>
    <x v="3"/>
    <s v="Line Item"/>
    <x v="0"/>
    <x v="151"/>
    <x v="151"/>
    <m/>
    <x v="1"/>
  </r>
  <r>
    <n v="461"/>
    <x v="2"/>
    <x v="3"/>
    <s v="Line Item"/>
    <x v="0"/>
    <x v="152"/>
    <x v="152"/>
    <m/>
    <x v="1"/>
  </r>
  <r>
    <n v="462"/>
    <x v="2"/>
    <x v="3"/>
    <s v="Line Item"/>
    <x v="0"/>
    <x v="153"/>
    <x v="153"/>
    <m/>
    <x v="1"/>
  </r>
  <r>
    <n v="463"/>
    <x v="3"/>
    <x v="0"/>
    <s v="Line Item"/>
    <x v="0"/>
    <x v="0"/>
    <x v="0"/>
    <m/>
    <x v="1"/>
  </r>
  <r>
    <n v="464"/>
    <x v="3"/>
    <x v="0"/>
    <s v="Line Item"/>
    <x v="0"/>
    <x v="1"/>
    <x v="1"/>
    <m/>
    <x v="1"/>
  </r>
  <r>
    <n v="465"/>
    <x v="3"/>
    <x v="0"/>
    <s v="Line Item"/>
    <x v="0"/>
    <x v="2"/>
    <x v="2"/>
    <m/>
    <x v="1"/>
  </r>
  <r>
    <n v="466"/>
    <x v="3"/>
    <x v="0"/>
    <s v="Total"/>
    <x v="0"/>
    <x v="3"/>
    <x v="3"/>
    <m/>
    <x v="2"/>
  </r>
  <r>
    <n v="467"/>
    <x v="3"/>
    <x v="0"/>
    <s v="Line Item"/>
    <x v="0"/>
    <x v="4"/>
    <x v="4"/>
    <m/>
    <x v="1"/>
  </r>
  <r>
    <n v="468"/>
    <x v="3"/>
    <x v="0"/>
    <s v="Line Item"/>
    <x v="0"/>
    <x v="5"/>
    <x v="5"/>
    <m/>
    <x v="1"/>
  </r>
  <r>
    <n v="469"/>
    <x v="3"/>
    <x v="0"/>
    <s v="Total"/>
    <x v="0"/>
    <x v="6"/>
    <x v="6"/>
    <m/>
    <x v="2"/>
  </r>
  <r>
    <n v="470"/>
    <x v="3"/>
    <x v="0"/>
    <s v="Line Item"/>
    <x v="0"/>
    <x v="7"/>
    <x v="7"/>
    <m/>
    <x v="1"/>
  </r>
  <r>
    <n v="471"/>
    <x v="3"/>
    <x v="0"/>
    <s v="Line Item"/>
    <x v="0"/>
    <x v="8"/>
    <x v="8"/>
    <m/>
    <x v="1"/>
  </r>
  <r>
    <n v="472"/>
    <x v="3"/>
    <x v="0"/>
    <s v="Line Item"/>
    <x v="0"/>
    <x v="9"/>
    <x v="9"/>
    <m/>
    <x v="1"/>
  </r>
  <r>
    <n v="473"/>
    <x v="3"/>
    <x v="0"/>
    <s v="Line Item"/>
    <x v="0"/>
    <x v="10"/>
    <x v="10"/>
    <m/>
    <x v="1"/>
  </r>
  <r>
    <n v="474"/>
    <x v="3"/>
    <x v="0"/>
    <s v="Line Item"/>
    <x v="0"/>
    <x v="11"/>
    <x v="11"/>
    <m/>
    <x v="1"/>
  </r>
  <r>
    <n v="475"/>
    <x v="3"/>
    <x v="0"/>
    <s v="Line Item"/>
    <x v="0"/>
    <x v="12"/>
    <x v="12"/>
    <m/>
    <x v="1"/>
  </r>
  <r>
    <n v="476"/>
    <x v="3"/>
    <x v="0"/>
    <s v="Line Item"/>
    <x v="0"/>
    <x v="13"/>
    <x v="13"/>
    <m/>
    <x v="1"/>
  </r>
  <r>
    <n v="477"/>
    <x v="3"/>
    <x v="0"/>
    <s v="Line Item"/>
    <x v="0"/>
    <x v="14"/>
    <x v="14"/>
    <m/>
    <x v="1"/>
  </r>
  <r>
    <n v="478"/>
    <x v="3"/>
    <x v="0"/>
    <s v="Line Item"/>
    <x v="0"/>
    <x v="15"/>
    <x v="15"/>
    <m/>
    <x v="1"/>
  </r>
  <r>
    <n v="479"/>
    <x v="3"/>
    <x v="0"/>
    <s v="Line Item"/>
    <x v="0"/>
    <x v="16"/>
    <x v="16"/>
    <m/>
    <x v="97"/>
  </r>
  <r>
    <n v="480"/>
    <x v="3"/>
    <x v="0"/>
    <s v="Line Item"/>
    <x v="0"/>
    <x v="17"/>
    <x v="17"/>
    <m/>
    <x v="1"/>
  </r>
  <r>
    <n v="481"/>
    <x v="3"/>
    <x v="0"/>
    <s v="Line Item"/>
    <x v="0"/>
    <x v="18"/>
    <x v="18"/>
    <m/>
    <x v="1"/>
  </r>
  <r>
    <n v="482"/>
    <x v="3"/>
    <x v="0"/>
    <s v="Line Item"/>
    <x v="0"/>
    <x v="19"/>
    <x v="19"/>
    <m/>
    <x v="1"/>
  </r>
  <r>
    <n v="483"/>
    <x v="3"/>
    <x v="0"/>
    <s v="Line Item"/>
    <x v="0"/>
    <x v="20"/>
    <x v="20"/>
    <m/>
    <x v="1"/>
  </r>
  <r>
    <n v="484"/>
    <x v="3"/>
    <x v="0"/>
    <s v="Line Item"/>
    <x v="0"/>
    <x v="21"/>
    <x v="21"/>
    <m/>
    <x v="1"/>
  </r>
  <r>
    <n v="485"/>
    <x v="3"/>
    <x v="0"/>
    <s v="Line Item"/>
    <x v="0"/>
    <x v="22"/>
    <x v="22"/>
    <m/>
    <x v="1"/>
  </r>
  <r>
    <n v="486"/>
    <x v="3"/>
    <x v="0"/>
    <s v="Line Item"/>
    <x v="0"/>
    <x v="23"/>
    <x v="23"/>
    <m/>
    <x v="1"/>
  </r>
  <r>
    <n v="487"/>
    <x v="3"/>
    <x v="0"/>
    <s v="Line Item"/>
    <x v="0"/>
    <x v="24"/>
    <x v="24"/>
    <m/>
    <x v="1"/>
  </r>
  <r>
    <n v="488"/>
    <x v="3"/>
    <x v="0"/>
    <s v="Line Item"/>
    <x v="0"/>
    <x v="25"/>
    <x v="25"/>
    <m/>
    <x v="1"/>
  </r>
  <r>
    <n v="489"/>
    <x v="3"/>
    <x v="0"/>
    <s v="Line Item"/>
    <x v="0"/>
    <x v="26"/>
    <x v="26"/>
    <m/>
    <x v="1"/>
  </r>
  <r>
    <n v="490"/>
    <x v="3"/>
    <x v="0"/>
    <s v="Line Item"/>
    <x v="0"/>
    <x v="27"/>
    <x v="27"/>
    <m/>
    <x v="1"/>
  </r>
  <r>
    <n v="491"/>
    <x v="3"/>
    <x v="0"/>
    <s v="Line Item"/>
    <x v="0"/>
    <x v="28"/>
    <x v="28"/>
    <m/>
    <x v="98"/>
  </r>
  <r>
    <n v="492"/>
    <x v="3"/>
    <x v="0"/>
    <s v="Line Item"/>
    <x v="0"/>
    <x v="29"/>
    <x v="29"/>
    <m/>
    <x v="1"/>
  </r>
  <r>
    <n v="493"/>
    <x v="3"/>
    <x v="0"/>
    <s v="Line Item"/>
    <x v="0"/>
    <x v="30"/>
    <x v="30"/>
    <m/>
    <x v="1"/>
  </r>
  <r>
    <n v="494"/>
    <x v="3"/>
    <x v="0"/>
    <s v="Line Item"/>
    <x v="0"/>
    <x v="31"/>
    <x v="31"/>
    <m/>
    <x v="1"/>
  </r>
  <r>
    <n v="495"/>
    <x v="3"/>
    <x v="0"/>
    <s v="Line Item"/>
    <x v="0"/>
    <x v="32"/>
    <x v="32"/>
    <m/>
    <x v="1"/>
  </r>
  <r>
    <n v="496"/>
    <x v="3"/>
    <x v="0"/>
    <s v="Line Item"/>
    <x v="0"/>
    <x v="33"/>
    <x v="33"/>
    <m/>
    <x v="1"/>
  </r>
  <r>
    <n v="497"/>
    <x v="3"/>
    <x v="0"/>
    <s v="Line Item"/>
    <x v="0"/>
    <x v="34"/>
    <x v="34"/>
    <m/>
    <x v="1"/>
  </r>
  <r>
    <n v="498"/>
    <x v="3"/>
    <x v="0"/>
    <s v="Line Item"/>
    <x v="0"/>
    <x v="35"/>
    <x v="35"/>
    <m/>
    <x v="1"/>
  </r>
  <r>
    <n v="499"/>
    <x v="3"/>
    <x v="0"/>
    <s v="Line Item"/>
    <x v="0"/>
    <x v="36"/>
    <x v="36"/>
    <m/>
    <x v="1"/>
  </r>
  <r>
    <n v="500"/>
    <x v="3"/>
    <x v="0"/>
    <s v="Line Item"/>
    <x v="0"/>
    <x v="37"/>
    <x v="37"/>
    <m/>
    <x v="1"/>
  </r>
  <r>
    <n v="501"/>
    <x v="3"/>
    <x v="0"/>
    <s v="Line Item"/>
    <x v="0"/>
    <x v="38"/>
    <x v="38"/>
    <m/>
    <x v="1"/>
  </r>
  <r>
    <n v="502"/>
    <x v="3"/>
    <x v="0"/>
    <s v="Line Item"/>
    <x v="0"/>
    <x v="39"/>
    <x v="39"/>
    <m/>
    <x v="1"/>
  </r>
  <r>
    <n v="503"/>
    <x v="3"/>
    <x v="0"/>
    <s v="Line Item"/>
    <x v="0"/>
    <x v="40"/>
    <x v="40"/>
    <m/>
    <x v="1"/>
  </r>
  <r>
    <n v="504"/>
    <x v="3"/>
    <x v="0"/>
    <s v="Line Item"/>
    <x v="0"/>
    <x v="41"/>
    <x v="41"/>
    <m/>
    <x v="1"/>
  </r>
  <r>
    <n v="505"/>
    <x v="3"/>
    <x v="0"/>
    <s v="Total"/>
    <x v="0"/>
    <x v="42"/>
    <x v="42"/>
    <m/>
    <x v="99"/>
  </r>
  <r>
    <n v="506"/>
    <x v="3"/>
    <x v="0"/>
    <s v="Line Item"/>
    <x v="0"/>
    <x v="43"/>
    <x v="43"/>
    <m/>
    <x v="1"/>
  </r>
  <r>
    <n v="507"/>
    <x v="3"/>
    <x v="0"/>
    <s v="Line Item"/>
    <x v="0"/>
    <x v="44"/>
    <x v="44"/>
    <m/>
    <x v="1"/>
  </r>
  <r>
    <n v="508"/>
    <x v="3"/>
    <x v="0"/>
    <s v="Line Item"/>
    <x v="0"/>
    <x v="45"/>
    <x v="45"/>
    <m/>
    <x v="1"/>
  </r>
  <r>
    <n v="509"/>
    <x v="3"/>
    <x v="0"/>
    <s v="Line Item"/>
    <x v="0"/>
    <x v="46"/>
    <x v="46"/>
    <m/>
    <x v="1"/>
  </r>
  <r>
    <n v="510"/>
    <x v="3"/>
    <x v="0"/>
    <s v="Line Item"/>
    <x v="0"/>
    <x v="47"/>
    <x v="47"/>
    <m/>
    <x v="1"/>
  </r>
  <r>
    <n v="511"/>
    <x v="3"/>
    <x v="0"/>
    <s v="Line Item"/>
    <x v="0"/>
    <x v="48"/>
    <x v="48"/>
    <m/>
    <x v="1"/>
  </r>
  <r>
    <n v="512"/>
    <x v="3"/>
    <x v="0"/>
    <s v="Line Item"/>
    <x v="0"/>
    <x v="49"/>
    <x v="49"/>
    <m/>
    <x v="100"/>
  </r>
  <r>
    <n v="513"/>
    <x v="3"/>
    <x v="0"/>
    <s v="Line Item"/>
    <x v="0"/>
    <x v="50"/>
    <x v="50"/>
    <m/>
    <x v="1"/>
  </r>
  <r>
    <n v="514"/>
    <x v="3"/>
    <x v="0"/>
    <s v="Line Item"/>
    <x v="0"/>
    <x v="51"/>
    <x v="51"/>
    <m/>
    <x v="1"/>
  </r>
  <r>
    <n v="515"/>
    <x v="3"/>
    <x v="0"/>
    <s v="Total"/>
    <x v="0"/>
    <x v="52"/>
    <x v="52"/>
    <m/>
    <x v="101"/>
  </r>
  <r>
    <n v="516"/>
    <x v="3"/>
    <x v="1"/>
    <s v="Line Item"/>
    <x v="1"/>
    <x v="53"/>
    <x v="53"/>
    <n v="0.4"/>
    <x v="102"/>
  </r>
  <r>
    <n v="517"/>
    <x v="3"/>
    <x v="1"/>
    <s v="Line Item"/>
    <x v="1"/>
    <x v="54"/>
    <x v="54"/>
    <m/>
    <x v="1"/>
  </r>
  <r>
    <n v="518"/>
    <x v="3"/>
    <x v="1"/>
    <s v="Line Item"/>
    <x v="1"/>
    <x v="55"/>
    <x v="55"/>
    <n v="0.33"/>
    <x v="103"/>
  </r>
  <r>
    <n v="519"/>
    <x v="3"/>
    <x v="1"/>
    <s v="Line Item"/>
    <x v="1"/>
    <x v="56"/>
    <x v="56"/>
    <m/>
    <x v="1"/>
  </r>
  <r>
    <n v="520"/>
    <x v="3"/>
    <x v="1"/>
    <s v="Line Item"/>
    <x v="2"/>
    <x v="57"/>
    <x v="57"/>
    <m/>
    <x v="1"/>
  </r>
  <r>
    <n v="521"/>
    <x v="3"/>
    <x v="1"/>
    <s v="Line Item"/>
    <x v="2"/>
    <x v="58"/>
    <x v="58"/>
    <m/>
    <x v="1"/>
  </r>
  <r>
    <n v="522"/>
    <x v="3"/>
    <x v="1"/>
    <s v="Line Item"/>
    <x v="2"/>
    <x v="59"/>
    <x v="59"/>
    <m/>
    <x v="1"/>
  </r>
  <r>
    <n v="523"/>
    <x v="3"/>
    <x v="1"/>
    <s v="Line Item"/>
    <x v="2"/>
    <x v="60"/>
    <x v="60"/>
    <m/>
    <x v="1"/>
  </r>
  <r>
    <n v="524"/>
    <x v="3"/>
    <x v="1"/>
    <s v="Line Item"/>
    <x v="2"/>
    <x v="61"/>
    <x v="61"/>
    <m/>
    <x v="1"/>
  </r>
  <r>
    <n v="525"/>
    <x v="3"/>
    <x v="1"/>
    <s v="Line Item"/>
    <x v="2"/>
    <x v="62"/>
    <x v="62"/>
    <m/>
    <x v="1"/>
  </r>
  <r>
    <n v="526"/>
    <x v="3"/>
    <x v="1"/>
    <s v="Line Item"/>
    <x v="2"/>
    <x v="63"/>
    <x v="63"/>
    <m/>
    <x v="1"/>
  </r>
  <r>
    <n v="527"/>
    <x v="3"/>
    <x v="1"/>
    <s v="Line Item"/>
    <x v="2"/>
    <x v="64"/>
    <x v="64"/>
    <m/>
    <x v="1"/>
  </r>
  <r>
    <n v="528"/>
    <x v="3"/>
    <x v="1"/>
    <s v="Line Item"/>
    <x v="2"/>
    <x v="65"/>
    <x v="65"/>
    <m/>
    <x v="1"/>
  </r>
  <r>
    <n v="529"/>
    <x v="3"/>
    <x v="1"/>
    <s v="Line Item"/>
    <x v="2"/>
    <x v="66"/>
    <x v="66"/>
    <m/>
    <x v="1"/>
  </r>
  <r>
    <n v="530"/>
    <x v="3"/>
    <x v="1"/>
    <s v="Line Item"/>
    <x v="2"/>
    <x v="67"/>
    <x v="67"/>
    <m/>
    <x v="1"/>
  </r>
  <r>
    <n v="531"/>
    <x v="3"/>
    <x v="1"/>
    <s v="Line Item"/>
    <x v="2"/>
    <x v="68"/>
    <x v="68"/>
    <m/>
    <x v="1"/>
  </r>
  <r>
    <n v="532"/>
    <x v="3"/>
    <x v="1"/>
    <s v="Line Item"/>
    <x v="2"/>
    <x v="69"/>
    <x v="69"/>
    <m/>
    <x v="1"/>
  </r>
  <r>
    <n v="533"/>
    <x v="3"/>
    <x v="1"/>
    <s v="Line Item"/>
    <x v="2"/>
    <x v="70"/>
    <x v="70"/>
    <m/>
    <x v="1"/>
  </r>
  <r>
    <n v="534"/>
    <x v="3"/>
    <x v="1"/>
    <s v="Line Item"/>
    <x v="2"/>
    <x v="71"/>
    <x v="71"/>
    <m/>
    <x v="1"/>
  </r>
  <r>
    <n v="535"/>
    <x v="3"/>
    <x v="1"/>
    <s v="Line Item"/>
    <x v="2"/>
    <x v="72"/>
    <x v="72"/>
    <m/>
    <x v="1"/>
  </r>
  <r>
    <n v="536"/>
    <x v="3"/>
    <x v="1"/>
    <s v="Line Item"/>
    <x v="2"/>
    <x v="73"/>
    <x v="73"/>
    <m/>
    <x v="1"/>
  </r>
  <r>
    <n v="537"/>
    <x v="3"/>
    <x v="1"/>
    <s v="Line Item"/>
    <x v="2"/>
    <x v="74"/>
    <x v="74"/>
    <m/>
    <x v="1"/>
  </r>
  <r>
    <n v="538"/>
    <x v="3"/>
    <x v="1"/>
    <s v="Line Item"/>
    <x v="2"/>
    <x v="75"/>
    <x v="75"/>
    <m/>
    <x v="1"/>
  </r>
  <r>
    <n v="539"/>
    <x v="3"/>
    <x v="1"/>
    <s v="Line Item"/>
    <x v="2"/>
    <x v="76"/>
    <x v="76"/>
    <m/>
    <x v="1"/>
  </r>
  <r>
    <n v="540"/>
    <x v="3"/>
    <x v="1"/>
    <s v="Line Item"/>
    <x v="2"/>
    <x v="77"/>
    <x v="77"/>
    <m/>
    <x v="1"/>
  </r>
  <r>
    <n v="541"/>
    <x v="3"/>
    <x v="1"/>
    <s v="Line Item"/>
    <x v="2"/>
    <x v="78"/>
    <x v="78"/>
    <m/>
    <x v="1"/>
  </r>
  <r>
    <n v="542"/>
    <x v="3"/>
    <x v="1"/>
    <s v="Line Item"/>
    <x v="2"/>
    <x v="79"/>
    <x v="79"/>
    <m/>
    <x v="1"/>
  </r>
  <r>
    <n v="543"/>
    <x v="3"/>
    <x v="1"/>
    <s v="Line Item"/>
    <x v="2"/>
    <x v="80"/>
    <x v="80"/>
    <m/>
    <x v="1"/>
  </r>
  <r>
    <n v="544"/>
    <x v="3"/>
    <x v="1"/>
    <s v="Line Item"/>
    <x v="2"/>
    <x v="81"/>
    <x v="81"/>
    <m/>
    <x v="1"/>
  </r>
  <r>
    <n v="545"/>
    <x v="3"/>
    <x v="1"/>
    <s v="Line Item"/>
    <x v="2"/>
    <x v="82"/>
    <x v="82"/>
    <m/>
    <x v="1"/>
  </r>
  <r>
    <n v="546"/>
    <x v="3"/>
    <x v="1"/>
    <s v="Line Item"/>
    <x v="2"/>
    <x v="83"/>
    <x v="83"/>
    <m/>
    <x v="1"/>
  </r>
  <r>
    <n v="547"/>
    <x v="3"/>
    <x v="1"/>
    <s v="Line Item"/>
    <x v="2"/>
    <x v="84"/>
    <x v="84"/>
    <m/>
    <x v="1"/>
  </r>
  <r>
    <n v="548"/>
    <x v="3"/>
    <x v="1"/>
    <s v="Line Item"/>
    <x v="2"/>
    <x v="85"/>
    <x v="85"/>
    <m/>
    <x v="1"/>
  </r>
  <r>
    <n v="549"/>
    <x v="3"/>
    <x v="1"/>
    <s v="Line Item"/>
    <x v="2"/>
    <x v="86"/>
    <x v="86"/>
    <n v="4"/>
    <x v="104"/>
  </r>
  <r>
    <n v="550"/>
    <x v="3"/>
    <x v="1"/>
    <s v="Line Item"/>
    <x v="3"/>
    <x v="87"/>
    <x v="87"/>
    <n v="0.12"/>
    <x v="105"/>
  </r>
  <r>
    <n v="551"/>
    <x v="3"/>
    <x v="1"/>
    <s v="Line Item"/>
    <x v="3"/>
    <x v="88"/>
    <x v="88"/>
    <m/>
    <x v="1"/>
  </r>
  <r>
    <n v="552"/>
    <x v="3"/>
    <x v="1"/>
    <s v="Line Item"/>
    <x v="3"/>
    <x v="89"/>
    <x v="89"/>
    <m/>
    <x v="1"/>
  </r>
  <r>
    <n v="553"/>
    <x v="3"/>
    <x v="1"/>
    <s v="Line Item"/>
    <x v="0"/>
    <x v="90"/>
    <x v="90"/>
    <m/>
    <x v="1"/>
  </r>
  <r>
    <n v="554"/>
    <x v="3"/>
    <x v="1"/>
    <s v="Total"/>
    <x v="0"/>
    <x v="91"/>
    <x v="91"/>
    <n v="4.8500000000000005"/>
    <x v="106"/>
  </r>
  <r>
    <n v="555"/>
    <x v="3"/>
    <x v="2"/>
    <s v="Total"/>
    <x v="0"/>
    <x v="92"/>
    <x v="92"/>
    <n v="4.8500000000000005"/>
    <x v="106"/>
  </r>
  <r>
    <n v="556"/>
    <x v="3"/>
    <x v="2"/>
    <s v="Line Item"/>
    <x v="0"/>
    <x v="93"/>
    <x v="93"/>
    <m/>
    <x v="1"/>
  </r>
  <r>
    <n v="557"/>
    <x v="3"/>
    <x v="2"/>
    <s v="Line Item"/>
    <x v="0"/>
    <x v="94"/>
    <x v="94"/>
    <m/>
    <x v="1"/>
  </r>
  <r>
    <n v="558"/>
    <x v="3"/>
    <x v="2"/>
    <s v="Line Item"/>
    <x v="0"/>
    <x v="95"/>
    <x v="95"/>
    <m/>
    <x v="1"/>
  </r>
  <r>
    <n v="559"/>
    <x v="3"/>
    <x v="2"/>
    <s v="Line Item"/>
    <x v="0"/>
    <x v="96"/>
    <x v="96"/>
    <m/>
    <x v="1"/>
  </r>
  <r>
    <n v="560"/>
    <x v="3"/>
    <x v="2"/>
    <s v="Total"/>
    <x v="0"/>
    <x v="97"/>
    <x v="97"/>
    <n v="0"/>
    <x v="2"/>
  </r>
  <r>
    <n v="561"/>
    <x v="3"/>
    <x v="2"/>
    <s v="Line Item"/>
    <x v="0"/>
    <x v="98"/>
    <x v="98"/>
    <m/>
    <x v="1"/>
  </r>
  <r>
    <n v="562"/>
    <x v="3"/>
    <x v="2"/>
    <s v="Total"/>
    <x v="0"/>
    <x v="99"/>
    <x v="99"/>
    <n v="4.8500000000000005"/>
    <x v="106"/>
  </r>
  <r>
    <n v="563"/>
    <x v="3"/>
    <x v="2"/>
    <s v="Line Item"/>
    <x v="0"/>
    <x v="100"/>
    <x v="100"/>
    <m/>
    <x v="107"/>
  </r>
  <r>
    <n v="564"/>
    <x v="3"/>
    <x v="2"/>
    <s v="Line Item"/>
    <x v="0"/>
    <x v="101"/>
    <x v="101"/>
    <m/>
    <x v="108"/>
  </r>
  <r>
    <n v="565"/>
    <x v="3"/>
    <x v="2"/>
    <s v="Line Item"/>
    <x v="0"/>
    <x v="102"/>
    <x v="102"/>
    <m/>
    <x v="1"/>
  </r>
  <r>
    <n v="566"/>
    <x v="3"/>
    <x v="2"/>
    <s v="Total"/>
    <x v="0"/>
    <x v="103"/>
    <x v="103"/>
    <m/>
    <x v="109"/>
  </r>
  <r>
    <n v="567"/>
    <x v="3"/>
    <x v="2"/>
    <s v="Line Item"/>
    <x v="0"/>
    <x v="104"/>
    <x v="104"/>
    <m/>
    <x v="110"/>
  </r>
  <r>
    <n v="568"/>
    <x v="3"/>
    <x v="2"/>
    <s v="Line Item"/>
    <x v="0"/>
    <x v="105"/>
    <x v="105"/>
    <m/>
    <x v="1"/>
  </r>
  <r>
    <n v="569"/>
    <x v="3"/>
    <x v="2"/>
    <s v="Line Item"/>
    <x v="0"/>
    <x v="106"/>
    <x v="106"/>
    <m/>
    <x v="111"/>
  </r>
  <r>
    <n v="570"/>
    <x v="3"/>
    <x v="2"/>
    <s v="Line Item"/>
    <x v="0"/>
    <x v="107"/>
    <x v="107"/>
    <m/>
    <x v="1"/>
  </r>
  <r>
    <n v="571"/>
    <x v="3"/>
    <x v="2"/>
    <s v="Total"/>
    <x v="0"/>
    <x v="108"/>
    <x v="108"/>
    <m/>
    <x v="112"/>
  </r>
  <r>
    <n v="572"/>
    <x v="3"/>
    <x v="2"/>
    <s v="Line Item"/>
    <x v="0"/>
    <x v="109"/>
    <x v="109"/>
    <m/>
    <x v="113"/>
  </r>
  <r>
    <n v="573"/>
    <x v="3"/>
    <x v="2"/>
    <s v="Line Item"/>
    <x v="0"/>
    <x v="110"/>
    <x v="110"/>
    <m/>
    <x v="1"/>
  </r>
  <r>
    <n v="574"/>
    <x v="3"/>
    <x v="2"/>
    <s v="Line Item"/>
    <x v="0"/>
    <x v="111"/>
    <x v="111"/>
    <m/>
    <x v="1"/>
  </r>
  <r>
    <n v="575"/>
    <x v="3"/>
    <x v="2"/>
    <s v="Line Item"/>
    <x v="0"/>
    <x v="112"/>
    <x v="112"/>
    <m/>
    <x v="1"/>
  </r>
  <r>
    <n v="576"/>
    <x v="3"/>
    <x v="2"/>
    <s v="Line Item"/>
    <x v="0"/>
    <x v="113"/>
    <x v="113"/>
    <m/>
    <x v="114"/>
  </r>
  <r>
    <n v="577"/>
    <x v="3"/>
    <x v="2"/>
    <s v="Line Item"/>
    <x v="0"/>
    <x v="114"/>
    <x v="114"/>
    <m/>
    <x v="115"/>
  </r>
  <r>
    <n v="578"/>
    <x v="3"/>
    <x v="2"/>
    <s v="Line Item"/>
    <x v="0"/>
    <x v="115"/>
    <x v="115"/>
    <m/>
    <x v="116"/>
  </r>
  <r>
    <n v="579"/>
    <x v="3"/>
    <x v="2"/>
    <s v="Line Item"/>
    <x v="0"/>
    <x v="116"/>
    <x v="116"/>
    <m/>
    <x v="1"/>
  </r>
  <r>
    <n v="580"/>
    <x v="3"/>
    <x v="2"/>
    <s v="Line Item"/>
    <x v="0"/>
    <x v="117"/>
    <x v="117"/>
    <m/>
    <x v="1"/>
  </r>
  <r>
    <n v="581"/>
    <x v="3"/>
    <x v="2"/>
    <s v="Line Item"/>
    <x v="0"/>
    <x v="118"/>
    <x v="118"/>
    <m/>
    <x v="1"/>
  </r>
  <r>
    <n v="582"/>
    <x v="3"/>
    <x v="2"/>
    <s v="Line Item"/>
    <x v="0"/>
    <x v="119"/>
    <x v="119"/>
    <m/>
    <x v="1"/>
  </r>
  <r>
    <n v="583"/>
    <x v="3"/>
    <x v="2"/>
    <s v="Line Item"/>
    <x v="0"/>
    <x v="120"/>
    <x v="120"/>
    <m/>
    <x v="1"/>
  </r>
  <r>
    <n v="584"/>
    <x v="3"/>
    <x v="2"/>
    <s v="Line Item"/>
    <x v="0"/>
    <x v="121"/>
    <x v="121"/>
    <m/>
    <x v="1"/>
  </r>
  <r>
    <n v="585"/>
    <x v="3"/>
    <x v="2"/>
    <s v="Line Item"/>
    <x v="0"/>
    <x v="122"/>
    <x v="122"/>
    <m/>
    <x v="1"/>
  </r>
  <r>
    <n v="586"/>
    <x v="3"/>
    <x v="2"/>
    <s v="Line Item"/>
    <x v="0"/>
    <x v="123"/>
    <x v="123"/>
    <m/>
    <x v="1"/>
  </r>
  <r>
    <n v="587"/>
    <x v="3"/>
    <x v="2"/>
    <s v="Line Item"/>
    <x v="0"/>
    <x v="124"/>
    <x v="124"/>
    <m/>
    <x v="117"/>
  </r>
  <r>
    <n v="588"/>
    <x v="3"/>
    <x v="2"/>
    <s v="Line Item"/>
    <x v="0"/>
    <x v="125"/>
    <x v="125"/>
    <m/>
    <x v="1"/>
  </r>
  <r>
    <n v="589"/>
    <x v="3"/>
    <x v="2"/>
    <s v="Line Item"/>
    <x v="0"/>
    <x v="126"/>
    <x v="126"/>
    <m/>
    <x v="118"/>
  </r>
  <r>
    <n v="590"/>
    <x v="3"/>
    <x v="2"/>
    <s v="Total"/>
    <x v="0"/>
    <x v="127"/>
    <x v="127"/>
    <m/>
    <x v="119"/>
  </r>
  <r>
    <n v="591"/>
    <x v="3"/>
    <x v="2"/>
    <s v="Line Item"/>
    <x v="0"/>
    <x v="128"/>
    <x v="128"/>
    <m/>
    <x v="1"/>
  </r>
  <r>
    <n v="592"/>
    <x v="3"/>
    <x v="2"/>
    <s v="Line Item"/>
    <x v="0"/>
    <x v="129"/>
    <x v="129"/>
    <m/>
    <x v="120"/>
  </r>
  <r>
    <n v="593"/>
    <x v="3"/>
    <x v="2"/>
    <s v="Line Item"/>
    <x v="0"/>
    <x v="130"/>
    <x v="130"/>
    <m/>
    <x v="1"/>
  </r>
  <r>
    <n v="594"/>
    <x v="3"/>
    <x v="2"/>
    <s v="Line Item"/>
    <x v="0"/>
    <x v="131"/>
    <x v="131"/>
    <m/>
    <x v="1"/>
  </r>
  <r>
    <n v="595"/>
    <x v="3"/>
    <x v="2"/>
    <s v="Line Item"/>
    <x v="0"/>
    <x v="132"/>
    <x v="132"/>
    <m/>
    <x v="1"/>
  </r>
  <r>
    <n v="596"/>
    <x v="3"/>
    <x v="2"/>
    <s v="Line Item"/>
    <x v="0"/>
    <x v="133"/>
    <x v="133"/>
    <m/>
    <x v="1"/>
  </r>
  <r>
    <n v="597"/>
    <x v="3"/>
    <x v="2"/>
    <s v="Total"/>
    <x v="0"/>
    <x v="134"/>
    <x v="134"/>
    <m/>
    <x v="120"/>
  </r>
  <r>
    <n v="598"/>
    <x v="3"/>
    <x v="2"/>
    <s v="Line Item"/>
    <x v="0"/>
    <x v="135"/>
    <x v="135"/>
    <m/>
    <x v="121"/>
  </r>
  <r>
    <n v="599"/>
    <x v="3"/>
    <x v="2"/>
    <s v="Total"/>
    <x v="0"/>
    <x v="136"/>
    <x v="136"/>
    <m/>
    <x v="122"/>
  </r>
  <r>
    <n v="600"/>
    <x v="3"/>
    <x v="2"/>
    <s v="Line Item"/>
    <x v="0"/>
    <x v="137"/>
    <x v="137"/>
    <m/>
    <x v="1"/>
  </r>
  <r>
    <n v="601"/>
    <x v="3"/>
    <x v="2"/>
    <s v="Line Item"/>
    <x v="0"/>
    <x v="138"/>
    <x v="138"/>
    <m/>
    <x v="1"/>
  </r>
  <r>
    <n v="602"/>
    <x v="3"/>
    <x v="2"/>
    <s v="Total"/>
    <x v="0"/>
    <x v="139"/>
    <x v="139"/>
    <m/>
    <x v="122"/>
  </r>
  <r>
    <n v="603"/>
    <x v="3"/>
    <x v="2"/>
    <s v="Total"/>
    <x v="0"/>
    <x v="140"/>
    <x v="140"/>
    <m/>
    <x v="101"/>
  </r>
  <r>
    <n v="604"/>
    <x v="3"/>
    <x v="2"/>
    <s v="Line Item"/>
    <x v="0"/>
    <x v="141"/>
    <x v="141"/>
    <m/>
    <x v="123"/>
  </r>
  <r>
    <n v="605"/>
    <x v="3"/>
    <x v="3"/>
    <s v="Line Item"/>
    <x v="0"/>
    <x v="142"/>
    <x v="142"/>
    <m/>
    <x v="1"/>
  </r>
  <r>
    <n v="606"/>
    <x v="3"/>
    <x v="3"/>
    <s v="Line Item"/>
    <x v="0"/>
    <x v="143"/>
    <x v="143"/>
    <m/>
    <x v="1"/>
  </r>
  <r>
    <n v="607"/>
    <x v="3"/>
    <x v="3"/>
    <s v="Line Item"/>
    <x v="0"/>
    <x v="144"/>
    <x v="144"/>
    <m/>
    <x v="1"/>
  </r>
  <r>
    <n v="608"/>
    <x v="3"/>
    <x v="3"/>
    <s v="Line Item"/>
    <x v="0"/>
    <x v="145"/>
    <x v="145"/>
    <m/>
    <x v="1"/>
  </r>
  <r>
    <n v="609"/>
    <x v="3"/>
    <x v="3"/>
    <s v="Line Item"/>
    <x v="0"/>
    <x v="146"/>
    <x v="146"/>
    <m/>
    <x v="1"/>
  </r>
  <r>
    <n v="610"/>
    <x v="3"/>
    <x v="3"/>
    <s v="Line Item"/>
    <x v="0"/>
    <x v="147"/>
    <x v="147"/>
    <m/>
    <x v="1"/>
  </r>
  <r>
    <n v="611"/>
    <x v="3"/>
    <x v="3"/>
    <s v="Line Item"/>
    <x v="0"/>
    <x v="148"/>
    <x v="148"/>
    <m/>
    <x v="1"/>
  </r>
  <r>
    <n v="612"/>
    <x v="3"/>
    <x v="3"/>
    <s v="Total"/>
    <x v="0"/>
    <x v="149"/>
    <x v="149"/>
    <m/>
    <x v="2"/>
  </r>
  <r>
    <n v="613"/>
    <x v="3"/>
    <x v="3"/>
    <s v="Total"/>
    <x v="0"/>
    <x v="150"/>
    <x v="150"/>
    <m/>
    <x v="2"/>
  </r>
  <r>
    <n v="614"/>
    <x v="3"/>
    <x v="3"/>
    <s v="Line Item"/>
    <x v="0"/>
    <x v="151"/>
    <x v="151"/>
    <m/>
    <x v="100"/>
  </r>
  <r>
    <n v="615"/>
    <x v="3"/>
    <x v="3"/>
    <s v="Line Item"/>
    <x v="0"/>
    <x v="152"/>
    <x v="152"/>
    <m/>
    <x v="1"/>
  </r>
  <r>
    <n v="616"/>
    <x v="3"/>
    <x v="3"/>
    <s v="Line Item"/>
    <x v="0"/>
    <x v="153"/>
    <x v="153"/>
    <m/>
    <x v="124"/>
  </r>
  <r>
    <n v="617"/>
    <x v="4"/>
    <x v="0"/>
    <s v="Line Item"/>
    <x v="0"/>
    <x v="0"/>
    <x v="0"/>
    <m/>
    <x v="1"/>
  </r>
  <r>
    <n v="618"/>
    <x v="4"/>
    <x v="0"/>
    <s v="Line Item"/>
    <x v="0"/>
    <x v="1"/>
    <x v="1"/>
    <m/>
    <x v="1"/>
  </r>
  <r>
    <n v="619"/>
    <x v="4"/>
    <x v="0"/>
    <s v="Line Item"/>
    <x v="0"/>
    <x v="2"/>
    <x v="2"/>
    <m/>
    <x v="1"/>
  </r>
  <r>
    <n v="620"/>
    <x v="4"/>
    <x v="0"/>
    <s v="Total"/>
    <x v="0"/>
    <x v="3"/>
    <x v="3"/>
    <m/>
    <x v="2"/>
  </r>
  <r>
    <n v="621"/>
    <x v="4"/>
    <x v="0"/>
    <s v="Line Item"/>
    <x v="0"/>
    <x v="4"/>
    <x v="4"/>
    <m/>
    <x v="1"/>
  </r>
  <r>
    <n v="622"/>
    <x v="4"/>
    <x v="0"/>
    <s v="Line Item"/>
    <x v="0"/>
    <x v="5"/>
    <x v="5"/>
    <m/>
    <x v="1"/>
  </r>
  <r>
    <n v="623"/>
    <x v="4"/>
    <x v="0"/>
    <s v="Total"/>
    <x v="0"/>
    <x v="6"/>
    <x v="6"/>
    <m/>
    <x v="2"/>
  </r>
  <r>
    <n v="624"/>
    <x v="4"/>
    <x v="0"/>
    <s v="Line Item"/>
    <x v="0"/>
    <x v="7"/>
    <x v="7"/>
    <m/>
    <x v="1"/>
  </r>
  <r>
    <n v="625"/>
    <x v="4"/>
    <x v="0"/>
    <s v="Line Item"/>
    <x v="0"/>
    <x v="8"/>
    <x v="8"/>
    <m/>
    <x v="1"/>
  </r>
  <r>
    <n v="626"/>
    <x v="4"/>
    <x v="0"/>
    <s v="Line Item"/>
    <x v="0"/>
    <x v="9"/>
    <x v="9"/>
    <m/>
    <x v="1"/>
  </r>
  <r>
    <n v="627"/>
    <x v="4"/>
    <x v="0"/>
    <s v="Line Item"/>
    <x v="0"/>
    <x v="10"/>
    <x v="10"/>
    <m/>
    <x v="1"/>
  </r>
  <r>
    <n v="628"/>
    <x v="4"/>
    <x v="0"/>
    <s v="Line Item"/>
    <x v="0"/>
    <x v="11"/>
    <x v="11"/>
    <m/>
    <x v="1"/>
  </r>
  <r>
    <n v="629"/>
    <x v="4"/>
    <x v="0"/>
    <s v="Line Item"/>
    <x v="0"/>
    <x v="12"/>
    <x v="12"/>
    <m/>
    <x v="1"/>
  </r>
  <r>
    <n v="630"/>
    <x v="4"/>
    <x v="0"/>
    <s v="Line Item"/>
    <x v="0"/>
    <x v="13"/>
    <x v="13"/>
    <m/>
    <x v="1"/>
  </r>
  <r>
    <n v="631"/>
    <x v="4"/>
    <x v="0"/>
    <s v="Line Item"/>
    <x v="0"/>
    <x v="14"/>
    <x v="14"/>
    <m/>
    <x v="1"/>
  </r>
  <r>
    <n v="632"/>
    <x v="4"/>
    <x v="0"/>
    <s v="Line Item"/>
    <x v="0"/>
    <x v="15"/>
    <x v="15"/>
    <m/>
    <x v="1"/>
  </r>
  <r>
    <n v="633"/>
    <x v="4"/>
    <x v="0"/>
    <s v="Line Item"/>
    <x v="0"/>
    <x v="16"/>
    <x v="16"/>
    <m/>
    <x v="125"/>
  </r>
  <r>
    <n v="634"/>
    <x v="4"/>
    <x v="0"/>
    <s v="Line Item"/>
    <x v="0"/>
    <x v="17"/>
    <x v="17"/>
    <m/>
    <x v="1"/>
  </r>
  <r>
    <n v="635"/>
    <x v="4"/>
    <x v="0"/>
    <s v="Line Item"/>
    <x v="0"/>
    <x v="18"/>
    <x v="18"/>
    <m/>
    <x v="1"/>
  </r>
  <r>
    <n v="636"/>
    <x v="4"/>
    <x v="0"/>
    <s v="Line Item"/>
    <x v="0"/>
    <x v="19"/>
    <x v="19"/>
    <m/>
    <x v="1"/>
  </r>
  <r>
    <n v="637"/>
    <x v="4"/>
    <x v="0"/>
    <s v="Line Item"/>
    <x v="0"/>
    <x v="20"/>
    <x v="20"/>
    <m/>
    <x v="1"/>
  </r>
  <r>
    <n v="638"/>
    <x v="4"/>
    <x v="0"/>
    <s v="Line Item"/>
    <x v="0"/>
    <x v="21"/>
    <x v="21"/>
    <m/>
    <x v="1"/>
  </r>
  <r>
    <n v="639"/>
    <x v="4"/>
    <x v="0"/>
    <s v="Line Item"/>
    <x v="0"/>
    <x v="22"/>
    <x v="22"/>
    <m/>
    <x v="1"/>
  </r>
  <r>
    <n v="640"/>
    <x v="4"/>
    <x v="0"/>
    <s v="Line Item"/>
    <x v="0"/>
    <x v="23"/>
    <x v="23"/>
    <m/>
    <x v="1"/>
  </r>
  <r>
    <n v="641"/>
    <x v="4"/>
    <x v="0"/>
    <s v="Line Item"/>
    <x v="0"/>
    <x v="24"/>
    <x v="24"/>
    <m/>
    <x v="1"/>
  </r>
  <r>
    <n v="642"/>
    <x v="4"/>
    <x v="0"/>
    <s v="Line Item"/>
    <x v="0"/>
    <x v="25"/>
    <x v="25"/>
    <m/>
    <x v="1"/>
  </r>
  <r>
    <n v="643"/>
    <x v="4"/>
    <x v="0"/>
    <s v="Line Item"/>
    <x v="0"/>
    <x v="26"/>
    <x v="26"/>
    <m/>
    <x v="1"/>
  </r>
  <r>
    <n v="644"/>
    <x v="4"/>
    <x v="0"/>
    <s v="Line Item"/>
    <x v="0"/>
    <x v="27"/>
    <x v="27"/>
    <m/>
    <x v="1"/>
  </r>
  <r>
    <n v="645"/>
    <x v="4"/>
    <x v="0"/>
    <s v="Line Item"/>
    <x v="0"/>
    <x v="28"/>
    <x v="28"/>
    <m/>
    <x v="126"/>
  </r>
  <r>
    <n v="646"/>
    <x v="4"/>
    <x v="0"/>
    <s v="Line Item"/>
    <x v="0"/>
    <x v="29"/>
    <x v="29"/>
    <m/>
    <x v="1"/>
  </r>
  <r>
    <n v="647"/>
    <x v="4"/>
    <x v="0"/>
    <s v="Line Item"/>
    <x v="0"/>
    <x v="30"/>
    <x v="30"/>
    <m/>
    <x v="1"/>
  </r>
  <r>
    <n v="648"/>
    <x v="4"/>
    <x v="0"/>
    <s v="Line Item"/>
    <x v="0"/>
    <x v="31"/>
    <x v="31"/>
    <m/>
    <x v="127"/>
  </r>
  <r>
    <n v="649"/>
    <x v="4"/>
    <x v="0"/>
    <s v="Line Item"/>
    <x v="0"/>
    <x v="32"/>
    <x v="32"/>
    <m/>
    <x v="1"/>
  </r>
  <r>
    <n v="650"/>
    <x v="4"/>
    <x v="0"/>
    <s v="Line Item"/>
    <x v="0"/>
    <x v="33"/>
    <x v="33"/>
    <m/>
    <x v="1"/>
  </r>
  <r>
    <n v="651"/>
    <x v="4"/>
    <x v="0"/>
    <s v="Line Item"/>
    <x v="0"/>
    <x v="34"/>
    <x v="34"/>
    <m/>
    <x v="1"/>
  </r>
  <r>
    <n v="652"/>
    <x v="4"/>
    <x v="0"/>
    <s v="Line Item"/>
    <x v="0"/>
    <x v="35"/>
    <x v="35"/>
    <m/>
    <x v="1"/>
  </r>
  <r>
    <n v="653"/>
    <x v="4"/>
    <x v="0"/>
    <s v="Line Item"/>
    <x v="0"/>
    <x v="36"/>
    <x v="36"/>
    <m/>
    <x v="1"/>
  </r>
  <r>
    <n v="654"/>
    <x v="4"/>
    <x v="0"/>
    <s v="Line Item"/>
    <x v="0"/>
    <x v="37"/>
    <x v="37"/>
    <m/>
    <x v="1"/>
  </r>
  <r>
    <n v="655"/>
    <x v="4"/>
    <x v="0"/>
    <s v="Line Item"/>
    <x v="0"/>
    <x v="38"/>
    <x v="38"/>
    <m/>
    <x v="1"/>
  </r>
  <r>
    <n v="656"/>
    <x v="4"/>
    <x v="0"/>
    <s v="Line Item"/>
    <x v="0"/>
    <x v="39"/>
    <x v="39"/>
    <m/>
    <x v="1"/>
  </r>
  <r>
    <n v="657"/>
    <x v="4"/>
    <x v="0"/>
    <s v="Line Item"/>
    <x v="0"/>
    <x v="40"/>
    <x v="40"/>
    <m/>
    <x v="1"/>
  </r>
  <r>
    <n v="658"/>
    <x v="4"/>
    <x v="0"/>
    <s v="Line Item"/>
    <x v="0"/>
    <x v="41"/>
    <x v="41"/>
    <m/>
    <x v="1"/>
  </r>
  <r>
    <n v="659"/>
    <x v="4"/>
    <x v="0"/>
    <s v="Total"/>
    <x v="0"/>
    <x v="42"/>
    <x v="42"/>
    <m/>
    <x v="128"/>
  </r>
  <r>
    <n v="660"/>
    <x v="4"/>
    <x v="0"/>
    <s v="Line Item"/>
    <x v="0"/>
    <x v="43"/>
    <x v="43"/>
    <m/>
    <x v="1"/>
  </r>
  <r>
    <n v="661"/>
    <x v="4"/>
    <x v="0"/>
    <s v="Line Item"/>
    <x v="0"/>
    <x v="44"/>
    <x v="44"/>
    <m/>
    <x v="1"/>
  </r>
  <r>
    <n v="662"/>
    <x v="4"/>
    <x v="0"/>
    <s v="Line Item"/>
    <x v="0"/>
    <x v="45"/>
    <x v="45"/>
    <m/>
    <x v="1"/>
  </r>
  <r>
    <n v="663"/>
    <x v="4"/>
    <x v="0"/>
    <s v="Line Item"/>
    <x v="0"/>
    <x v="46"/>
    <x v="46"/>
    <m/>
    <x v="1"/>
  </r>
  <r>
    <n v="664"/>
    <x v="4"/>
    <x v="0"/>
    <s v="Line Item"/>
    <x v="0"/>
    <x v="47"/>
    <x v="47"/>
    <m/>
    <x v="1"/>
  </r>
  <r>
    <n v="665"/>
    <x v="4"/>
    <x v="0"/>
    <s v="Line Item"/>
    <x v="0"/>
    <x v="48"/>
    <x v="48"/>
    <m/>
    <x v="1"/>
  </r>
  <r>
    <n v="666"/>
    <x v="4"/>
    <x v="0"/>
    <s v="Line Item"/>
    <x v="0"/>
    <x v="49"/>
    <x v="49"/>
    <m/>
    <x v="1"/>
  </r>
  <r>
    <n v="667"/>
    <x v="4"/>
    <x v="0"/>
    <s v="Line Item"/>
    <x v="0"/>
    <x v="50"/>
    <x v="50"/>
    <m/>
    <x v="1"/>
  </r>
  <r>
    <n v="668"/>
    <x v="4"/>
    <x v="0"/>
    <s v="Line Item"/>
    <x v="0"/>
    <x v="51"/>
    <x v="51"/>
    <m/>
    <x v="1"/>
  </r>
  <r>
    <n v="669"/>
    <x v="4"/>
    <x v="0"/>
    <s v="Total"/>
    <x v="0"/>
    <x v="52"/>
    <x v="52"/>
    <m/>
    <x v="128"/>
  </r>
  <r>
    <n v="670"/>
    <x v="4"/>
    <x v="1"/>
    <s v="Line Item"/>
    <x v="1"/>
    <x v="53"/>
    <x v="53"/>
    <n v="0.34"/>
    <x v="129"/>
  </r>
  <r>
    <n v="671"/>
    <x v="4"/>
    <x v="1"/>
    <s v="Line Item"/>
    <x v="1"/>
    <x v="54"/>
    <x v="54"/>
    <m/>
    <x v="1"/>
  </r>
  <r>
    <n v="672"/>
    <x v="4"/>
    <x v="1"/>
    <s v="Line Item"/>
    <x v="1"/>
    <x v="55"/>
    <x v="55"/>
    <n v="0.56000000000000005"/>
    <x v="130"/>
  </r>
  <r>
    <n v="673"/>
    <x v="4"/>
    <x v="1"/>
    <s v="Line Item"/>
    <x v="1"/>
    <x v="56"/>
    <x v="56"/>
    <m/>
    <x v="1"/>
  </r>
  <r>
    <n v="674"/>
    <x v="4"/>
    <x v="1"/>
    <s v="Line Item"/>
    <x v="2"/>
    <x v="57"/>
    <x v="57"/>
    <m/>
    <x v="1"/>
  </r>
  <r>
    <n v="675"/>
    <x v="4"/>
    <x v="1"/>
    <s v="Line Item"/>
    <x v="2"/>
    <x v="58"/>
    <x v="58"/>
    <m/>
    <x v="1"/>
  </r>
  <r>
    <n v="676"/>
    <x v="4"/>
    <x v="1"/>
    <s v="Line Item"/>
    <x v="2"/>
    <x v="59"/>
    <x v="59"/>
    <m/>
    <x v="1"/>
  </r>
  <r>
    <n v="677"/>
    <x v="4"/>
    <x v="1"/>
    <s v="Line Item"/>
    <x v="2"/>
    <x v="60"/>
    <x v="60"/>
    <m/>
    <x v="1"/>
  </r>
  <r>
    <n v="678"/>
    <x v="4"/>
    <x v="1"/>
    <s v="Line Item"/>
    <x v="2"/>
    <x v="61"/>
    <x v="61"/>
    <m/>
    <x v="1"/>
  </r>
  <r>
    <n v="679"/>
    <x v="4"/>
    <x v="1"/>
    <s v="Line Item"/>
    <x v="2"/>
    <x v="62"/>
    <x v="62"/>
    <m/>
    <x v="1"/>
  </r>
  <r>
    <n v="680"/>
    <x v="4"/>
    <x v="1"/>
    <s v="Line Item"/>
    <x v="2"/>
    <x v="63"/>
    <x v="63"/>
    <m/>
    <x v="1"/>
  </r>
  <r>
    <n v="681"/>
    <x v="4"/>
    <x v="1"/>
    <s v="Line Item"/>
    <x v="2"/>
    <x v="64"/>
    <x v="64"/>
    <m/>
    <x v="1"/>
  </r>
  <r>
    <n v="682"/>
    <x v="4"/>
    <x v="1"/>
    <s v="Line Item"/>
    <x v="2"/>
    <x v="65"/>
    <x v="65"/>
    <m/>
    <x v="1"/>
  </r>
  <r>
    <n v="683"/>
    <x v="4"/>
    <x v="1"/>
    <s v="Line Item"/>
    <x v="2"/>
    <x v="66"/>
    <x v="66"/>
    <m/>
    <x v="1"/>
  </r>
  <r>
    <n v="684"/>
    <x v="4"/>
    <x v="1"/>
    <s v="Line Item"/>
    <x v="2"/>
    <x v="67"/>
    <x v="67"/>
    <m/>
    <x v="1"/>
  </r>
  <r>
    <n v="685"/>
    <x v="4"/>
    <x v="1"/>
    <s v="Line Item"/>
    <x v="2"/>
    <x v="68"/>
    <x v="68"/>
    <m/>
    <x v="1"/>
  </r>
  <r>
    <n v="686"/>
    <x v="4"/>
    <x v="1"/>
    <s v="Line Item"/>
    <x v="2"/>
    <x v="69"/>
    <x v="69"/>
    <m/>
    <x v="1"/>
  </r>
  <r>
    <n v="687"/>
    <x v="4"/>
    <x v="1"/>
    <s v="Line Item"/>
    <x v="2"/>
    <x v="70"/>
    <x v="70"/>
    <m/>
    <x v="1"/>
  </r>
  <r>
    <n v="688"/>
    <x v="4"/>
    <x v="1"/>
    <s v="Line Item"/>
    <x v="2"/>
    <x v="71"/>
    <x v="71"/>
    <m/>
    <x v="1"/>
  </r>
  <r>
    <n v="689"/>
    <x v="4"/>
    <x v="1"/>
    <s v="Line Item"/>
    <x v="2"/>
    <x v="72"/>
    <x v="72"/>
    <m/>
    <x v="1"/>
  </r>
  <r>
    <n v="690"/>
    <x v="4"/>
    <x v="1"/>
    <s v="Line Item"/>
    <x v="2"/>
    <x v="73"/>
    <x v="73"/>
    <m/>
    <x v="1"/>
  </r>
  <r>
    <n v="691"/>
    <x v="4"/>
    <x v="1"/>
    <s v="Line Item"/>
    <x v="2"/>
    <x v="74"/>
    <x v="74"/>
    <m/>
    <x v="1"/>
  </r>
  <r>
    <n v="692"/>
    <x v="4"/>
    <x v="1"/>
    <s v="Line Item"/>
    <x v="2"/>
    <x v="75"/>
    <x v="75"/>
    <m/>
    <x v="1"/>
  </r>
  <r>
    <n v="693"/>
    <x v="4"/>
    <x v="1"/>
    <s v="Line Item"/>
    <x v="2"/>
    <x v="76"/>
    <x v="76"/>
    <m/>
    <x v="1"/>
  </r>
  <r>
    <n v="694"/>
    <x v="4"/>
    <x v="1"/>
    <s v="Line Item"/>
    <x v="2"/>
    <x v="77"/>
    <x v="77"/>
    <m/>
    <x v="1"/>
  </r>
  <r>
    <n v="695"/>
    <x v="4"/>
    <x v="1"/>
    <s v="Line Item"/>
    <x v="2"/>
    <x v="78"/>
    <x v="78"/>
    <m/>
    <x v="1"/>
  </r>
  <r>
    <n v="696"/>
    <x v="4"/>
    <x v="1"/>
    <s v="Line Item"/>
    <x v="2"/>
    <x v="79"/>
    <x v="79"/>
    <m/>
    <x v="1"/>
  </r>
  <r>
    <n v="697"/>
    <x v="4"/>
    <x v="1"/>
    <s v="Line Item"/>
    <x v="2"/>
    <x v="80"/>
    <x v="80"/>
    <m/>
    <x v="1"/>
  </r>
  <r>
    <n v="698"/>
    <x v="4"/>
    <x v="1"/>
    <s v="Line Item"/>
    <x v="2"/>
    <x v="81"/>
    <x v="81"/>
    <m/>
    <x v="1"/>
  </r>
  <r>
    <n v="699"/>
    <x v="4"/>
    <x v="1"/>
    <s v="Line Item"/>
    <x v="2"/>
    <x v="82"/>
    <x v="82"/>
    <m/>
    <x v="1"/>
  </r>
  <r>
    <n v="700"/>
    <x v="4"/>
    <x v="1"/>
    <s v="Line Item"/>
    <x v="2"/>
    <x v="83"/>
    <x v="83"/>
    <m/>
    <x v="1"/>
  </r>
  <r>
    <n v="701"/>
    <x v="4"/>
    <x v="1"/>
    <s v="Line Item"/>
    <x v="2"/>
    <x v="84"/>
    <x v="84"/>
    <m/>
    <x v="1"/>
  </r>
  <r>
    <n v="702"/>
    <x v="4"/>
    <x v="1"/>
    <s v="Line Item"/>
    <x v="2"/>
    <x v="85"/>
    <x v="85"/>
    <m/>
    <x v="1"/>
  </r>
  <r>
    <n v="703"/>
    <x v="4"/>
    <x v="1"/>
    <s v="Line Item"/>
    <x v="2"/>
    <x v="86"/>
    <x v="86"/>
    <n v="3.72"/>
    <x v="131"/>
  </r>
  <r>
    <n v="704"/>
    <x v="4"/>
    <x v="1"/>
    <s v="Line Item"/>
    <x v="3"/>
    <x v="87"/>
    <x v="87"/>
    <n v="0.76"/>
    <x v="132"/>
  </r>
  <r>
    <n v="705"/>
    <x v="4"/>
    <x v="1"/>
    <s v="Line Item"/>
    <x v="3"/>
    <x v="88"/>
    <x v="88"/>
    <m/>
    <x v="1"/>
  </r>
  <r>
    <n v="706"/>
    <x v="4"/>
    <x v="1"/>
    <s v="Line Item"/>
    <x v="3"/>
    <x v="89"/>
    <x v="89"/>
    <m/>
    <x v="1"/>
  </r>
  <r>
    <n v="707"/>
    <x v="4"/>
    <x v="1"/>
    <s v="Line Item"/>
    <x v="0"/>
    <x v="90"/>
    <x v="90"/>
    <m/>
    <x v="1"/>
  </r>
  <r>
    <n v="708"/>
    <x v="4"/>
    <x v="1"/>
    <s v="Total"/>
    <x v="0"/>
    <x v="91"/>
    <x v="91"/>
    <n v="5.38"/>
    <x v="133"/>
  </r>
  <r>
    <n v="709"/>
    <x v="4"/>
    <x v="2"/>
    <s v="Total"/>
    <x v="0"/>
    <x v="92"/>
    <x v="92"/>
    <n v="5.38"/>
    <x v="133"/>
  </r>
  <r>
    <n v="710"/>
    <x v="4"/>
    <x v="2"/>
    <s v="Line Item"/>
    <x v="0"/>
    <x v="93"/>
    <x v="93"/>
    <m/>
    <x v="1"/>
  </r>
  <r>
    <n v="711"/>
    <x v="4"/>
    <x v="2"/>
    <s v="Line Item"/>
    <x v="0"/>
    <x v="94"/>
    <x v="94"/>
    <m/>
    <x v="1"/>
  </r>
  <r>
    <n v="712"/>
    <x v="4"/>
    <x v="2"/>
    <s v="Line Item"/>
    <x v="0"/>
    <x v="95"/>
    <x v="95"/>
    <m/>
    <x v="1"/>
  </r>
  <r>
    <n v="713"/>
    <x v="4"/>
    <x v="2"/>
    <s v="Line Item"/>
    <x v="0"/>
    <x v="96"/>
    <x v="96"/>
    <m/>
    <x v="1"/>
  </r>
  <r>
    <n v="714"/>
    <x v="4"/>
    <x v="2"/>
    <s v="Total"/>
    <x v="0"/>
    <x v="97"/>
    <x v="97"/>
    <n v="0"/>
    <x v="2"/>
  </r>
  <r>
    <n v="715"/>
    <x v="4"/>
    <x v="2"/>
    <s v="Line Item"/>
    <x v="0"/>
    <x v="98"/>
    <x v="98"/>
    <m/>
    <x v="1"/>
  </r>
  <r>
    <n v="716"/>
    <x v="4"/>
    <x v="2"/>
    <s v="Total"/>
    <x v="0"/>
    <x v="99"/>
    <x v="99"/>
    <n v="5.38"/>
    <x v="133"/>
  </r>
  <r>
    <n v="717"/>
    <x v="4"/>
    <x v="2"/>
    <s v="Line Item"/>
    <x v="0"/>
    <x v="100"/>
    <x v="100"/>
    <m/>
    <x v="134"/>
  </r>
  <r>
    <n v="718"/>
    <x v="4"/>
    <x v="2"/>
    <s v="Line Item"/>
    <x v="0"/>
    <x v="101"/>
    <x v="101"/>
    <m/>
    <x v="135"/>
  </r>
  <r>
    <n v="719"/>
    <x v="4"/>
    <x v="2"/>
    <s v="Line Item"/>
    <x v="0"/>
    <x v="102"/>
    <x v="102"/>
    <m/>
    <x v="1"/>
  </r>
  <r>
    <n v="720"/>
    <x v="4"/>
    <x v="2"/>
    <s v="Total"/>
    <x v="0"/>
    <x v="103"/>
    <x v="103"/>
    <m/>
    <x v="136"/>
  </r>
  <r>
    <n v="721"/>
    <x v="4"/>
    <x v="2"/>
    <s v="Line Item"/>
    <x v="0"/>
    <x v="104"/>
    <x v="104"/>
    <m/>
    <x v="137"/>
  </r>
  <r>
    <n v="722"/>
    <x v="4"/>
    <x v="2"/>
    <s v="Line Item"/>
    <x v="0"/>
    <x v="105"/>
    <x v="105"/>
    <m/>
    <x v="1"/>
  </r>
  <r>
    <n v="723"/>
    <x v="4"/>
    <x v="2"/>
    <s v="Line Item"/>
    <x v="0"/>
    <x v="106"/>
    <x v="106"/>
    <m/>
    <x v="138"/>
  </r>
  <r>
    <n v="724"/>
    <x v="4"/>
    <x v="2"/>
    <s v="Line Item"/>
    <x v="0"/>
    <x v="107"/>
    <x v="107"/>
    <m/>
    <x v="1"/>
  </r>
  <r>
    <n v="725"/>
    <x v="4"/>
    <x v="2"/>
    <s v="Total"/>
    <x v="0"/>
    <x v="108"/>
    <x v="108"/>
    <m/>
    <x v="139"/>
  </r>
  <r>
    <n v="726"/>
    <x v="4"/>
    <x v="2"/>
    <s v="Line Item"/>
    <x v="0"/>
    <x v="109"/>
    <x v="109"/>
    <m/>
    <x v="140"/>
  </r>
  <r>
    <n v="727"/>
    <x v="4"/>
    <x v="2"/>
    <s v="Line Item"/>
    <x v="0"/>
    <x v="110"/>
    <x v="110"/>
    <m/>
    <x v="1"/>
  </r>
  <r>
    <n v="728"/>
    <x v="4"/>
    <x v="2"/>
    <s v="Line Item"/>
    <x v="0"/>
    <x v="111"/>
    <x v="111"/>
    <m/>
    <x v="1"/>
  </r>
  <r>
    <n v="729"/>
    <x v="4"/>
    <x v="2"/>
    <s v="Line Item"/>
    <x v="0"/>
    <x v="112"/>
    <x v="112"/>
    <m/>
    <x v="1"/>
  </r>
  <r>
    <n v="730"/>
    <x v="4"/>
    <x v="2"/>
    <s v="Line Item"/>
    <x v="0"/>
    <x v="113"/>
    <x v="113"/>
    <m/>
    <x v="141"/>
  </r>
  <r>
    <n v="731"/>
    <x v="4"/>
    <x v="2"/>
    <s v="Line Item"/>
    <x v="0"/>
    <x v="114"/>
    <x v="114"/>
    <m/>
    <x v="142"/>
  </r>
  <r>
    <n v="732"/>
    <x v="4"/>
    <x v="2"/>
    <s v="Line Item"/>
    <x v="0"/>
    <x v="115"/>
    <x v="115"/>
    <m/>
    <x v="143"/>
  </r>
  <r>
    <n v="733"/>
    <x v="4"/>
    <x v="2"/>
    <s v="Line Item"/>
    <x v="0"/>
    <x v="116"/>
    <x v="116"/>
    <m/>
    <x v="1"/>
  </r>
  <r>
    <n v="734"/>
    <x v="4"/>
    <x v="2"/>
    <s v="Line Item"/>
    <x v="0"/>
    <x v="117"/>
    <x v="117"/>
    <m/>
    <x v="1"/>
  </r>
  <r>
    <n v="735"/>
    <x v="4"/>
    <x v="2"/>
    <s v="Line Item"/>
    <x v="0"/>
    <x v="118"/>
    <x v="118"/>
    <m/>
    <x v="1"/>
  </r>
  <r>
    <n v="736"/>
    <x v="4"/>
    <x v="2"/>
    <s v="Line Item"/>
    <x v="0"/>
    <x v="119"/>
    <x v="119"/>
    <m/>
    <x v="1"/>
  </r>
  <r>
    <n v="737"/>
    <x v="4"/>
    <x v="2"/>
    <s v="Line Item"/>
    <x v="0"/>
    <x v="120"/>
    <x v="120"/>
    <m/>
    <x v="1"/>
  </r>
  <r>
    <n v="738"/>
    <x v="4"/>
    <x v="2"/>
    <s v="Line Item"/>
    <x v="0"/>
    <x v="121"/>
    <x v="121"/>
    <m/>
    <x v="1"/>
  </r>
  <r>
    <n v="739"/>
    <x v="4"/>
    <x v="2"/>
    <s v="Line Item"/>
    <x v="0"/>
    <x v="122"/>
    <x v="122"/>
    <m/>
    <x v="1"/>
  </r>
  <r>
    <n v="740"/>
    <x v="4"/>
    <x v="2"/>
    <s v="Line Item"/>
    <x v="0"/>
    <x v="123"/>
    <x v="123"/>
    <m/>
    <x v="1"/>
  </r>
  <r>
    <n v="741"/>
    <x v="4"/>
    <x v="2"/>
    <s v="Line Item"/>
    <x v="0"/>
    <x v="124"/>
    <x v="124"/>
    <m/>
    <x v="144"/>
  </r>
  <r>
    <n v="742"/>
    <x v="4"/>
    <x v="2"/>
    <s v="Line Item"/>
    <x v="0"/>
    <x v="125"/>
    <x v="125"/>
    <m/>
    <x v="1"/>
  </r>
  <r>
    <n v="743"/>
    <x v="4"/>
    <x v="2"/>
    <s v="Line Item"/>
    <x v="0"/>
    <x v="126"/>
    <x v="126"/>
    <m/>
    <x v="145"/>
  </r>
  <r>
    <n v="744"/>
    <x v="4"/>
    <x v="2"/>
    <s v="Total"/>
    <x v="0"/>
    <x v="127"/>
    <x v="127"/>
    <m/>
    <x v="146"/>
  </r>
  <r>
    <n v="745"/>
    <x v="4"/>
    <x v="2"/>
    <s v="Line Item"/>
    <x v="0"/>
    <x v="128"/>
    <x v="128"/>
    <m/>
    <x v="1"/>
  </r>
  <r>
    <n v="746"/>
    <x v="4"/>
    <x v="2"/>
    <s v="Line Item"/>
    <x v="0"/>
    <x v="129"/>
    <x v="129"/>
    <m/>
    <x v="147"/>
  </r>
  <r>
    <n v="747"/>
    <x v="4"/>
    <x v="2"/>
    <s v="Line Item"/>
    <x v="0"/>
    <x v="130"/>
    <x v="130"/>
    <m/>
    <x v="1"/>
  </r>
  <r>
    <n v="748"/>
    <x v="4"/>
    <x v="2"/>
    <s v="Line Item"/>
    <x v="0"/>
    <x v="131"/>
    <x v="131"/>
    <m/>
    <x v="1"/>
  </r>
  <r>
    <n v="749"/>
    <x v="4"/>
    <x v="2"/>
    <s v="Line Item"/>
    <x v="0"/>
    <x v="132"/>
    <x v="132"/>
    <m/>
    <x v="1"/>
  </r>
  <r>
    <n v="750"/>
    <x v="4"/>
    <x v="2"/>
    <s v="Line Item"/>
    <x v="0"/>
    <x v="133"/>
    <x v="133"/>
    <m/>
    <x v="1"/>
  </r>
  <r>
    <n v="751"/>
    <x v="4"/>
    <x v="2"/>
    <s v="Total"/>
    <x v="0"/>
    <x v="134"/>
    <x v="134"/>
    <m/>
    <x v="147"/>
  </r>
  <r>
    <n v="752"/>
    <x v="4"/>
    <x v="2"/>
    <s v="Line Item"/>
    <x v="0"/>
    <x v="135"/>
    <x v="135"/>
    <m/>
    <x v="148"/>
  </r>
  <r>
    <n v="753"/>
    <x v="4"/>
    <x v="2"/>
    <s v="Total"/>
    <x v="0"/>
    <x v="136"/>
    <x v="136"/>
    <m/>
    <x v="149"/>
  </r>
  <r>
    <n v="754"/>
    <x v="4"/>
    <x v="2"/>
    <s v="Line Item"/>
    <x v="0"/>
    <x v="137"/>
    <x v="137"/>
    <m/>
    <x v="1"/>
  </r>
  <r>
    <n v="755"/>
    <x v="4"/>
    <x v="2"/>
    <s v="Line Item"/>
    <x v="0"/>
    <x v="138"/>
    <x v="138"/>
    <m/>
    <x v="1"/>
  </r>
  <r>
    <n v="756"/>
    <x v="4"/>
    <x v="2"/>
    <s v="Total"/>
    <x v="0"/>
    <x v="139"/>
    <x v="139"/>
    <m/>
    <x v="149"/>
  </r>
  <r>
    <n v="757"/>
    <x v="4"/>
    <x v="2"/>
    <s v="Total"/>
    <x v="0"/>
    <x v="140"/>
    <x v="140"/>
    <m/>
    <x v="128"/>
  </r>
  <r>
    <n v="758"/>
    <x v="4"/>
    <x v="2"/>
    <s v="Line Item"/>
    <x v="0"/>
    <x v="141"/>
    <x v="141"/>
    <m/>
    <x v="150"/>
  </r>
  <r>
    <n v="759"/>
    <x v="4"/>
    <x v="3"/>
    <s v="Line Item"/>
    <x v="0"/>
    <x v="142"/>
    <x v="142"/>
    <m/>
    <x v="1"/>
  </r>
  <r>
    <n v="760"/>
    <x v="4"/>
    <x v="3"/>
    <s v="Line Item"/>
    <x v="0"/>
    <x v="143"/>
    <x v="143"/>
    <m/>
    <x v="1"/>
  </r>
  <r>
    <n v="761"/>
    <x v="4"/>
    <x v="3"/>
    <s v="Line Item"/>
    <x v="0"/>
    <x v="144"/>
    <x v="144"/>
    <m/>
    <x v="1"/>
  </r>
  <r>
    <n v="762"/>
    <x v="4"/>
    <x v="3"/>
    <s v="Line Item"/>
    <x v="0"/>
    <x v="145"/>
    <x v="145"/>
    <m/>
    <x v="1"/>
  </r>
  <r>
    <n v="763"/>
    <x v="4"/>
    <x v="3"/>
    <s v="Line Item"/>
    <x v="0"/>
    <x v="146"/>
    <x v="146"/>
    <m/>
    <x v="1"/>
  </r>
  <r>
    <n v="764"/>
    <x v="4"/>
    <x v="3"/>
    <s v="Line Item"/>
    <x v="0"/>
    <x v="147"/>
    <x v="147"/>
    <m/>
    <x v="1"/>
  </r>
  <r>
    <n v="765"/>
    <x v="4"/>
    <x v="3"/>
    <s v="Line Item"/>
    <x v="0"/>
    <x v="148"/>
    <x v="148"/>
    <m/>
    <x v="1"/>
  </r>
  <r>
    <n v="766"/>
    <x v="4"/>
    <x v="3"/>
    <s v="Total"/>
    <x v="0"/>
    <x v="149"/>
    <x v="149"/>
    <m/>
    <x v="1"/>
  </r>
  <r>
    <n v="767"/>
    <x v="4"/>
    <x v="3"/>
    <s v="Total"/>
    <x v="0"/>
    <x v="150"/>
    <x v="150"/>
    <m/>
    <x v="1"/>
  </r>
  <r>
    <n v="768"/>
    <x v="4"/>
    <x v="3"/>
    <s v="Line Item"/>
    <x v="0"/>
    <x v="151"/>
    <x v="151"/>
    <m/>
    <x v="1"/>
  </r>
  <r>
    <n v="769"/>
    <x v="4"/>
    <x v="3"/>
    <s v="Line Item"/>
    <x v="0"/>
    <x v="152"/>
    <x v="152"/>
    <m/>
    <x v="1"/>
  </r>
  <r>
    <n v="770"/>
    <x v="4"/>
    <x v="3"/>
    <s v="Line Item"/>
    <x v="0"/>
    <x v="153"/>
    <x v="153"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174">
  <r>
    <x v="0"/>
    <x v="0"/>
    <x v="0"/>
    <x v="0"/>
    <s v="MM3"/>
    <s v="General Fund"/>
    <n v="4348101.12"/>
  </r>
  <r>
    <x v="1"/>
    <x v="1"/>
    <x v="1"/>
    <x v="1"/>
    <s v="M03"/>
    <s v="General Fund"/>
    <n v="258354.73"/>
  </r>
  <r>
    <x v="2"/>
    <x v="2"/>
    <x v="2"/>
    <x v="2"/>
    <s v="M03"/>
    <s v="Federal Grants Fund"/>
    <n v="14958609.32"/>
  </r>
  <r>
    <x v="0"/>
    <x v="3"/>
    <x v="3"/>
    <x v="3"/>
    <s v="M03"/>
    <s v="General Fund"/>
    <n v="9626326.2799999993"/>
  </r>
  <r>
    <x v="3"/>
    <x v="4"/>
    <x v="4"/>
    <x v="4"/>
    <s v="M03"/>
    <s v="General Fund"/>
    <n v="3482218.54"/>
  </r>
  <r>
    <x v="3"/>
    <x v="5"/>
    <x v="5"/>
    <x v="5"/>
    <s v="MM3"/>
    <s v="Expendable Trust Fund - External"/>
    <n v="194625.93"/>
  </r>
  <r>
    <x v="1"/>
    <x v="3"/>
    <x v="3"/>
    <x v="3"/>
    <s v="M03"/>
    <s v="General Fund"/>
    <n v="9558260.7300000004"/>
  </r>
  <r>
    <x v="0"/>
    <x v="2"/>
    <x v="2"/>
    <x v="2"/>
    <s v="M03"/>
    <s v="General Fund"/>
    <n v="6243771.0899999999"/>
  </r>
  <r>
    <x v="1"/>
    <x v="3"/>
    <x v="6"/>
    <x v="6"/>
    <s v="M03"/>
    <s v="General Fund"/>
    <n v="4908611.13"/>
  </r>
  <r>
    <x v="0"/>
    <x v="5"/>
    <x v="5"/>
    <x v="5"/>
    <s v="MM3"/>
    <s v="Federal Grants Fund"/>
    <n v="3900465.92"/>
  </r>
  <r>
    <x v="0"/>
    <x v="3"/>
    <x v="7"/>
    <x v="7"/>
    <s v="M03"/>
    <s v="General Fund"/>
    <n v="68127143.719999999"/>
  </r>
  <r>
    <x v="2"/>
    <x v="6"/>
    <x v="8"/>
    <x v="8"/>
    <s v="M03"/>
    <s v="General Fund"/>
    <n v="9564299"/>
  </r>
  <r>
    <x v="3"/>
    <x v="2"/>
    <x v="9"/>
    <x v="9"/>
    <s v="M03"/>
    <s v="General Fund"/>
    <n v="640317.09"/>
  </r>
  <r>
    <x v="3"/>
    <x v="0"/>
    <x v="10"/>
    <x v="10"/>
    <s v="MM3"/>
    <s v="General Fund"/>
    <n v="3943351.23"/>
  </r>
  <r>
    <x v="2"/>
    <x v="0"/>
    <x v="11"/>
    <x v="11"/>
    <s v="M03"/>
    <s v="Intragovernmental Services Fund"/>
    <n v="503527.92"/>
  </r>
  <r>
    <x v="0"/>
    <x v="5"/>
    <x v="5"/>
    <x v="5"/>
    <s v="MM3"/>
    <s v="General Fund"/>
    <n v="246750210.05000001"/>
  </r>
  <r>
    <x v="0"/>
    <x v="5"/>
    <x v="12"/>
    <x v="12"/>
    <s v="MM3"/>
    <s v="General Fund"/>
    <n v="14204323.25"/>
  </r>
  <r>
    <x v="0"/>
    <x v="0"/>
    <x v="13"/>
    <x v="13"/>
    <s v="M03"/>
    <s v="General Fund"/>
    <n v="100826.32"/>
  </r>
  <r>
    <x v="2"/>
    <x v="1"/>
    <x v="14"/>
    <x v="14"/>
    <s v="MM3"/>
    <s v="General Fund"/>
    <n v="5137.3999999999996"/>
  </r>
  <r>
    <x v="1"/>
    <x v="7"/>
    <x v="15"/>
    <x v="15"/>
    <s v="M03"/>
    <s v="Expendable Trust Fund - External"/>
    <n v="153499.46"/>
  </r>
  <r>
    <x v="3"/>
    <x v="7"/>
    <x v="16"/>
    <x v="16"/>
    <s v="M03"/>
    <s v="General Fund"/>
    <n v="8676.9599999999991"/>
  </r>
  <r>
    <x v="3"/>
    <x v="8"/>
    <x v="17"/>
    <x v="17"/>
    <s v="M03"/>
    <s v="Federal Grants Fund"/>
    <n v="1345067.86"/>
  </r>
  <r>
    <x v="3"/>
    <x v="0"/>
    <x v="18"/>
    <x v="18"/>
    <s v="M03"/>
    <s v="General Fund"/>
    <n v="1078273.03"/>
  </r>
  <r>
    <x v="0"/>
    <x v="6"/>
    <x v="19"/>
    <x v="19"/>
    <s v="M03"/>
    <s v="Federal Grants Fund"/>
    <n v="830386.87"/>
  </r>
  <r>
    <x v="4"/>
    <x v="0"/>
    <x v="20"/>
    <x v="20"/>
    <s v="M04"/>
    <s v="General Fund"/>
    <n v="13018455.75"/>
  </r>
  <r>
    <x v="1"/>
    <x v="6"/>
    <x v="21"/>
    <x v="21"/>
    <s v="MM3"/>
    <s v="General Fund"/>
    <n v="300000"/>
  </r>
  <r>
    <x v="1"/>
    <x v="6"/>
    <x v="22"/>
    <x v="22"/>
    <s v="MM3"/>
    <s v="General Fund"/>
    <n v="674277.6"/>
  </r>
  <r>
    <x v="2"/>
    <x v="7"/>
    <x v="23"/>
    <x v="23"/>
    <s v="M03"/>
    <s v="General Fund"/>
    <n v="4668714.1900000004"/>
  </r>
  <r>
    <x v="1"/>
    <x v="9"/>
    <x v="24"/>
    <x v="24"/>
    <s v="M03"/>
    <s v="General Fund"/>
    <n v="5363440.72"/>
  </r>
  <r>
    <x v="0"/>
    <x v="0"/>
    <x v="25"/>
    <x v="25"/>
    <s v="M03"/>
    <s v="General Fund"/>
    <n v="310799.08"/>
  </r>
  <r>
    <x v="0"/>
    <x v="0"/>
    <x v="26"/>
    <x v="26"/>
    <s v="M03"/>
    <s v="General Fund"/>
    <n v="503006.31"/>
  </r>
  <r>
    <x v="1"/>
    <x v="5"/>
    <x v="12"/>
    <x v="12"/>
    <s v="MM3"/>
    <s v="General Fund"/>
    <n v="15651351.539999999"/>
  </r>
  <r>
    <x v="2"/>
    <x v="3"/>
    <x v="27"/>
    <x v="27"/>
    <s v="M03"/>
    <s v="General Fund"/>
    <n v="8413667.0099999998"/>
  </r>
  <r>
    <x v="1"/>
    <x v="0"/>
    <x v="28"/>
    <x v="28"/>
    <s v="MM3"/>
    <s v="General Fund"/>
    <n v="964870.93"/>
  </r>
  <r>
    <x v="0"/>
    <x v="7"/>
    <x v="23"/>
    <x v="23"/>
    <s v="M03"/>
    <s v="General Fund"/>
    <n v="5863183.5"/>
  </r>
  <r>
    <x v="0"/>
    <x v="3"/>
    <x v="29"/>
    <x v="29"/>
    <s v="M03"/>
    <s v="General Fund"/>
    <n v="10203063.15"/>
  </r>
  <r>
    <x v="1"/>
    <x v="2"/>
    <x v="2"/>
    <x v="2"/>
    <s v="M03"/>
    <s v="General Fund"/>
    <n v="6887330.7400000002"/>
  </r>
  <r>
    <x v="1"/>
    <x v="5"/>
    <x v="30"/>
    <x v="30"/>
    <s v="MM3"/>
    <s v="General Fund"/>
    <n v="0"/>
  </r>
  <r>
    <x v="2"/>
    <x v="0"/>
    <x v="31"/>
    <x v="31"/>
    <s v="M03"/>
    <s v="General Fund"/>
    <n v="2082698.13"/>
  </r>
  <r>
    <x v="0"/>
    <x v="3"/>
    <x v="27"/>
    <x v="27"/>
    <s v="M03"/>
    <s v="Federal Grants Fund"/>
    <n v="1435824.3"/>
  </r>
  <r>
    <x v="1"/>
    <x v="3"/>
    <x v="32"/>
    <x v="32"/>
    <s v="M03"/>
    <s v="General Fund"/>
    <n v="262887.86"/>
  </r>
  <r>
    <x v="1"/>
    <x v="1"/>
    <x v="33"/>
    <x v="33"/>
    <s v="M03"/>
    <s v="General Fund"/>
    <n v="450000"/>
  </r>
  <r>
    <x v="0"/>
    <x v="7"/>
    <x v="34"/>
    <x v="34"/>
    <s v="M03"/>
    <s v="Federal Grants Fund"/>
    <n v="416026.98"/>
  </r>
  <r>
    <x v="0"/>
    <x v="6"/>
    <x v="35"/>
    <x v="35"/>
    <s v="MM3"/>
    <s v="Federal Grants Fund"/>
    <n v="370000"/>
  </r>
  <r>
    <x v="0"/>
    <x v="0"/>
    <x v="20"/>
    <x v="20"/>
    <s v="MM3"/>
    <s v="General Fund"/>
    <n v="2250561.2599999998"/>
  </r>
  <r>
    <x v="0"/>
    <x v="9"/>
    <x v="36"/>
    <x v="36"/>
    <s v="M03"/>
    <s v="General Fund"/>
    <n v="1422555.61"/>
  </r>
  <r>
    <x v="4"/>
    <x v="0"/>
    <x v="25"/>
    <x v="25"/>
    <s v="MM3"/>
    <s v="General Fund"/>
    <n v="3535390.26"/>
  </r>
  <r>
    <x v="2"/>
    <x v="6"/>
    <x v="37"/>
    <x v="37"/>
    <s v="MM3"/>
    <s v="Federal Grants Fund"/>
    <n v="1075132.6399999999"/>
  </r>
  <r>
    <x v="2"/>
    <x v="0"/>
    <x v="28"/>
    <x v="28"/>
    <s v="M03"/>
    <s v="General Fund"/>
    <n v="880904.14"/>
  </r>
  <r>
    <x v="1"/>
    <x v="6"/>
    <x v="38"/>
    <x v="38"/>
    <s v="MM3"/>
    <s v="General Fund"/>
    <n v="5659652.5599999996"/>
  </r>
  <r>
    <x v="2"/>
    <x v="6"/>
    <x v="39"/>
    <x v="39"/>
    <s v="M04"/>
    <s v="Federal Grants Fund"/>
    <n v="326501.74"/>
  </r>
  <r>
    <x v="1"/>
    <x v="7"/>
    <x v="40"/>
    <x v="40"/>
    <s v="M03"/>
    <s v="General Fund"/>
    <n v="66525.990000000005"/>
  </r>
  <r>
    <x v="2"/>
    <x v="0"/>
    <x v="26"/>
    <x v="26"/>
    <s v="MM3"/>
    <s v="General Fund"/>
    <n v="116601.34"/>
  </r>
  <r>
    <x v="1"/>
    <x v="0"/>
    <x v="41"/>
    <x v="41"/>
    <s v="MM3"/>
    <s v="General Fund"/>
    <n v="833798.69"/>
  </r>
  <r>
    <x v="0"/>
    <x v="7"/>
    <x v="42"/>
    <x v="42"/>
    <s v="M03"/>
    <s v="General Fund"/>
    <n v="65360"/>
  </r>
  <r>
    <x v="1"/>
    <x v="7"/>
    <x v="43"/>
    <x v="43"/>
    <s v="M03"/>
    <s v="Federal Grants Fund"/>
    <n v="54405.25"/>
  </r>
  <r>
    <x v="2"/>
    <x v="0"/>
    <x v="44"/>
    <x v="44"/>
    <s v="M03"/>
    <s v="General Fund"/>
    <n v="3364.35"/>
  </r>
  <r>
    <x v="0"/>
    <x v="8"/>
    <x v="45"/>
    <x v="45"/>
    <s v="M03"/>
    <s v="Federal Grants Fund"/>
    <n v="635904.76"/>
  </r>
  <r>
    <x v="1"/>
    <x v="9"/>
    <x v="46"/>
    <x v="46"/>
    <s v="M03"/>
    <s v="General Fund"/>
    <n v="796467.51"/>
  </r>
  <r>
    <x v="3"/>
    <x v="7"/>
    <x v="47"/>
    <x v="47"/>
    <s v="M03"/>
    <s v="Trust Fund For the Head Injury Treatment Service Fund"/>
    <n v="2782283.27"/>
  </r>
  <r>
    <x v="1"/>
    <x v="0"/>
    <x v="48"/>
    <x v="48"/>
    <s v="MM3"/>
    <s v="General Fund"/>
    <n v="278802.01"/>
  </r>
  <r>
    <x v="2"/>
    <x v="0"/>
    <x v="49"/>
    <x v="49"/>
    <s v="M03"/>
    <s v="General Fund"/>
    <n v="162170.23000000001"/>
  </r>
  <r>
    <x v="1"/>
    <x v="0"/>
    <x v="26"/>
    <x v="26"/>
    <s v="M03"/>
    <s v="General Fund"/>
    <n v="419321.58"/>
  </r>
  <r>
    <x v="3"/>
    <x v="6"/>
    <x v="50"/>
    <x v="50"/>
    <s v="M04"/>
    <s v="General Fund"/>
    <n v="1216588.6599999999"/>
  </r>
  <r>
    <x v="2"/>
    <x v="7"/>
    <x v="51"/>
    <x v="51"/>
    <s v="M03"/>
    <s v="Federal Grants Fund"/>
    <n v="277926.07"/>
  </r>
  <r>
    <x v="4"/>
    <x v="0"/>
    <x v="52"/>
    <x v="52"/>
    <s v="MM3"/>
    <s v="General Fund"/>
    <n v="3743740.52"/>
  </r>
  <r>
    <x v="0"/>
    <x v="0"/>
    <x v="53"/>
    <x v="53"/>
    <s v="MM3"/>
    <s v="General Fund"/>
    <n v="44714.52"/>
  </r>
  <r>
    <x v="4"/>
    <x v="1"/>
    <x v="54"/>
    <x v="54"/>
    <s v="M03"/>
    <s v="General Fund"/>
    <n v="797842.82"/>
  </r>
  <r>
    <x v="0"/>
    <x v="7"/>
    <x v="55"/>
    <x v="55"/>
    <s v="M03"/>
    <s v="Trust Fund For the Head Injury Treatment Service Fund"/>
    <n v="35055"/>
  </r>
  <r>
    <x v="1"/>
    <x v="5"/>
    <x v="5"/>
    <x v="5"/>
    <s v="MM3"/>
    <s v="Federal Grants Fund"/>
    <n v="666136.80000000005"/>
  </r>
  <r>
    <x v="1"/>
    <x v="6"/>
    <x v="56"/>
    <x v="56"/>
    <s v="MM3"/>
    <s v="General Fund"/>
    <n v="1896537.74"/>
  </r>
  <r>
    <x v="2"/>
    <x v="0"/>
    <x v="57"/>
    <x v="57"/>
    <s v="MM3"/>
    <s v="General Fund"/>
    <n v="11924.31"/>
  </r>
  <r>
    <x v="4"/>
    <x v="0"/>
    <x v="58"/>
    <x v="58"/>
    <s v="MM3"/>
    <s v="General Fund"/>
    <n v="67117.02"/>
  </r>
  <r>
    <x v="3"/>
    <x v="5"/>
    <x v="59"/>
    <x v="59"/>
    <s v="M04"/>
    <s v="General Fund"/>
    <n v="71736"/>
  </r>
  <r>
    <x v="0"/>
    <x v="5"/>
    <x v="60"/>
    <x v="60"/>
    <s v="M04"/>
    <s v="Federal Grants Fund"/>
    <n v="210635"/>
  </r>
  <r>
    <x v="4"/>
    <x v="6"/>
    <x v="61"/>
    <x v="61"/>
    <s v="M04"/>
    <s v="General Fund"/>
    <n v="563484.63"/>
  </r>
  <r>
    <x v="0"/>
    <x v="6"/>
    <x v="62"/>
    <x v="62"/>
    <s v="MM3"/>
    <s v="Substance Abuse Services Fund"/>
    <n v="1007140.59"/>
  </r>
  <r>
    <x v="1"/>
    <x v="6"/>
    <x v="63"/>
    <x v="63"/>
    <s v="M04"/>
    <s v="Substance Abuse Services Fund"/>
    <n v="734163.16"/>
  </r>
  <r>
    <x v="2"/>
    <x v="3"/>
    <x v="64"/>
    <x v="64"/>
    <s v="M04"/>
    <s v="Federal Grants Fund"/>
    <n v="285000"/>
  </r>
  <r>
    <x v="1"/>
    <x v="0"/>
    <x v="65"/>
    <x v="65"/>
    <s v="M03"/>
    <s v="General Fund"/>
    <n v="5535"/>
  </r>
  <r>
    <x v="4"/>
    <x v="0"/>
    <x v="66"/>
    <x v="66"/>
    <s v="MM3"/>
    <s v="Intragovernmental Services Fund"/>
    <n v="0"/>
  </r>
  <r>
    <x v="5"/>
    <x v="5"/>
    <x v="67"/>
    <x v="67"/>
    <s v="M03"/>
    <s v="General Fund"/>
    <n v="955308.72"/>
  </r>
  <r>
    <x v="5"/>
    <x v="10"/>
    <x v="68"/>
    <x v="68"/>
    <s v="M03"/>
    <s v="General Fund"/>
    <n v="17905300.699999999"/>
  </r>
  <r>
    <x v="5"/>
    <x v="2"/>
    <x v="69"/>
    <x v="69"/>
    <s v="M03"/>
    <s v="General Fund"/>
    <n v="6310300.5800000001"/>
  </r>
  <r>
    <x v="5"/>
    <x v="2"/>
    <x v="70"/>
    <x v="70"/>
    <s v="M03"/>
    <s v="General Fund"/>
    <n v="11111051.560000001"/>
  </r>
  <r>
    <x v="5"/>
    <x v="6"/>
    <x v="71"/>
    <x v="71"/>
    <s v="M04"/>
    <s v="Federal Grants Fund"/>
    <n v="68093.23"/>
  </r>
  <r>
    <x v="5"/>
    <x v="9"/>
    <x v="72"/>
    <x v="72"/>
    <s v="M03"/>
    <s v="General Fund"/>
    <n v="22358790.170000002"/>
  </r>
  <r>
    <x v="2"/>
    <x v="0"/>
    <x v="10"/>
    <x v="10"/>
    <s v="MM3"/>
    <s v="Expendable Trust Fund - External"/>
    <n v="75332.759999999995"/>
  </r>
  <r>
    <x v="2"/>
    <x v="0"/>
    <x v="73"/>
    <x v="73"/>
    <s v="MM3"/>
    <s v="General Fund"/>
    <n v="16405.63"/>
  </r>
  <r>
    <x v="4"/>
    <x v="5"/>
    <x v="74"/>
    <x v="74"/>
    <s v="MM3"/>
    <s v="General Fund"/>
    <n v="118098.56"/>
  </r>
  <r>
    <x v="1"/>
    <x v="5"/>
    <x v="75"/>
    <x v="75"/>
    <s v="M04"/>
    <s v="Expendable Trust Fund - External"/>
    <n v="113660"/>
  </r>
  <r>
    <x v="1"/>
    <x v="5"/>
    <x v="75"/>
    <x v="75"/>
    <s v="M03"/>
    <s v="General Fund"/>
    <n v="1017158"/>
  </r>
  <r>
    <x v="0"/>
    <x v="5"/>
    <x v="76"/>
    <x v="76"/>
    <s v="M04"/>
    <s v="Federal Grants Fund"/>
    <n v="16000"/>
  </r>
  <r>
    <x v="4"/>
    <x v="6"/>
    <x v="77"/>
    <x v="77"/>
    <s v="MM3"/>
    <s v="Federal Grants Fund"/>
    <n v="294174.90000000002"/>
  </r>
  <r>
    <x v="5"/>
    <x v="6"/>
    <x v="78"/>
    <x v="78"/>
    <s v="M04"/>
    <s v="Federal Grants Fund"/>
    <n v="387831.94"/>
  </r>
  <r>
    <x v="5"/>
    <x v="6"/>
    <x v="78"/>
    <x v="78"/>
    <s v="M04"/>
    <s v="General Fund"/>
    <n v="732726.37"/>
  </r>
  <r>
    <x v="5"/>
    <x v="5"/>
    <x v="30"/>
    <x v="30"/>
    <s v="M04"/>
    <s v="General Fund"/>
    <n v="3103516.33"/>
  </r>
  <r>
    <x v="5"/>
    <x v="0"/>
    <x v="79"/>
    <x v="79"/>
    <s v="MM3"/>
    <s v="General Fund"/>
    <n v="359118.97"/>
  </r>
  <r>
    <x v="3"/>
    <x v="0"/>
    <x v="80"/>
    <x v="80"/>
    <s v="M03"/>
    <s v="General Fund"/>
    <n v="111376.93"/>
  </r>
  <r>
    <x v="2"/>
    <x v="6"/>
    <x v="81"/>
    <x v="81"/>
    <s v="MM3"/>
    <s v="General Fund"/>
    <n v="424657.46"/>
  </r>
  <r>
    <x v="0"/>
    <x v="6"/>
    <x v="82"/>
    <x v="82"/>
    <s v="MM3"/>
    <s v="Federal Grants Fund"/>
    <n v="130822.87"/>
  </r>
  <r>
    <x v="4"/>
    <x v="6"/>
    <x v="83"/>
    <x v="83"/>
    <s v="MM3"/>
    <s v="Substance Abuse Services Fund"/>
    <n v="530837.42000000004"/>
  </r>
  <r>
    <x v="2"/>
    <x v="0"/>
    <x v="84"/>
    <x v="84"/>
    <s v="M04"/>
    <s v="General Fund"/>
    <n v="1241669"/>
  </r>
  <r>
    <x v="0"/>
    <x v="6"/>
    <x v="85"/>
    <x v="85"/>
    <s v="MM3"/>
    <s v="General Fund"/>
    <n v="299000"/>
  </r>
  <r>
    <x v="4"/>
    <x v="6"/>
    <x v="35"/>
    <x v="35"/>
    <s v="M03"/>
    <s v="General Fund"/>
    <n v="125000"/>
  </r>
  <r>
    <x v="4"/>
    <x v="0"/>
    <x v="84"/>
    <x v="84"/>
    <s v="M04"/>
    <s v="Expendable Trust Fund - External"/>
    <n v="0"/>
  </r>
  <r>
    <x v="5"/>
    <x v="6"/>
    <x v="86"/>
    <x v="86"/>
    <s v="M04"/>
    <s v="Distressed Hospital Trust Fund"/>
    <n v="104547.87"/>
  </r>
  <r>
    <x v="4"/>
    <x v="6"/>
    <x v="87"/>
    <x v="87"/>
    <s v="M04"/>
    <s v="Prevention and Wellness Trust Fund"/>
    <n v="186277.65"/>
  </r>
  <r>
    <x v="4"/>
    <x v="7"/>
    <x v="55"/>
    <x v="55"/>
    <s v="M03"/>
    <s v="Trust Fund For the Head Injury Treatment Service Fund"/>
    <n v="-24049.48"/>
  </r>
  <r>
    <x v="5"/>
    <x v="0"/>
    <x v="88"/>
    <x v="88"/>
    <s v="M04"/>
    <s v="Intragovernmental Services Fund"/>
    <n v="232864.52"/>
  </r>
  <r>
    <x v="5"/>
    <x v="3"/>
    <x v="89"/>
    <x v="89"/>
    <s v="M03"/>
    <s v="General Fund"/>
    <n v="570897.61"/>
  </r>
  <r>
    <x v="5"/>
    <x v="1"/>
    <x v="90"/>
    <x v="90"/>
    <s v="M03"/>
    <s v="General Fund"/>
    <n v="266229.62"/>
  </r>
  <r>
    <x v="0"/>
    <x v="6"/>
    <x v="91"/>
    <x v="91"/>
    <s v="M04"/>
    <s v="General Fund"/>
    <n v="906450"/>
  </r>
  <r>
    <x v="3"/>
    <x v="5"/>
    <x v="92"/>
    <x v="92"/>
    <s v="MM3"/>
    <s v="General Fund"/>
    <n v="357269.54"/>
  </r>
  <r>
    <x v="3"/>
    <x v="0"/>
    <x v="93"/>
    <x v="93"/>
    <s v="M04"/>
    <s v="General Fund"/>
    <n v="76438"/>
  </r>
  <r>
    <x v="2"/>
    <x v="5"/>
    <x v="94"/>
    <x v="94"/>
    <s v="M03"/>
    <s v="Federal Grants Fund"/>
    <n v="15305.8"/>
  </r>
  <r>
    <x v="5"/>
    <x v="6"/>
    <x v="95"/>
    <x v="95"/>
    <s v="M04"/>
    <s v="General Fund"/>
    <n v="85882"/>
  </r>
  <r>
    <x v="3"/>
    <x v="11"/>
    <x v="96"/>
    <x v="96"/>
    <s v="M04"/>
    <s v="Expendable Trust Fund - External"/>
    <n v="66667"/>
  </r>
  <r>
    <x v="4"/>
    <x v="0"/>
    <x v="52"/>
    <x v="52"/>
    <s v="M03"/>
    <s v="Expendable Trust Fund - External"/>
    <n v="0"/>
  </r>
  <r>
    <x v="4"/>
    <x v="0"/>
    <x v="97"/>
    <x v="97"/>
    <s v="MM3"/>
    <s v="Expendable Trust Fund - External"/>
    <n v="0"/>
  </r>
  <r>
    <x v="4"/>
    <x v="12"/>
    <x v="98"/>
    <x v="98"/>
    <s v="M03"/>
    <s v="General Fund"/>
    <n v="78401.17"/>
  </r>
  <r>
    <x v="5"/>
    <x v="6"/>
    <x v="99"/>
    <x v="99"/>
    <s v="M04"/>
    <s v="General Fund"/>
    <n v="200000"/>
  </r>
  <r>
    <x v="0"/>
    <x v="7"/>
    <x v="100"/>
    <x v="100"/>
    <s v="M03"/>
    <s v="General Fund"/>
    <n v="127891.37"/>
  </r>
  <r>
    <x v="2"/>
    <x v="4"/>
    <x v="4"/>
    <x v="4"/>
    <s v="M03"/>
    <s v="Expendable Trust Fund - External"/>
    <n v="0"/>
  </r>
  <r>
    <x v="1"/>
    <x v="1"/>
    <x v="101"/>
    <x v="101"/>
    <s v="M03"/>
    <s v="General Fund"/>
    <n v="11741.11"/>
  </r>
  <r>
    <x v="5"/>
    <x v="0"/>
    <x v="102"/>
    <x v="102"/>
    <s v="M03"/>
    <s v="Expendable Trust Fund - External"/>
    <n v="0"/>
  </r>
  <r>
    <x v="5"/>
    <x v="0"/>
    <x v="0"/>
    <x v="0"/>
    <s v="M03"/>
    <s v="Expendable Trust Fund - External"/>
    <n v="0"/>
  </r>
  <r>
    <x v="3"/>
    <x v="0"/>
    <x v="20"/>
    <x v="20"/>
    <s v="M04"/>
    <s v="Expendable Trust Fund - External"/>
    <n v="0"/>
  </r>
  <r>
    <x v="4"/>
    <x v="0"/>
    <x v="48"/>
    <x v="48"/>
    <s v="M03"/>
    <s v="Expendable Trust Fund - External"/>
    <n v="0"/>
  </r>
  <r>
    <x v="2"/>
    <x v="6"/>
    <x v="77"/>
    <x v="77"/>
    <s v="M04"/>
    <s v="General Fund"/>
    <n v="21000"/>
  </r>
  <r>
    <x v="4"/>
    <x v="5"/>
    <x v="59"/>
    <x v="59"/>
    <s v="M04"/>
    <s v="General Fund"/>
    <n v="9042"/>
  </r>
  <r>
    <x v="5"/>
    <x v="0"/>
    <x v="103"/>
    <x v="103"/>
    <s v="M03"/>
    <s v="General Fund"/>
    <n v="67842.039999999994"/>
  </r>
  <r>
    <x v="3"/>
    <x v="0"/>
    <x v="97"/>
    <x v="97"/>
    <s v="MM3"/>
    <s v="Expendable Trust Fund - External"/>
    <n v="0"/>
  </r>
  <r>
    <x v="3"/>
    <x v="0"/>
    <x v="104"/>
    <x v="104"/>
    <s v="M04"/>
    <s v="Expendable Trust Fund - External"/>
    <n v="0"/>
  </r>
  <r>
    <x v="4"/>
    <x v="0"/>
    <x v="105"/>
    <x v="105"/>
    <s v="M03"/>
    <s v="General Fund"/>
    <n v="296329.90999999997"/>
  </r>
  <r>
    <x v="5"/>
    <x v="0"/>
    <x v="106"/>
    <x v="106"/>
    <s v="MM3"/>
    <s v="General Fund"/>
    <n v="0"/>
  </r>
  <r>
    <x v="5"/>
    <x v="1"/>
    <x v="107"/>
    <x v="107"/>
    <s v="M03"/>
    <s v="Federal Grants Fund"/>
    <n v="0"/>
  </r>
  <r>
    <x v="3"/>
    <x v="2"/>
    <x v="108"/>
    <x v="108"/>
    <s v="M03"/>
    <s v="General Fund"/>
    <n v="184139.98"/>
  </r>
  <r>
    <x v="5"/>
    <x v="6"/>
    <x v="109"/>
    <x v="109"/>
    <s v="M03"/>
    <s v="Federal Grants Fund"/>
    <n v="2829.62"/>
  </r>
  <r>
    <x v="0"/>
    <x v="0"/>
    <x v="0"/>
    <x v="0"/>
    <s v="M03"/>
    <s v="Expendable Trust Fund - External"/>
    <n v="37619.67"/>
  </r>
  <r>
    <x v="5"/>
    <x v="0"/>
    <x v="110"/>
    <x v="110"/>
    <s v="M04"/>
    <s v="General Fund"/>
    <n v="0"/>
  </r>
  <r>
    <x v="1"/>
    <x v="6"/>
    <x v="111"/>
    <x v="111"/>
    <s v="M04"/>
    <s v="Federal Highway Construction Program Capital Projects Fund"/>
    <n v="-2696"/>
  </r>
  <r>
    <x v="4"/>
    <x v="3"/>
    <x v="112"/>
    <x v="112"/>
    <s v="M03"/>
    <s v="Federal Grants Fund"/>
    <n v="0"/>
  </r>
  <r>
    <x v="2"/>
    <x v="3"/>
    <x v="113"/>
    <x v="113"/>
    <s v="M04"/>
    <s v="Expendable Trust Fund - External"/>
    <n v="1386"/>
  </r>
  <r>
    <x v="4"/>
    <x v="0"/>
    <x v="11"/>
    <x v="11"/>
    <s v="M03"/>
    <s v="Expendable Trust Fund - External"/>
    <n v="0"/>
  </r>
  <r>
    <x v="1"/>
    <x v="0"/>
    <x v="84"/>
    <x v="84"/>
    <s v="M04"/>
    <s v="General Fund"/>
    <n v="99905.68"/>
  </r>
  <r>
    <x v="2"/>
    <x v="0"/>
    <x v="104"/>
    <x v="104"/>
    <s v="M03"/>
    <s v="Expendable Trust Fund - External"/>
    <n v="-1807.96"/>
  </r>
  <r>
    <x v="1"/>
    <x v="2"/>
    <x v="114"/>
    <x v="114"/>
    <s v="M03"/>
    <s v="General Fund"/>
    <n v="0"/>
  </r>
  <r>
    <x v="2"/>
    <x v="0"/>
    <x v="115"/>
    <x v="115"/>
    <s v="M03"/>
    <s v="Expendable Trust Fund - External"/>
    <n v="4984"/>
  </r>
  <r>
    <x v="2"/>
    <x v="0"/>
    <x v="116"/>
    <x v="116"/>
    <s v="M03"/>
    <s v="Expendable Trust Fund - External"/>
    <n v="13805.68"/>
  </r>
  <r>
    <x v="4"/>
    <x v="3"/>
    <x v="117"/>
    <x v="117"/>
    <s v="M03"/>
    <s v="General Fund"/>
    <n v="0"/>
  </r>
  <r>
    <x v="3"/>
    <x v="6"/>
    <x v="87"/>
    <x v="87"/>
    <s v="M04"/>
    <s v="Suspense Fund"/>
    <n v="1154.0999999999999"/>
  </r>
  <r>
    <x v="3"/>
    <x v="6"/>
    <x v="118"/>
    <x v="118"/>
    <s v="M04"/>
    <s v="General Fund"/>
    <n v="0"/>
  </r>
  <r>
    <x v="4"/>
    <x v="1"/>
    <x v="119"/>
    <x v="119"/>
    <s v="M04"/>
    <s v="Federal Grants Fund"/>
    <n v="0"/>
  </r>
  <r>
    <x v="5"/>
    <x v="0"/>
    <x v="48"/>
    <x v="48"/>
    <s v="M03"/>
    <s v="Expendable Trust Fund - External"/>
    <n v="0"/>
  </r>
  <r>
    <x v="4"/>
    <x v="7"/>
    <x v="120"/>
    <x v="120"/>
    <s v="M03"/>
    <s v="General Fund"/>
    <n v="507.75"/>
  </r>
  <r>
    <x v="0"/>
    <x v="0"/>
    <x v="121"/>
    <x v="121"/>
    <s v="MM3"/>
    <s v="General Fund"/>
    <n v="21142452.969999999"/>
  </r>
  <r>
    <x v="1"/>
    <x v="0"/>
    <x v="104"/>
    <x v="104"/>
    <s v="M04"/>
    <s v="General Fund"/>
    <n v="28357879.010000002"/>
  </r>
  <r>
    <x v="1"/>
    <x v="0"/>
    <x v="122"/>
    <x v="122"/>
    <s v="M04"/>
    <s v="General Fund"/>
    <n v="3302488.67"/>
  </r>
  <r>
    <x v="1"/>
    <x v="6"/>
    <x v="123"/>
    <x v="123"/>
    <s v="M04"/>
    <s v="General Fund"/>
    <n v="1458836.12"/>
  </r>
  <r>
    <x v="3"/>
    <x v="12"/>
    <x v="124"/>
    <x v="124"/>
    <s v="M03"/>
    <s v="Federal Grants Fund"/>
    <n v="6655291.3700000001"/>
  </r>
  <r>
    <x v="3"/>
    <x v="7"/>
    <x v="125"/>
    <x v="125"/>
    <s v="M04"/>
    <s v="Federal Grants Fund"/>
    <n v="434932.52"/>
  </r>
  <r>
    <x v="3"/>
    <x v="0"/>
    <x v="126"/>
    <x v="126"/>
    <s v="M03"/>
    <s v="General Fund"/>
    <n v="1086401.76"/>
  </r>
  <r>
    <x v="3"/>
    <x v="7"/>
    <x v="127"/>
    <x v="127"/>
    <s v="M03"/>
    <s v="Trust Fund For the Head Injury Treatment Service Fund"/>
    <n v="18879.97"/>
  </r>
  <r>
    <x v="3"/>
    <x v="13"/>
    <x v="128"/>
    <x v="128"/>
    <s v="M03"/>
    <s v="General Fund"/>
    <n v="9785044.1199999992"/>
  </r>
  <r>
    <x v="3"/>
    <x v="12"/>
    <x v="129"/>
    <x v="129"/>
    <s v="M03"/>
    <s v="General Fund"/>
    <n v="3510943"/>
  </r>
  <r>
    <x v="2"/>
    <x v="5"/>
    <x v="130"/>
    <x v="130"/>
    <s v="MM3"/>
    <s v="Federal Grants Fund"/>
    <n v="1321313.8"/>
  </r>
  <r>
    <x v="0"/>
    <x v="5"/>
    <x v="131"/>
    <x v="131"/>
    <s v="MM3"/>
    <s v="General Fund"/>
    <n v="6581405.6799999997"/>
  </r>
  <r>
    <x v="0"/>
    <x v="13"/>
    <x v="132"/>
    <x v="132"/>
    <s v="M03"/>
    <s v="General Fund"/>
    <n v="63602613.109999999"/>
  </r>
  <r>
    <x v="3"/>
    <x v="5"/>
    <x v="133"/>
    <x v="133"/>
    <s v="M03"/>
    <s v="General Fund"/>
    <n v="21882301.039999999"/>
  </r>
  <r>
    <x v="3"/>
    <x v="5"/>
    <x v="134"/>
    <x v="134"/>
    <s v="MM3"/>
    <s v="General Fund"/>
    <n v="8655624.9700000007"/>
  </r>
  <r>
    <x v="1"/>
    <x v="5"/>
    <x v="30"/>
    <x v="30"/>
    <s v="M04"/>
    <s v="General Fund"/>
    <n v="3507464.89"/>
  </r>
  <r>
    <x v="3"/>
    <x v="7"/>
    <x v="135"/>
    <x v="135"/>
    <s v="M03"/>
    <s v="Trust Fund For the Head Injury Treatment Service Fund"/>
    <n v="38568.35"/>
  </r>
  <r>
    <x v="3"/>
    <x v="0"/>
    <x v="73"/>
    <x v="73"/>
    <s v="MM3"/>
    <s v="General Fund"/>
    <n v="39406.92"/>
  </r>
  <r>
    <x v="3"/>
    <x v="6"/>
    <x v="87"/>
    <x v="87"/>
    <s v="M04"/>
    <s v="Mass Gaming Control Fund"/>
    <n v="371117.53"/>
  </r>
  <r>
    <x v="1"/>
    <x v="1"/>
    <x v="136"/>
    <x v="121"/>
    <s v="M03"/>
    <s v="General Fund"/>
    <n v="780128.35"/>
  </r>
  <r>
    <x v="0"/>
    <x v="6"/>
    <x v="137"/>
    <x v="136"/>
    <s v="MM3"/>
    <s v="Federal Grants Fund"/>
    <n v="3877961.43"/>
  </r>
  <r>
    <x v="4"/>
    <x v="5"/>
    <x v="138"/>
    <x v="137"/>
    <s v="MM3"/>
    <s v="General Fund"/>
    <n v="2194842.11"/>
  </r>
  <r>
    <x v="2"/>
    <x v="6"/>
    <x v="139"/>
    <x v="138"/>
    <s v="MM3"/>
    <s v="General Fund"/>
    <n v="1565000"/>
  </r>
  <r>
    <x v="2"/>
    <x v="5"/>
    <x v="75"/>
    <x v="75"/>
    <s v="M03"/>
    <s v="General Fund"/>
    <n v="1060700.97"/>
  </r>
  <r>
    <x v="1"/>
    <x v="7"/>
    <x v="140"/>
    <x v="139"/>
    <s v="M03"/>
    <s v="Expendable Trust Fund - External"/>
    <n v="520500"/>
  </r>
  <r>
    <x v="2"/>
    <x v="0"/>
    <x v="141"/>
    <x v="140"/>
    <s v="MM3"/>
    <s v="General Fund"/>
    <n v="234224.53"/>
  </r>
  <r>
    <x v="1"/>
    <x v="6"/>
    <x v="142"/>
    <x v="141"/>
    <s v="M04"/>
    <s v="Federal Grants Fund"/>
    <n v="1596305.21"/>
  </r>
  <r>
    <x v="1"/>
    <x v="0"/>
    <x v="143"/>
    <x v="142"/>
    <s v="M03"/>
    <s v="General Fund"/>
    <n v="0"/>
  </r>
  <r>
    <x v="2"/>
    <x v="6"/>
    <x v="144"/>
    <x v="143"/>
    <s v="M03"/>
    <s v="Federal Grants Fund"/>
    <n v="481532.24"/>
  </r>
  <r>
    <x v="2"/>
    <x v="0"/>
    <x v="53"/>
    <x v="53"/>
    <s v="MM3"/>
    <s v="General Fund"/>
    <n v="49728.54"/>
  </r>
  <r>
    <x v="1"/>
    <x v="7"/>
    <x v="145"/>
    <x v="144"/>
    <s v="M03"/>
    <s v="Federal Grants Fund"/>
    <n v="55271.15"/>
  </r>
  <r>
    <x v="0"/>
    <x v="6"/>
    <x v="146"/>
    <x v="145"/>
    <s v="M04"/>
    <s v="Federal Grants Fund"/>
    <n v="264565.40999999997"/>
  </r>
  <r>
    <x v="2"/>
    <x v="7"/>
    <x v="145"/>
    <x v="144"/>
    <s v="M03"/>
    <s v="Federal Grants Fund"/>
    <n v="43499.9"/>
  </r>
  <r>
    <x v="2"/>
    <x v="6"/>
    <x v="63"/>
    <x v="63"/>
    <s v="M03"/>
    <s v="General Fund"/>
    <n v="1617697"/>
  </r>
  <r>
    <x v="2"/>
    <x v="9"/>
    <x v="24"/>
    <x v="24"/>
    <s v="M03"/>
    <s v="General Fund"/>
    <n v="5318435.4800000004"/>
  </r>
  <r>
    <x v="0"/>
    <x v="0"/>
    <x v="147"/>
    <x v="146"/>
    <s v="MM3"/>
    <s v="General Fund"/>
    <n v="518425.32"/>
  </r>
  <r>
    <x v="2"/>
    <x v="3"/>
    <x v="148"/>
    <x v="147"/>
    <s v="M03"/>
    <s v="Federal Grants Fund"/>
    <n v="2606198.06"/>
  </r>
  <r>
    <x v="2"/>
    <x v="6"/>
    <x v="149"/>
    <x v="148"/>
    <s v="MM3"/>
    <s v="Federal Grants Fund"/>
    <n v="1470594.42"/>
  </r>
  <r>
    <x v="1"/>
    <x v="0"/>
    <x v="150"/>
    <x v="149"/>
    <s v="MM3"/>
    <s v="General Fund"/>
    <n v="39907.74"/>
  </r>
  <r>
    <x v="0"/>
    <x v="4"/>
    <x v="4"/>
    <x v="4"/>
    <s v="M03"/>
    <s v="Federal Grants Fund"/>
    <n v="681718.46"/>
  </r>
  <r>
    <x v="1"/>
    <x v="7"/>
    <x v="151"/>
    <x v="150"/>
    <s v="M03"/>
    <s v="General Fund"/>
    <n v="5685.4"/>
  </r>
  <r>
    <x v="0"/>
    <x v="6"/>
    <x v="152"/>
    <x v="151"/>
    <s v="MM3"/>
    <s v="Federal Grants Fund"/>
    <n v="230664.13"/>
  </r>
  <r>
    <x v="2"/>
    <x v="0"/>
    <x v="103"/>
    <x v="103"/>
    <s v="MM3"/>
    <s v="General Fund"/>
    <n v="51455.79"/>
  </r>
  <r>
    <x v="0"/>
    <x v="2"/>
    <x v="69"/>
    <x v="69"/>
    <s v="M03"/>
    <s v="General Fund"/>
    <n v="4526706"/>
  </r>
  <r>
    <x v="1"/>
    <x v="6"/>
    <x v="153"/>
    <x v="152"/>
    <s v="MM3"/>
    <s v="Federal Grants Fund"/>
    <n v="1238869.9099999999"/>
  </r>
  <r>
    <x v="1"/>
    <x v="0"/>
    <x v="66"/>
    <x v="66"/>
    <s v="MM3"/>
    <s v="Intragovernmental Services Fund"/>
    <n v="419302.77"/>
  </r>
  <r>
    <x v="1"/>
    <x v="3"/>
    <x v="89"/>
    <x v="89"/>
    <s v="M04"/>
    <s v="General Fund"/>
    <n v="162833.70000000001"/>
  </r>
  <r>
    <x v="4"/>
    <x v="0"/>
    <x v="154"/>
    <x v="153"/>
    <s v="MM3"/>
    <s v="General Fund"/>
    <n v="21495325.239999998"/>
  </r>
  <r>
    <x v="4"/>
    <x v="0"/>
    <x v="20"/>
    <x v="20"/>
    <s v="MM3"/>
    <s v="General Fund"/>
    <n v="146628.07999999999"/>
  </r>
  <r>
    <x v="4"/>
    <x v="3"/>
    <x v="6"/>
    <x v="6"/>
    <s v="M03"/>
    <s v="Agency Fund"/>
    <n v="0"/>
  </r>
  <r>
    <x v="3"/>
    <x v="0"/>
    <x v="0"/>
    <x v="0"/>
    <s v="MM3"/>
    <s v="Expendable Trust Fund - External"/>
    <n v="0"/>
  </r>
  <r>
    <x v="3"/>
    <x v="9"/>
    <x v="155"/>
    <x v="154"/>
    <s v="M03"/>
    <s v="General Fund"/>
    <n v="23691.84"/>
  </r>
  <r>
    <x v="1"/>
    <x v="6"/>
    <x v="99"/>
    <x v="99"/>
    <s v="MM3"/>
    <s v="General Fund"/>
    <n v="100000"/>
  </r>
  <r>
    <x v="1"/>
    <x v="14"/>
    <x v="156"/>
    <x v="155"/>
    <s v="M04"/>
    <s v="General Fund"/>
    <n v="1996.55"/>
  </r>
  <r>
    <x v="0"/>
    <x v="6"/>
    <x v="87"/>
    <x v="87"/>
    <s v="M04"/>
    <s v="Federal Grants Fund"/>
    <n v="3871240.69"/>
  </r>
  <r>
    <x v="4"/>
    <x v="1"/>
    <x v="157"/>
    <x v="156"/>
    <s v="M03"/>
    <s v="General Fund"/>
    <n v="12400"/>
  </r>
  <r>
    <x v="2"/>
    <x v="5"/>
    <x v="158"/>
    <x v="157"/>
    <s v="M04"/>
    <s v="General Fund"/>
    <n v="175903.78"/>
  </r>
  <r>
    <x v="1"/>
    <x v="0"/>
    <x v="122"/>
    <x v="122"/>
    <s v="M03"/>
    <s v="Expendable Trust Fund - External"/>
    <n v="0"/>
  </r>
  <r>
    <x v="0"/>
    <x v="0"/>
    <x v="159"/>
    <x v="62"/>
    <s v="M03"/>
    <s v="General Fund"/>
    <n v="4561.3999999999996"/>
  </r>
  <r>
    <x v="4"/>
    <x v="0"/>
    <x v="150"/>
    <x v="149"/>
    <s v="M03"/>
    <s v="General Fund"/>
    <n v="5031.92"/>
  </r>
  <r>
    <x v="3"/>
    <x v="6"/>
    <x v="91"/>
    <x v="91"/>
    <s v="M04"/>
    <s v="General Fund"/>
    <n v="546599.94999999995"/>
  </r>
  <r>
    <x v="1"/>
    <x v="6"/>
    <x v="77"/>
    <x v="77"/>
    <s v="M04"/>
    <s v="Federal Grants Fund"/>
    <n v="210753.58"/>
  </r>
  <r>
    <x v="3"/>
    <x v="5"/>
    <x v="160"/>
    <x v="158"/>
    <s v="M04"/>
    <s v="General Fund"/>
    <n v="138925.57999999999"/>
  </r>
  <r>
    <x v="0"/>
    <x v="0"/>
    <x v="161"/>
    <x v="159"/>
    <s v="MM3"/>
    <s v="General Fund"/>
    <n v="297658.27"/>
  </r>
  <r>
    <x v="4"/>
    <x v="12"/>
    <x v="129"/>
    <x v="129"/>
    <s v="M03"/>
    <s v="General Fund"/>
    <n v="4826440"/>
  </r>
  <r>
    <x v="4"/>
    <x v="6"/>
    <x v="62"/>
    <x v="62"/>
    <s v="MM3"/>
    <s v="General Fund"/>
    <n v="12391220.039999999"/>
  </r>
  <r>
    <x v="5"/>
    <x v="0"/>
    <x v="20"/>
    <x v="20"/>
    <s v="M04"/>
    <s v="General Fund"/>
    <n v="13746546.539999999"/>
  </r>
  <r>
    <x v="5"/>
    <x v="10"/>
    <x v="162"/>
    <x v="160"/>
    <s v="M03"/>
    <s v="General Fund"/>
    <n v="149199874.5"/>
  </r>
  <r>
    <x v="5"/>
    <x v="0"/>
    <x v="97"/>
    <x v="97"/>
    <s v="M03"/>
    <s v="General Fund"/>
    <n v="14734904.65"/>
  </r>
  <r>
    <x v="5"/>
    <x v="6"/>
    <x v="37"/>
    <x v="37"/>
    <s v="MM3"/>
    <s v="General Fund"/>
    <n v="1190404.52"/>
  </r>
  <r>
    <x v="5"/>
    <x v="9"/>
    <x v="163"/>
    <x v="161"/>
    <s v="M03"/>
    <s v="General Fund"/>
    <n v="2195150.65"/>
  </r>
  <r>
    <x v="5"/>
    <x v="5"/>
    <x v="134"/>
    <x v="134"/>
    <s v="MM3"/>
    <s v="General Fund"/>
    <n v="8199998.5300000003"/>
  </r>
  <r>
    <x v="5"/>
    <x v="0"/>
    <x v="11"/>
    <x v="11"/>
    <s v="M03"/>
    <s v="Intragovernmental Services Fund"/>
    <n v="587462.42000000004"/>
  </r>
  <r>
    <x v="4"/>
    <x v="0"/>
    <x v="11"/>
    <x v="11"/>
    <s v="M03"/>
    <s v="General Fund"/>
    <n v="617162.43999999994"/>
  </r>
  <r>
    <x v="2"/>
    <x v="2"/>
    <x v="164"/>
    <x v="162"/>
    <s v="M03"/>
    <s v="Federal Grants Fund"/>
    <n v="254000"/>
  </r>
  <r>
    <x v="4"/>
    <x v="7"/>
    <x v="23"/>
    <x v="23"/>
    <s v="M03"/>
    <s v="General Fund"/>
    <n v="6391532.6500000004"/>
  </r>
  <r>
    <x v="0"/>
    <x v="2"/>
    <x v="164"/>
    <x v="162"/>
    <s v="M03"/>
    <s v="Federal Grants Fund"/>
    <n v="184900"/>
  </r>
  <r>
    <x v="0"/>
    <x v="0"/>
    <x v="104"/>
    <x v="104"/>
    <s v="M03"/>
    <s v="General Fund"/>
    <n v="2013.9"/>
  </r>
  <r>
    <x v="4"/>
    <x v="6"/>
    <x v="152"/>
    <x v="151"/>
    <s v="MM3"/>
    <s v="General Fund"/>
    <n v="1403503.35"/>
  </r>
  <r>
    <x v="2"/>
    <x v="7"/>
    <x v="40"/>
    <x v="40"/>
    <s v="M03"/>
    <s v="Trust Fund For the Head Injury Treatment Service Fund"/>
    <n v="99481.66"/>
  </r>
  <r>
    <x v="2"/>
    <x v="6"/>
    <x v="165"/>
    <x v="163"/>
    <s v="MM3"/>
    <s v="Federal Grants Fund"/>
    <n v="206260.95"/>
  </r>
  <r>
    <x v="1"/>
    <x v="6"/>
    <x v="166"/>
    <x v="164"/>
    <s v="MM3"/>
    <s v="General Fund"/>
    <n v="1109500"/>
  </r>
  <r>
    <x v="4"/>
    <x v="0"/>
    <x v="103"/>
    <x v="103"/>
    <s v="MM3"/>
    <s v="General Fund"/>
    <n v="82784.460000000006"/>
  </r>
  <r>
    <x v="4"/>
    <x v="0"/>
    <x v="167"/>
    <x v="165"/>
    <s v="M03"/>
    <s v="General Fund"/>
    <n v="488851.66"/>
  </r>
  <r>
    <x v="4"/>
    <x v="6"/>
    <x v="166"/>
    <x v="164"/>
    <s v="MM3"/>
    <s v="General Fund"/>
    <n v="1318785.8"/>
  </r>
  <r>
    <x v="4"/>
    <x v="0"/>
    <x v="168"/>
    <x v="166"/>
    <s v="M03"/>
    <s v="General Fund"/>
    <n v="194399.75"/>
  </r>
  <r>
    <x v="4"/>
    <x v="0"/>
    <x v="169"/>
    <x v="167"/>
    <s v="M03"/>
    <s v="General Fund"/>
    <n v="54203.3"/>
  </r>
  <r>
    <x v="4"/>
    <x v="6"/>
    <x v="170"/>
    <x v="168"/>
    <s v="MM3"/>
    <s v="Federal Grants Fund"/>
    <n v="934105.25"/>
  </r>
  <r>
    <x v="5"/>
    <x v="6"/>
    <x v="171"/>
    <x v="169"/>
    <s v="M03"/>
    <s v="General Fund"/>
    <n v="21000"/>
  </r>
  <r>
    <x v="5"/>
    <x v="6"/>
    <x v="19"/>
    <x v="19"/>
    <s v="M03"/>
    <s v="General Fund"/>
    <n v="4253889.1100000003"/>
  </r>
  <r>
    <x v="5"/>
    <x v="0"/>
    <x v="154"/>
    <x v="153"/>
    <s v="M03"/>
    <s v="Expendable Trust Fund - External"/>
    <n v="5589.85"/>
  </r>
  <r>
    <x v="5"/>
    <x v="5"/>
    <x v="76"/>
    <x v="76"/>
    <s v="M04"/>
    <s v="Federal Grants Fund"/>
    <n v="751661.01"/>
  </r>
  <r>
    <x v="4"/>
    <x v="1"/>
    <x v="172"/>
    <x v="170"/>
    <s v="M03"/>
    <s v="General Fund"/>
    <n v="844318.55"/>
  </r>
  <r>
    <x v="4"/>
    <x v="7"/>
    <x v="173"/>
    <x v="104"/>
    <s v="M04"/>
    <s v="General Fund"/>
    <n v="514219.84"/>
  </r>
  <r>
    <x v="3"/>
    <x v="6"/>
    <x v="174"/>
    <x v="171"/>
    <s v="M04"/>
    <s v="Prevention and Wellness Trust Fund"/>
    <n v="0"/>
  </r>
  <r>
    <x v="5"/>
    <x v="0"/>
    <x v="25"/>
    <x v="25"/>
    <s v="MM3"/>
    <s v="General Fund"/>
    <n v="3298595.05"/>
  </r>
  <r>
    <x v="3"/>
    <x v="5"/>
    <x v="134"/>
    <x v="134"/>
    <s v="MM3"/>
    <s v="Expendable Trust Fund - External"/>
    <n v="3712.99"/>
  </r>
  <r>
    <x v="2"/>
    <x v="6"/>
    <x v="175"/>
    <x v="172"/>
    <s v="M03"/>
    <s v="Federal Grants Fund"/>
    <n v="37200.79"/>
  </r>
  <r>
    <x v="1"/>
    <x v="6"/>
    <x v="176"/>
    <x v="173"/>
    <s v="M04"/>
    <s v="General Fund"/>
    <n v="0"/>
  </r>
  <r>
    <x v="4"/>
    <x v="6"/>
    <x v="38"/>
    <x v="38"/>
    <s v="MM3"/>
    <s v="General Fund"/>
    <n v="2494319.56"/>
  </r>
  <r>
    <x v="4"/>
    <x v="6"/>
    <x v="170"/>
    <x v="168"/>
    <s v="M04"/>
    <s v="Federal Grants Fund"/>
    <n v="155915.42000000001"/>
  </r>
  <r>
    <x v="4"/>
    <x v="0"/>
    <x v="177"/>
    <x v="174"/>
    <s v="M03"/>
    <s v="Expendable Trust Fund - External"/>
    <n v="0"/>
  </r>
  <r>
    <x v="4"/>
    <x v="6"/>
    <x v="71"/>
    <x v="71"/>
    <s v="M04"/>
    <s v="Federal Grants Fund"/>
    <n v="29840.79"/>
  </r>
  <r>
    <x v="5"/>
    <x v="7"/>
    <x v="120"/>
    <x v="120"/>
    <s v="M04"/>
    <s v="General Fund"/>
    <n v="102620.72"/>
  </r>
  <r>
    <x v="5"/>
    <x v="0"/>
    <x v="178"/>
    <x v="175"/>
    <s v="MM3"/>
    <s v="General Fund"/>
    <n v="169000.02"/>
  </r>
  <r>
    <x v="5"/>
    <x v="6"/>
    <x v="87"/>
    <x v="87"/>
    <s v="M04"/>
    <s v="General Fund"/>
    <n v="7204635.1900000004"/>
  </r>
  <r>
    <x v="5"/>
    <x v="5"/>
    <x v="138"/>
    <x v="137"/>
    <s v="MM3"/>
    <s v="General Fund"/>
    <n v="733572"/>
  </r>
  <r>
    <x v="4"/>
    <x v="0"/>
    <x v="179"/>
    <x v="176"/>
    <s v="MM3"/>
    <s v="Expendable Trust Fund - External"/>
    <n v="0"/>
  </r>
  <r>
    <x v="5"/>
    <x v="6"/>
    <x v="180"/>
    <x v="177"/>
    <s v="M04"/>
    <s v="Federal Grants Fund"/>
    <n v="49255.92"/>
  </r>
  <r>
    <x v="4"/>
    <x v="1"/>
    <x v="33"/>
    <x v="33"/>
    <s v="M03"/>
    <s v="General Fund"/>
    <n v="468746"/>
  </r>
  <r>
    <x v="3"/>
    <x v="0"/>
    <x v="53"/>
    <x v="53"/>
    <s v="MM3"/>
    <s v="General Fund"/>
    <n v="271428.3"/>
  </r>
  <r>
    <x v="2"/>
    <x v="7"/>
    <x v="42"/>
    <x v="42"/>
    <s v="M03"/>
    <s v="General Fund"/>
    <n v="70080"/>
  </r>
  <r>
    <x v="5"/>
    <x v="6"/>
    <x v="181"/>
    <x v="178"/>
    <s v="M04"/>
    <s v="Federal Grants Fund"/>
    <n v="7083774.96"/>
  </r>
  <r>
    <x v="5"/>
    <x v="6"/>
    <x v="87"/>
    <x v="87"/>
    <s v="M04"/>
    <s v="Logan airport Health Study Trust Fund"/>
    <n v="21725.9"/>
  </r>
  <r>
    <x v="4"/>
    <x v="6"/>
    <x v="182"/>
    <x v="179"/>
    <s v="M04"/>
    <s v="Federal Grants Fund"/>
    <n v="250000.97"/>
  </r>
  <r>
    <x v="2"/>
    <x v="6"/>
    <x v="183"/>
    <x v="180"/>
    <s v="M04"/>
    <s v="Federal Grants Fund"/>
    <n v="1649901.7"/>
  </r>
  <r>
    <x v="4"/>
    <x v="3"/>
    <x v="184"/>
    <x v="181"/>
    <s v="M03"/>
    <s v="General Fund"/>
    <n v="0"/>
  </r>
  <r>
    <x v="3"/>
    <x v="6"/>
    <x v="185"/>
    <x v="182"/>
    <s v="MM3"/>
    <s v="Federal Grants Fund"/>
    <n v="0"/>
  </r>
  <r>
    <x v="5"/>
    <x v="0"/>
    <x v="186"/>
    <x v="183"/>
    <s v="MM3"/>
    <s v="General Fund"/>
    <n v="10438"/>
  </r>
  <r>
    <x v="5"/>
    <x v="0"/>
    <x v="187"/>
    <x v="184"/>
    <s v="M03"/>
    <s v="General Fund"/>
    <n v="3000"/>
  </r>
  <r>
    <x v="0"/>
    <x v="5"/>
    <x v="188"/>
    <x v="185"/>
    <s v="MM3"/>
    <s v="Federal Grants Fund"/>
    <n v="350028"/>
  </r>
  <r>
    <x v="0"/>
    <x v="7"/>
    <x v="16"/>
    <x v="16"/>
    <s v="M03"/>
    <s v="Federal Grants Fund"/>
    <n v="1241.04"/>
  </r>
  <r>
    <x v="1"/>
    <x v="6"/>
    <x v="139"/>
    <x v="138"/>
    <s v="MM3"/>
    <s v="Substance Abuse Services Fund"/>
    <n v="249075.88"/>
  </r>
  <r>
    <x v="4"/>
    <x v="6"/>
    <x v="183"/>
    <x v="180"/>
    <s v="M04"/>
    <s v="General Fund"/>
    <n v="0"/>
  </r>
  <r>
    <x v="1"/>
    <x v="3"/>
    <x v="64"/>
    <x v="64"/>
    <s v="M04"/>
    <s v="General Fund"/>
    <n v="25000"/>
  </r>
  <r>
    <x v="3"/>
    <x v="0"/>
    <x v="189"/>
    <x v="186"/>
    <s v="M03"/>
    <s v="General Fund"/>
    <n v="0"/>
  </r>
  <r>
    <x v="3"/>
    <x v="6"/>
    <x v="190"/>
    <x v="187"/>
    <s v="M03"/>
    <s v="Federal Grants Fund"/>
    <n v="0"/>
  </r>
  <r>
    <x v="4"/>
    <x v="0"/>
    <x v="57"/>
    <x v="57"/>
    <s v="MM3"/>
    <s v="Expendable Trust Fund - External"/>
    <n v="0"/>
  </r>
  <r>
    <x v="5"/>
    <x v="5"/>
    <x v="94"/>
    <x v="94"/>
    <s v="M03"/>
    <s v="General Fund"/>
    <n v="63317.74"/>
  </r>
  <r>
    <x v="2"/>
    <x v="6"/>
    <x v="191"/>
    <x v="188"/>
    <s v="MM3"/>
    <s v="Substance Abuse Services Fund"/>
    <n v="68157.37"/>
  </r>
  <r>
    <x v="3"/>
    <x v="6"/>
    <x v="192"/>
    <x v="189"/>
    <s v="MM3"/>
    <s v="Federal Grants Fund"/>
    <n v="0"/>
  </r>
  <r>
    <x v="5"/>
    <x v="6"/>
    <x v="87"/>
    <x v="87"/>
    <s v="M04"/>
    <s v="Mass Gaming Control Fund"/>
    <n v="133207.32"/>
  </r>
  <r>
    <x v="0"/>
    <x v="3"/>
    <x v="64"/>
    <x v="64"/>
    <s v="M04"/>
    <s v="General Fund"/>
    <n v="25000"/>
  </r>
  <r>
    <x v="5"/>
    <x v="1"/>
    <x v="14"/>
    <x v="14"/>
    <s v="MM3"/>
    <s v="General Fund"/>
    <n v="134.08000000000001"/>
  </r>
  <r>
    <x v="0"/>
    <x v="0"/>
    <x v="193"/>
    <x v="190"/>
    <s v="MM3"/>
    <s v="Expendable Trust Fund - External"/>
    <n v="0"/>
  </r>
  <r>
    <x v="4"/>
    <x v="0"/>
    <x v="79"/>
    <x v="79"/>
    <s v="M03"/>
    <s v="Expendable Trust Fund - External"/>
    <n v="0"/>
  </r>
  <r>
    <x v="0"/>
    <x v="6"/>
    <x v="194"/>
    <x v="191"/>
    <s v="MM3"/>
    <s v="Federal Grants Fund"/>
    <n v="4084"/>
  </r>
  <r>
    <x v="1"/>
    <x v="5"/>
    <x v="195"/>
    <x v="192"/>
    <s v="MM3"/>
    <s v="General Fund"/>
    <n v="0"/>
  </r>
  <r>
    <x v="1"/>
    <x v="6"/>
    <x v="191"/>
    <x v="188"/>
    <s v="MM3"/>
    <s v="Federal Grants Fund"/>
    <n v="1"/>
  </r>
  <r>
    <x v="2"/>
    <x v="6"/>
    <x v="196"/>
    <x v="193"/>
    <s v="MM3"/>
    <s v="Federal Grants Fund"/>
    <n v="117324.15"/>
  </r>
  <r>
    <x v="5"/>
    <x v="2"/>
    <x v="197"/>
    <x v="194"/>
    <s v="M03"/>
    <s v="Federal Grants Fund"/>
    <n v="38194.61"/>
  </r>
  <r>
    <x v="0"/>
    <x v="7"/>
    <x v="198"/>
    <x v="195"/>
    <s v="M03"/>
    <s v="General Fund"/>
    <n v="0"/>
  </r>
  <r>
    <x v="0"/>
    <x v="0"/>
    <x v="84"/>
    <x v="84"/>
    <s v="M03"/>
    <s v="Expendable Trust Fund - External"/>
    <n v="0"/>
  </r>
  <r>
    <x v="0"/>
    <x v="0"/>
    <x v="97"/>
    <x v="97"/>
    <s v="M03"/>
    <s v="Expendable Trust Fund - External"/>
    <n v="0"/>
  </r>
  <r>
    <x v="5"/>
    <x v="6"/>
    <x v="190"/>
    <x v="187"/>
    <s v="M03"/>
    <s v="Federal Grants Fund"/>
    <n v="29189.48"/>
  </r>
  <r>
    <x v="4"/>
    <x v="0"/>
    <x v="199"/>
    <x v="196"/>
    <s v="M04"/>
    <s v="General Fund"/>
    <n v="5479.42"/>
  </r>
  <r>
    <x v="0"/>
    <x v="3"/>
    <x v="89"/>
    <x v="89"/>
    <s v="M04"/>
    <s v="Federal Grants Fund"/>
    <n v="69272"/>
  </r>
  <r>
    <x v="4"/>
    <x v="9"/>
    <x v="200"/>
    <x v="197"/>
    <s v="M03"/>
    <s v="Expendable Trust Fund - External"/>
    <n v="0"/>
  </r>
  <r>
    <x v="5"/>
    <x v="6"/>
    <x v="201"/>
    <x v="198"/>
    <s v="M03"/>
    <s v="Federal Grants Fund"/>
    <n v="0"/>
  </r>
  <r>
    <x v="4"/>
    <x v="0"/>
    <x v="202"/>
    <x v="199"/>
    <s v="MM3"/>
    <s v="General Fund"/>
    <n v="0"/>
  </r>
  <r>
    <x v="1"/>
    <x v="0"/>
    <x v="179"/>
    <x v="176"/>
    <s v="M03"/>
    <s v="General Fund"/>
    <n v="74712.44"/>
  </r>
  <r>
    <x v="1"/>
    <x v="3"/>
    <x v="203"/>
    <x v="200"/>
    <s v="M03"/>
    <s v="General Fund"/>
    <n v="0"/>
  </r>
  <r>
    <x v="1"/>
    <x v="6"/>
    <x v="204"/>
    <x v="201"/>
    <s v="M04"/>
    <s v="Catastrophic Illness in Children Relief Fund"/>
    <n v="1"/>
  </r>
  <r>
    <x v="3"/>
    <x v="0"/>
    <x v="48"/>
    <x v="48"/>
    <s v="MM3"/>
    <s v="Expendable Trust Fund - External"/>
    <n v="0"/>
  </r>
  <r>
    <x v="3"/>
    <x v="0"/>
    <x v="205"/>
    <x v="202"/>
    <s v="M03"/>
    <s v="General Fund"/>
    <n v="28861.26"/>
  </r>
  <r>
    <x v="0"/>
    <x v="5"/>
    <x v="188"/>
    <x v="185"/>
    <s v="MM3"/>
    <s v="General Fund"/>
    <n v="12557218.34"/>
  </r>
  <r>
    <x v="2"/>
    <x v="6"/>
    <x v="87"/>
    <x v="87"/>
    <s v="M04"/>
    <s v="Federal Grants Fund"/>
    <n v="3995185.99"/>
  </r>
  <r>
    <x v="1"/>
    <x v="3"/>
    <x v="27"/>
    <x v="27"/>
    <s v="M03"/>
    <s v="Federal Grants Fund"/>
    <n v="1566395.28"/>
  </r>
  <r>
    <x v="2"/>
    <x v="0"/>
    <x v="97"/>
    <x v="97"/>
    <s v="M03"/>
    <s v="General Fund"/>
    <n v="10799655.59"/>
  </r>
  <r>
    <x v="2"/>
    <x v="1"/>
    <x v="206"/>
    <x v="203"/>
    <s v="M03"/>
    <s v="General Fund"/>
    <n v="199034.6"/>
  </r>
  <r>
    <x v="2"/>
    <x v="2"/>
    <x v="207"/>
    <x v="204"/>
    <s v="M03"/>
    <s v="Federal Grants Fund"/>
    <n v="2595568.83"/>
  </r>
  <r>
    <x v="0"/>
    <x v="6"/>
    <x v="63"/>
    <x v="63"/>
    <s v="M03"/>
    <s v="General Fund"/>
    <n v="1879663.14"/>
  </r>
  <r>
    <x v="3"/>
    <x v="3"/>
    <x v="113"/>
    <x v="113"/>
    <s v="M04"/>
    <s v="Federal Grants Fund"/>
    <n v="304895.23"/>
  </r>
  <r>
    <x v="3"/>
    <x v="7"/>
    <x v="208"/>
    <x v="205"/>
    <s v="M03"/>
    <s v="General Fund"/>
    <n v="903891.12"/>
  </r>
  <r>
    <x v="3"/>
    <x v="6"/>
    <x v="152"/>
    <x v="151"/>
    <s v="M03"/>
    <s v="General Fund"/>
    <n v="2767487"/>
  </r>
  <r>
    <x v="3"/>
    <x v="0"/>
    <x v="177"/>
    <x v="174"/>
    <s v="M03"/>
    <s v="General Fund"/>
    <n v="23497005.649999999"/>
  </r>
  <r>
    <x v="3"/>
    <x v="5"/>
    <x v="209"/>
    <x v="206"/>
    <s v="MM3"/>
    <s v="General Fund"/>
    <n v="15498669.539999999"/>
  </r>
  <r>
    <x v="3"/>
    <x v="0"/>
    <x v="210"/>
    <x v="207"/>
    <s v="M03"/>
    <s v="General Fund"/>
    <n v="290364.63"/>
  </r>
  <r>
    <x v="3"/>
    <x v="7"/>
    <x v="47"/>
    <x v="47"/>
    <s v="M03"/>
    <s v="General Fund"/>
    <n v="17210585.82"/>
  </r>
  <r>
    <x v="3"/>
    <x v="6"/>
    <x v="211"/>
    <x v="208"/>
    <s v="M03"/>
    <s v="General Fund"/>
    <n v="10276195.380000001"/>
  </r>
  <r>
    <x v="1"/>
    <x v="13"/>
    <x v="212"/>
    <x v="209"/>
    <s v="M03"/>
    <s v="General Fund"/>
    <n v="91938880.280000001"/>
  </r>
  <r>
    <x v="2"/>
    <x v="1"/>
    <x v="213"/>
    <x v="210"/>
    <s v="M03"/>
    <s v="General Fund"/>
    <n v="7322801.9900000002"/>
  </r>
  <r>
    <x v="0"/>
    <x v="7"/>
    <x v="127"/>
    <x v="127"/>
    <s v="M03"/>
    <s v="General Fund"/>
    <n v="3160261.51"/>
  </r>
  <r>
    <x v="2"/>
    <x v="0"/>
    <x v="88"/>
    <x v="88"/>
    <s v="MM3"/>
    <s v="General Fund"/>
    <n v="13859959.689999999"/>
  </r>
  <r>
    <x v="0"/>
    <x v="0"/>
    <x v="104"/>
    <x v="104"/>
    <s v="M04"/>
    <s v="General Fund"/>
    <n v="25803228.300000001"/>
  </r>
  <r>
    <x v="1"/>
    <x v="5"/>
    <x v="133"/>
    <x v="133"/>
    <s v="M03"/>
    <s v="General Fund"/>
    <n v="17437031.02"/>
  </r>
  <r>
    <x v="1"/>
    <x v="6"/>
    <x v="146"/>
    <x v="145"/>
    <s v="M04"/>
    <s v="General Fund"/>
    <n v="123715.37"/>
  </r>
  <r>
    <x v="3"/>
    <x v="0"/>
    <x v="11"/>
    <x v="11"/>
    <s v="M03"/>
    <s v="Intragovernmental Services Fund"/>
    <n v="636077.80000000005"/>
  </r>
  <r>
    <x v="3"/>
    <x v="5"/>
    <x v="92"/>
    <x v="92"/>
    <s v="M03"/>
    <s v="General Fund"/>
    <n v="300421.71999999997"/>
  </r>
  <r>
    <x v="3"/>
    <x v="5"/>
    <x v="131"/>
    <x v="131"/>
    <s v="MM3"/>
    <s v="Federal Grants Fund"/>
    <n v="3075026"/>
  </r>
  <r>
    <x v="3"/>
    <x v="2"/>
    <x v="70"/>
    <x v="70"/>
    <s v="M03"/>
    <s v="General Fund"/>
    <n v="9938789.0099999998"/>
  </r>
  <r>
    <x v="3"/>
    <x v="2"/>
    <x v="69"/>
    <x v="69"/>
    <s v="M03"/>
    <s v="General Fund"/>
    <n v="5789610"/>
  </r>
  <r>
    <x v="0"/>
    <x v="5"/>
    <x v="214"/>
    <x v="211"/>
    <s v="MM3"/>
    <s v="General Fund"/>
    <n v="12435023.210000001"/>
  </r>
  <r>
    <x v="3"/>
    <x v="5"/>
    <x v="76"/>
    <x v="76"/>
    <s v="M04"/>
    <s v="Federal Grants Fund"/>
    <n v="780922.83"/>
  </r>
  <r>
    <x v="0"/>
    <x v="0"/>
    <x v="177"/>
    <x v="174"/>
    <s v="MM3"/>
    <s v="General Fund"/>
    <n v="5926526.79"/>
  </r>
  <r>
    <x v="3"/>
    <x v="0"/>
    <x v="215"/>
    <x v="212"/>
    <s v="MM3"/>
    <s v="Expendable Trust Fund - External"/>
    <n v="0"/>
  </r>
  <r>
    <x v="3"/>
    <x v="6"/>
    <x v="139"/>
    <x v="138"/>
    <s v="MM3"/>
    <s v="General Fund"/>
    <n v="3097455.12"/>
  </r>
  <r>
    <x v="3"/>
    <x v="6"/>
    <x v="123"/>
    <x v="123"/>
    <s v="M04"/>
    <s v="Federal Grants Fund"/>
    <n v="458105.67"/>
  </r>
  <r>
    <x v="1"/>
    <x v="0"/>
    <x v="48"/>
    <x v="48"/>
    <s v="M03"/>
    <s v="General Fund"/>
    <n v="889187.89"/>
  </r>
  <r>
    <x v="2"/>
    <x v="6"/>
    <x v="216"/>
    <x v="213"/>
    <s v="MM3"/>
    <s v="General Fund"/>
    <n v="2824998.58"/>
  </r>
  <r>
    <x v="1"/>
    <x v="7"/>
    <x v="208"/>
    <x v="214"/>
    <s v="M03"/>
    <s v="General Fund"/>
    <n v="1673341.36"/>
  </r>
  <r>
    <x v="4"/>
    <x v="5"/>
    <x v="138"/>
    <x v="137"/>
    <s v="MM3"/>
    <s v="Federal Grants Fund"/>
    <n v="69940.639999999999"/>
  </r>
  <r>
    <x v="2"/>
    <x v="0"/>
    <x v="217"/>
    <x v="215"/>
    <s v="M03"/>
    <s v="General Fund"/>
    <n v="1030436.94"/>
  </r>
  <r>
    <x v="0"/>
    <x v="0"/>
    <x v="11"/>
    <x v="11"/>
    <s v="M03"/>
    <s v="General Fund"/>
    <n v="369605.04"/>
  </r>
  <r>
    <x v="2"/>
    <x v="6"/>
    <x v="218"/>
    <x v="216"/>
    <s v="MM3"/>
    <s v="General Fund"/>
    <n v="12367672.51"/>
  </r>
  <r>
    <x v="2"/>
    <x v="9"/>
    <x v="219"/>
    <x v="217"/>
    <s v="M03"/>
    <s v="General Fund"/>
    <n v="11558833.390000001"/>
  </r>
  <r>
    <x v="4"/>
    <x v="10"/>
    <x v="68"/>
    <x v="68"/>
    <s v="M03"/>
    <s v="General Fund"/>
    <n v="15020672.130000001"/>
  </r>
  <r>
    <x v="0"/>
    <x v="6"/>
    <x v="78"/>
    <x v="78"/>
    <s v="M04"/>
    <s v="Federal Grants Fund"/>
    <n v="970001.6"/>
  </r>
  <r>
    <x v="2"/>
    <x v="6"/>
    <x v="139"/>
    <x v="138"/>
    <s v="MM3"/>
    <s v="Federal Grants Fund"/>
    <n v="432493.67"/>
  </r>
  <r>
    <x v="4"/>
    <x v="0"/>
    <x v="220"/>
    <x v="218"/>
    <s v="M03"/>
    <s v="General Fund"/>
    <n v="25743689.739999998"/>
  </r>
  <r>
    <x v="1"/>
    <x v="0"/>
    <x v="221"/>
    <x v="219"/>
    <s v="M03"/>
    <s v="General Fund"/>
    <n v="21373951.940000001"/>
  </r>
  <r>
    <x v="0"/>
    <x v="0"/>
    <x v="79"/>
    <x v="79"/>
    <s v="MM3"/>
    <s v="General Fund"/>
    <n v="767922.79"/>
  </r>
  <r>
    <x v="4"/>
    <x v="7"/>
    <x v="120"/>
    <x v="120"/>
    <s v="M03"/>
    <s v="Expendable Trust Fund - External"/>
    <n v="0"/>
  </r>
  <r>
    <x v="4"/>
    <x v="6"/>
    <x v="21"/>
    <x v="21"/>
    <s v="MM3"/>
    <s v="General Fund"/>
    <n v="340000"/>
  </r>
  <r>
    <x v="4"/>
    <x v="9"/>
    <x v="222"/>
    <x v="220"/>
    <s v="M03"/>
    <s v="General Fund"/>
    <n v="7398846.6399999997"/>
  </r>
  <r>
    <x v="2"/>
    <x v="2"/>
    <x v="197"/>
    <x v="194"/>
    <s v="M03"/>
    <s v="General Fund"/>
    <n v="856590.58"/>
  </r>
  <r>
    <x v="4"/>
    <x v="0"/>
    <x v="223"/>
    <x v="221"/>
    <s v="M03"/>
    <s v="General Fund"/>
    <n v="6454529.1799999997"/>
  </r>
  <r>
    <x v="2"/>
    <x v="2"/>
    <x v="224"/>
    <x v="222"/>
    <s v="M03"/>
    <s v="Federal Grants Fund"/>
    <n v="1754151.34"/>
  </r>
  <r>
    <x v="0"/>
    <x v="3"/>
    <x v="225"/>
    <x v="223"/>
    <s v="M03"/>
    <s v="General Fund"/>
    <n v="209489.6"/>
  </r>
  <r>
    <x v="1"/>
    <x v="6"/>
    <x v="226"/>
    <x v="224"/>
    <s v="MM3"/>
    <s v="Expendable Trust Fund - External"/>
    <n v="365475.25"/>
  </r>
  <r>
    <x v="0"/>
    <x v="9"/>
    <x v="24"/>
    <x v="24"/>
    <s v="M03"/>
    <s v="General Fund"/>
    <n v="5549675.8300000001"/>
  </r>
  <r>
    <x v="1"/>
    <x v="9"/>
    <x v="163"/>
    <x v="161"/>
    <s v="M03"/>
    <s v="General Fund"/>
    <n v="1750730.39"/>
  </r>
  <r>
    <x v="4"/>
    <x v="6"/>
    <x v="137"/>
    <x v="136"/>
    <s v="MM3"/>
    <s v="Federal Grants Fund"/>
    <n v="4996426.2300000004"/>
  </r>
  <r>
    <x v="4"/>
    <x v="0"/>
    <x v="93"/>
    <x v="93"/>
    <s v="M03"/>
    <s v="General Fund"/>
    <n v="2930015.3"/>
  </r>
  <r>
    <x v="1"/>
    <x v="3"/>
    <x v="89"/>
    <x v="89"/>
    <s v="M03"/>
    <s v="General Fund"/>
    <n v="460306.92"/>
  </r>
  <r>
    <x v="2"/>
    <x v="3"/>
    <x v="29"/>
    <x v="29"/>
    <s v="M03"/>
    <s v="Federal Grants Fund"/>
    <n v="0"/>
  </r>
  <r>
    <x v="0"/>
    <x v="3"/>
    <x v="148"/>
    <x v="147"/>
    <s v="M03"/>
    <s v="Federal Grants Fund"/>
    <n v="1756910.37"/>
  </r>
  <r>
    <x v="4"/>
    <x v="3"/>
    <x v="227"/>
    <x v="225"/>
    <s v="M03"/>
    <s v="General Fund"/>
    <n v="0"/>
  </r>
  <r>
    <x v="0"/>
    <x v="2"/>
    <x v="224"/>
    <x v="222"/>
    <s v="M03"/>
    <s v="Federal Grants Fund"/>
    <n v="1719568.62"/>
  </r>
  <r>
    <x v="3"/>
    <x v="0"/>
    <x v="25"/>
    <x v="25"/>
    <s v="M03"/>
    <s v="General Fund"/>
    <n v="937271.85"/>
  </r>
  <r>
    <x v="3"/>
    <x v="6"/>
    <x v="38"/>
    <x v="38"/>
    <s v="M03"/>
    <s v="General Fund"/>
    <n v="1541786.36"/>
  </r>
  <r>
    <x v="2"/>
    <x v="0"/>
    <x v="169"/>
    <x v="167"/>
    <s v="MM3"/>
    <s v="General Fund"/>
    <n v="19288.88"/>
  </r>
  <r>
    <x v="2"/>
    <x v="5"/>
    <x v="133"/>
    <x v="133"/>
    <s v="M03"/>
    <s v="General Fund"/>
    <n v="5309627.3499999996"/>
  </r>
  <r>
    <x v="1"/>
    <x v="4"/>
    <x v="4"/>
    <x v="4"/>
    <s v="M03"/>
    <s v="Federal Grants Fund"/>
    <n v="143478.49"/>
  </r>
  <r>
    <x v="2"/>
    <x v="0"/>
    <x v="97"/>
    <x v="97"/>
    <s v="M03"/>
    <s v="Expendable Trust Fund - External"/>
    <n v="627.29999999999995"/>
  </r>
  <r>
    <x v="3"/>
    <x v="7"/>
    <x v="100"/>
    <x v="100"/>
    <s v="M03"/>
    <s v="Trust Fund For the Head Injury Treatment Service Fund"/>
    <n v="600010.81999999995"/>
  </r>
  <r>
    <x v="3"/>
    <x v="6"/>
    <x v="21"/>
    <x v="21"/>
    <s v="MM3"/>
    <s v="Federal Grants Fund"/>
    <n v="259165.1"/>
  </r>
  <r>
    <x v="0"/>
    <x v="1"/>
    <x v="228"/>
    <x v="226"/>
    <s v="M03"/>
    <s v="General Fund"/>
    <n v="287272"/>
  </r>
  <r>
    <x v="2"/>
    <x v="0"/>
    <x v="229"/>
    <x v="227"/>
    <s v="MM3"/>
    <s v="General Fund"/>
    <n v="32915.699999999997"/>
  </r>
  <r>
    <x v="0"/>
    <x v="7"/>
    <x v="151"/>
    <x v="150"/>
    <s v="M03"/>
    <s v="General Fund"/>
    <n v="132957.89000000001"/>
  </r>
  <r>
    <x v="4"/>
    <x v="2"/>
    <x v="230"/>
    <x v="228"/>
    <s v="M03"/>
    <s v="General Fund"/>
    <n v="1360000"/>
  </r>
  <r>
    <x v="3"/>
    <x v="1"/>
    <x v="231"/>
    <x v="119"/>
    <s v="M04"/>
    <s v="General Fund"/>
    <n v="750"/>
  </r>
  <r>
    <x v="0"/>
    <x v="0"/>
    <x v="116"/>
    <x v="116"/>
    <s v="MM3"/>
    <s v="General Fund"/>
    <n v="1005665.53"/>
  </r>
  <r>
    <x v="4"/>
    <x v="6"/>
    <x v="61"/>
    <x v="61"/>
    <s v="M04"/>
    <s v="Federal Grants Fund"/>
    <n v="830997.84"/>
  </r>
  <r>
    <x v="4"/>
    <x v="6"/>
    <x v="19"/>
    <x v="19"/>
    <s v="M03"/>
    <s v="Federal Grants Fund"/>
    <n v="902210.61"/>
  </r>
  <r>
    <x v="4"/>
    <x v="10"/>
    <x v="232"/>
    <x v="229"/>
    <s v="M04"/>
    <s v="General Fund"/>
    <n v="692102.1"/>
  </r>
  <r>
    <x v="4"/>
    <x v="6"/>
    <x v="144"/>
    <x v="143"/>
    <s v="M03"/>
    <s v="Federal Grants Fund"/>
    <n v="311015.88"/>
  </r>
  <r>
    <x v="5"/>
    <x v="6"/>
    <x v="233"/>
    <x v="230"/>
    <s v="M03"/>
    <s v="Federal Grants Fund"/>
    <n v="3693046.92"/>
  </r>
  <r>
    <x v="5"/>
    <x v="6"/>
    <x v="8"/>
    <x v="8"/>
    <s v="M03"/>
    <s v="Federal Grants Fund"/>
    <n v="16533268.17"/>
  </r>
  <r>
    <x v="5"/>
    <x v="6"/>
    <x v="234"/>
    <x v="231"/>
    <s v="M03"/>
    <s v="General Fund"/>
    <n v="1215591.45"/>
  </r>
  <r>
    <x v="5"/>
    <x v="0"/>
    <x v="58"/>
    <x v="58"/>
    <s v="M03"/>
    <s v="General Fund"/>
    <n v="237742"/>
  </r>
  <r>
    <x v="5"/>
    <x v="6"/>
    <x v="21"/>
    <x v="21"/>
    <s v="MM3"/>
    <s v="General Fund"/>
    <n v="365000"/>
  </r>
  <r>
    <x v="5"/>
    <x v="1"/>
    <x v="235"/>
    <x v="232"/>
    <s v="M03"/>
    <s v="General Fund"/>
    <n v="475328.26"/>
  </r>
  <r>
    <x v="5"/>
    <x v="9"/>
    <x v="219"/>
    <x v="217"/>
    <s v="M03"/>
    <s v="General Fund"/>
    <n v="6078615.1799999997"/>
  </r>
  <r>
    <x v="5"/>
    <x v="1"/>
    <x v="206"/>
    <x v="203"/>
    <s v="M03"/>
    <s v="General Fund"/>
    <n v="105578.07"/>
  </r>
  <r>
    <x v="5"/>
    <x v="5"/>
    <x v="130"/>
    <x v="233"/>
    <s v="MM3"/>
    <s v="Federal Grants Fund"/>
    <n v="3203529.81"/>
  </r>
  <r>
    <x v="1"/>
    <x v="3"/>
    <x v="148"/>
    <x v="147"/>
    <s v="M03"/>
    <s v="Federal Grants Fund"/>
    <n v="1744589.96"/>
  </r>
  <r>
    <x v="0"/>
    <x v="5"/>
    <x v="75"/>
    <x v="75"/>
    <s v="M04"/>
    <s v="General Fund"/>
    <n v="111078"/>
  </r>
  <r>
    <x v="2"/>
    <x v="6"/>
    <x v="236"/>
    <x v="234"/>
    <s v="M04"/>
    <s v="General Fund"/>
    <n v="400000"/>
  </r>
  <r>
    <x v="0"/>
    <x v="5"/>
    <x v="75"/>
    <x v="75"/>
    <s v="M04"/>
    <s v="Federal Grants Fund"/>
    <n v="20000"/>
  </r>
  <r>
    <x v="0"/>
    <x v="6"/>
    <x v="237"/>
    <x v="235"/>
    <s v="MM3"/>
    <s v="Federal Grants Fund"/>
    <n v="1181.1400000000001"/>
  </r>
  <r>
    <x v="1"/>
    <x v="6"/>
    <x v="191"/>
    <x v="188"/>
    <s v="MM3"/>
    <s v="General Fund"/>
    <n v="1612593.15"/>
  </r>
  <r>
    <x v="0"/>
    <x v="6"/>
    <x v="146"/>
    <x v="145"/>
    <s v="M04"/>
    <s v="General Fund"/>
    <n v="123715.37"/>
  </r>
  <r>
    <x v="0"/>
    <x v="0"/>
    <x v="57"/>
    <x v="57"/>
    <s v="MM3"/>
    <s v="General Fund"/>
    <n v="11284.55"/>
  </r>
  <r>
    <x v="4"/>
    <x v="0"/>
    <x v="26"/>
    <x v="26"/>
    <s v="M04"/>
    <s v="General Fund"/>
    <n v="817297.06"/>
  </r>
  <r>
    <x v="4"/>
    <x v="7"/>
    <x v="238"/>
    <x v="236"/>
    <s v="M03"/>
    <s v="Federal Grants Fund"/>
    <n v="1553.5"/>
  </r>
  <r>
    <x v="4"/>
    <x v="0"/>
    <x v="143"/>
    <x v="142"/>
    <s v="MM3"/>
    <s v="General Fund"/>
    <n v="45383.28"/>
  </r>
  <r>
    <x v="5"/>
    <x v="5"/>
    <x v="239"/>
    <x v="237"/>
    <s v="MM3"/>
    <s v="General Fund"/>
    <n v="300108"/>
  </r>
  <r>
    <x v="5"/>
    <x v="6"/>
    <x v="240"/>
    <x v="238"/>
    <s v="M04"/>
    <s v="General Fund"/>
    <n v="11450"/>
  </r>
  <r>
    <x v="4"/>
    <x v="9"/>
    <x v="241"/>
    <x v="239"/>
    <s v="M03"/>
    <s v="General Fund"/>
    <n v="2026257"/>
  </r>
  <r>
    <x v="5"/>
    <x v="7"/>
    <x v="208"/>
    <x v="205"/>
    <s v="M04"/>
    <s v="General Fund"/>
    <n v="40951.65"/>
  </r>
  <r>
    <x v="5"/>
    <x v="5"/>
    <x v="242"/>
    <x v="240"/>
    <s v="MM3"/>
    <s v="Federal Grants Fund"/>
    <n v="161773.92000000001"/>
  </r>
  <r>
    <x v="3"/>
    <x v="6"/>
    <x v="170"/>
    <x v="168"/>
    <s v="MM3"/>
    <s v="Substance Abuse Services Fund"/>
    <n v="0"/>
  </r>
  <r>
    <x v="3"/>
    <x v="6"/>
    <x v="165"/>
    <x v="163"/>
    <s v="MM3"/>
    <s v="Federal Grants Fund"/>
    <n v="216977.45"/>
  </r>
  <r>
    <x v="4"/>
    <x v="14"/>
    <x v="156"/>
    <x v="155"/>
    <s v="M04"/>
    <s v="General Fund"/>
    <n v="7150.5"/>
  </r>
  <r>
    <x v="4"/>
    <x v="0"/>
    <x v="88"/>
    <x v="88"/>
    <s v="M04"/>
    <s v="General Fund"/>
    <n v="4976715.18"/>
  </r>
  <r>
    <x v="2"/>
    <x v="0"/>
    <x v="178"/>
    <x v="175"/>
    <s v="MM3"/>
    <s v="General Fund"/>
    <n v="13800"/>
  </r>
  <r>
    <x v="2"/>
    <x v="0"/>
    <x v="193"/>
    <x v="190"/>
    <s v="MM3"/>
    <s v="Expendable Trust Fund - External"/>
    <n v="2867.06"/>
  </r>
  <r>
    <x v="4"/>
    <x v="7"/>
    <x v="100"/>
    <x v="100"/>
    <s v="M03"/>
    <s v="General Fund"/>
    <n v="677468.5"/>
  </r>
  <r>
    <x v="4"/>
    <x v="6"/>
    <x v="146"/>
    <x v="145"/>
    <s v="M04"/>
    <s v="Federal Grants Fund"/>
    <n v="253907"/>
  </r>
  <r>
    <x v="5"/>
    <x v="6"/>
    <x v="181"/>
    <x v="178"/>
    <s v="M04"/>
    <s v="Massachusetts Aids Fund"/>
    <n v="57884.58"/>
  </r>
  <r>
    <x v="4"/>
    <x v="6"/>
    <x v="19"/>
    <x v="19"/>
    <s v="M04"/>
    <s v="Federal Grants Fund"/>
    <n v="30000"/>
  </r>
  <r>
    <x v="5"/>
    <x v="14"/>
    <x v="156"/>
    <x v="155"/>
    <s v="M04"/>
    <s v="General Fund"/>
    <n v="9477.8799999999992"/>
  </r>
  <r>
    <x v="5"/>
    <x v="8"/>
    <x v="243"/>
    <x v="241"/>
    <s v="M03"/>
    <s v="Federal Grants Fund"/>
    <n v="276256.27"/>
  </r>
  <r>
    <x v="5"/>
    <x v="0"/>
    <x v="169"/>
    <x v="167"/>
    <s v="MM3"/>
    <s v="General Fund"/>
    <n v="11515"/>
  </r>
  <r>
    <x v="5"/>
    <x v="6"/>
    <x v="62"/>
    <x v="62"/>
    <s v="MM3"/>
    <s v="Federal Grants Fund"/>
    <n v="578875.15"/>
  </r>
  <r>
    <x v="5"/>
    <x v="11"/>
    <x v="244"/>
    <x v="242"/>
    <s v="M04"/>
    <s v="General Fund"/>
    <n v="297749.7"/>
  </r>
  <r>
    <x v="5"/>
    <x v="6"/>
    <x v="245"/>
    <x v="243"/>
    <s v="MM3"/>
    <s v="Federal Grants Fund"/>
    <n v="1200024.3799999999"/>
  </r>
  <r>
    <x v="3"/>
    <x v="6"/>
    <x v="19"/>
    <x v="19"/>
    <s v="M04"/>
    <s v="General Fund"/>
    <n v="113941.22"/>
  </r>
  <r>
    <x v="1"/>
    <x v="6"/>
    <x v="50"/>
    <x v="50"/>
    <s v="MM3"/>
    <s v="General Fund"/>
    <n v="20000"/>
  </r>
  <r>
    <x v="0"/>
    <x v="0"/>
    <x v="147"/>
    <x v="146"/>
    <s v="M03"/>
    <s v="General Fund"/>
    <n v="780899.4"/>
  </r>
  <r>
    <x v="1"/>
    <x v="0"/>
    <x v="246"/>
    <x v="244"/>
    <s v="MM3"/>
    <s v="General Fund"/>
    <n v="163967.76"/>
  </r>
  <r>
    <x v="2"/>
    <x v="5"/>
    <x v="247"/>
    <x v="245"/>
    <s v="M03"/>
    <s v="General Fund"/>
    <n v="202411.84"/>
  </r>
  <r>
    <x v="3"/>
    <x v="14"/>
    <x v="156"/>
    <x v="155"/>
    <s v="M04"/>
    <s v="General Fund"/>
    <n v="6516.27"/>
  </r>
  <r>
    <x v="3"/>
    <x v="9"/>
    <x v="248"/>
    <x v="246"/>
    <s v="M03"/>
    <s v="General Fund"/>
    <n v="230528.61"/>
  </r>
  <r>
    <x v="1"/>
    <x v="7"/>
    <x v="15"/>
    <x v="15"/>
    <s v="M03"/>
    <s v="Federal Grants Fund"/>
    <n v="59325"/>
  </r>
  <r>
    <x v="3"/>
    <x v="6"/>
    <x v="249"/>
    <x v="247"/>
    <s v="M03"/>
    <s v="Federal Grants Fund"/>
    <n v="100000"/>
  </r>
  <r>
    <x v="3"/>
    <x v="0"/>
    <x v="221"/>
    <x v="219"/>
    <s v="M04"/>
    <s v="General Fund"/>
    <n v="161998.78"/>
  </r>
  <r>
    <x v="1"/>
    <x v="1"/>
    <x v="250"/>
    <x v="248"/>
    <s v="MM3"/>
    <s v="Expendable Trust Fund - External"/>
    <n v="3966.06"/>
  </r>
  <r>
    <x v="1"/>
    <x v="6"/>
    <x v="35"/>
    <x v="35"/>
    <s v="MM3"/>
    <s v="Federal Grants Fund"/>
    <n v="184578.87"/>
  </r>
  <r>
    <x v="2"/>
    <x v="2"/>
    <x v="230"/>
    <x v="228"/>
    <s v="M03"/>
    <s v="Federal Grants Fund"/>
    <n v="10000"/>
  </r>
  <r>
    <x v="4"/>
    <x v="0"/>
    <x v="102"/>
    <x v="102"/>
    <s v="M03"/>
    <s v="Expendable Trust Fund - External"/>
    <n v="-352.9"/>
  </r>
  <r>
    <x v="4"/>
    <x v="7"/>
    <x v="251"/>
    <x v="249"/>
    <s v="M04"/>
    <s v="Trust Fund For the Head Injury Treatment Service Fund"/>
    <n v="2131.98"/>
  </r>
  <r>
    <x v="5"/>
    <x v="6"/>
    <x v="252"/>
    <x v="250"/>
    <s v="MM3"/>
    <s v="General Fund"/>
    <n v="864181.77"/>
  </r>
  <r>
    <x v="5"/>
    <x v="6"/>
    <x v="253"/>
    <x v="251"/>
    <s v="MM3"/>
    <s v="General Fund"/>
    <n v="1222013.6100000001"/>
  </r>
  <r>
    <x v="5"/>
    <x v="4"/>
    <x v="254"/>
    <x v="252"/>
    <s v="M03"/>
    <s v="Federal Grants Fund"/>
    <n v="10095"/>
  </r>
  <r>
    <x v="3"/>
    <x v="6"/>
    <x v="252"/>
    <x v="253"/>
    <s v="M03"/>
    <s v="Federal Grants Fund"/>
    <n v="235972"/>
  </r>
  <r>
    <x v="3"/>
    <x v="6"/>
    <x v="255"/>
    <x v="254"/>
    <s v="M03"/>
    <s v="General Fund"/>
    <n v="183586"/>
  </r>
  <r>
    <x v="3"/>
    <x v="6"/>
    <x v="166"/>
    <x v="164"/>
    <s v="M04"/>
    <s v="General Fund"/>
    <n v="470551.47"/>
  </r>
  <r>
    <x v="3"/>
    <x v="6"/>
    <x v="182"/>
    <x v="179"/>
    <s v="M04"/>
    <s v="Federal Grants Fund"/>
    <n v="218808.32000000001"/>
  </r>
  <r>
    <x v="0"/>
    <x v="6"/>
    <x v="256"/>
    <x v="255"/>
    <s v="MM3"/>
    <s v="General Fund"/>
    <n v="140848.91"/>
  </r>
  <r>
    <x v="0"/>
    <x v="0"/>
    <x v="147"/>
    <x v="256"/>
    <s v="M03"/>
    <s v="General Fund"/>
    <n v="236041.08"/>
  </r>
  <r>
    <x v="5"/>
    <x v="5"/>
    <x v="257"/>
    <x v="257"/>
    <s v="M03"/>
    <s v="Federal Grants Fund"/>
    <n v="516857"/>
  </r>
  <r>
    <x v="1"/>
    <x v="2"/>
    <x v="258"/>
    <x v="258"/>
    <s v="M03"/>
    <s v="Federal Grants Fund"/>
    <n v="0"/>
  </r>
  <r>
    <x v="0"/>
    <x v="3"/>
    <x v="112"/>
    <x v="112"/>
    <s v="M03"/>
    <s v="General Fund"/>
    <n v="193888"/>
  </r>
  <r>
    <x v="4"/>
    <x v="6"/>
    <x v="91"/>
    <x v="91"/>
    <s v="M04"/>
    <s v="General Fund"/>
    <n v="707384"/>
  </r>
  <r>
    <x v="5"/>
    <x v="1"/>
    <x v="259"/>
    <x v="259"/>
    <s v="M04"/>
    <s v="General Fund"/>
    <n v="0"/>
  </r>
  <r>
    <x v="2"/>
    <x v="6"/>
    <x v="77"/>
    <x v="77"/>
    <s v="M04"/>
    <s v="Federal Grants Fund"/>
    <n v="96689.55"/>
  </r>
  <r>
    <x v="1"/>
    <x v="3"/>
    <x v="117"/>
    <x v="117"/>
    <s v="M03"/>
    <s v="General Fund"/>
    <n v="43251.54"/>
  </r>
  <r>
    <x v="2"/>
    <x v="0"/>
    <x v="260"/>
    <x v="260"/>
    <s v="MM3"/>
    <s v="General Fund"/>
    <n v="26493.74"/>
  </r>
  <r>
    <x v="4"/>
    <x v="0"/>
    <x v="261"/>
    <x v="261"/>
    <s v="M03"/>
    <s v="General Fund"/>
    <n v="21088.46"/>
  </r>
  <r>
    <x v="0"/>
    <x v="6"/>
    <x v="61"/>
    <x v="61"/>
    <s v="M04"/>
    <s v="Federal Highway Construction Program Capital Projects Fund"/>
    <n v="9218"/>
  </r>
  <r>
    <x v="0"/>
    <x v="3"/>
    <x v="262"/>
    <x v="262"/>
    <s v="M03"/>
    <s v="Federal Grants Fund"/>
    <n v="4401.5200000000004"/>
  </r>
  <r>
    <x v="1"/>
    <x v="6"/>
    <x v="263"/>
    <x v="263"/>
    <s v="M04"/>
    <s v="Federal Grants Fund"/>
    <n v="75487.95"/>
  </r>
  <r>
    <x v="4"/>
    <x v="6"/>
    <x v="87"/>
    <x v="87"/>
    <s v="M04"/>
    <s v="Logan airport Health Study Trust Fund"/>
    <n v="9498.7099999999991"/>
  </r>
  <r>
    <x v="0"/>
    <x v="6"/>
    <x v="264"/>
    <x v="264"/>
    <s v="MM3"/>
    <s v="Federal Grants Fund"/>
    <n v="96620.29"/>
  </r>
  <r>
    <x v="4"/>
    <x v="6"/>
    <x v="85"/>
    <x v="85"/>
    <s v="M04"/>
    <s v="Federal Grants Fund"/>
    <n v="8991.77"/>
  </r>
  <r>
    <x v="4"/>
    <x v="3"/>
    <x v="265"/>
    <x v="265"/>
    <s v="M03"/>
    <s v="General Fund"/>
    <n v="0"/>
  </r>
  <r>
    <x v="5"/>
    <x v="6"/>
    <x v="87"/>
    <x v="87"/>
    <s v="M04"/>
    <s v="Suspense Fund"/>
    <n v="155.13999999999999"/>
  </r>
  <r>
    <x v="2"/>
    <x v="14"/>
    <x v="266"/>
    <x v="266"/>
    <s v="M04"/>
    <s v="General Fund"/>
    <n v="0"/>
  </r>
  <r>
    <x v="0"/>
    <x v="6"/>
    <x v="191"/>
    <x v="188"/>
    <s v="MM3"/>
    <s v="Federal Grants Fund"/>
    <n v="64025.279999999999"/>
  </r>
  <r>
    <x v="4"/>
    <x v="5"/>
    <x v="267"/>
    <x v="267"/>
    <s v="MM3"/>
    <s v="General Fund"/>
    <n v="2026.88"/>
  </r>
  <r>
    <x v="2"/>
    <x v="7"/>
    <x v="127"/>
    <x v="127"/>
    <s v="M03"/>
    <s v="Expendable Trust Fund - External"/>
    <n v="12712"/>
  </r>
  <r>
    <x v="1"/>
    <x v="7"/>
    <x v="268"/>
    <x v="268"/>
    <s v="M03"/>
    <s v="General Fund"/>
    <n v="0"/>
  </r>
  <r>
    <x v="3"/>
    <x v="0"/>
    <x v="154"/>
    <x v="153"/>
    <s v="MM3"/>
    <s v="Expendable Trust Fund - External"/>
    <n v="0"/>
  </r>
  <r>
    <x v="3"/>
    <x v="0"/>
    <x v="79"/>
    <x v="79"/>
    <s v="MM3"/>
    <s v="Expendable Trust Fund - External"/>
    <n v="0"/>
  </r>
  <r>
    <x v="1"/>
    <x v="6"/>
    <x v="196"/>
    <x v="193"/>
    <s v="MM3"/>
    <s v="Federal Grants Fund"/>
    <n v="0"/>
  </r>
  <r>
    <x v="1"/>
    <x v="6"/>
    <x v="87"/>
    <x v="87"/>
    <s v="M04"/>
    <s v="Mass Gaming Control Fund"/>
    <n v="21858"/>
  </r>
  <r>
    <x v="5"/>
    <x v="0"/>
    <x v="104"/>
    <x v="104"/>
    <s v="MM3"/>
    <s v="General Fund"/>
    <n v="30089.48"/>
  </r>
  <r>
    <x v="1"/>
    <x v="5"/>
    <x v="76"/>
    <x v="76"/>
    <s v="M03"/>
    <s v="General Fund"/>
    <n v="0"/>
  </r>
  <r>
    <x v="1"/>
    <x v="2"/>
    <x v="269"/>
    <x v="269"/>
    <s v="M03"/>
    <s v="General Fund"/>
    <n v="25000"/>
  </r>
  <r>
    <x v="0"/>
    <x v="0"/>
    <x v="223"/>
    <x v="221"/>
    <s v="M03"/>
    <s v="Expendable Trust Fund - External"/>
    <n v="0"/>
  </r>
  <r>
    <x v="2"/>
    <x v="7"/>
    <x v="47"/>
    <x v="47"/>
    <s v="M03"/>
    <s v="Expendable Trust Fund - External"/>
    <n v="6051.24"/>
  </r>
  <r>
    <x v="3"/>
    <x v="5"/>
    <x v="270"/>
    <x v="270"/>
    <s v="M04"/>
    <s v="General Fund"/>
    <n v="7648.13"/>
  </r>
  <r>
    <x v="4"/>
    <x v="3"/>
    <x v="112"/>
    <x v="112"/>
    <s v="M03"/>
    <s v="General Fund"/>
    <n v="0"/>
  </r>
  <r>
    <x v="0"/>
    <x v="0"/>
    <x v="97"/>
    <x v="97"/>
    <s v="MM3"/>
    <s v="General Fund"/>
    <n v="10218040.939999999"/>
  </r>
  <r>
    <x v="1"/>
    <x v="0"/>
    <x v="121"/>
    <x v="121"/>
    <s v="M03"/>
    <s v="General Fund"/>
    <n v="34750986.640000001"/>
  </r>
  <r>
    <x v="1"/>
    <x v="0"/>
    <x v="177"/>
    <x v="174"/>
    <s v="M03"/>
    <s v="General Fund"/>
    <n v="22509216.219999999"/>
  </r>
  <r>
    <x v="3"/>
    <x v="7"/>
    <x v="271"/>
    <x v="271"/>
    <s v="M03"/>
    <s v="General Fund"/>
    <n v="1214833.68"/>
  </r>
  <r>
    <x v="3"/>
    <x v="0"/>
    <x v="223"/>
    <x v="221"/>
    <s v="M03"/>
    <s v="General Fund"/>
    <n v="7382639.7000000002"/>
  </r>
  <r>
    <x v="3"/>
    <x v="2"/>
    <x v="272"/>
    <x v="272"/>
    <s v="M03"/>
    <s v="Federal Grants Fund"/>
    <n v="6338798.8600000003"/>
  </r>
  <r>
    <x v="3"/>
    <x v="0"/>
    <x v="217"/>
    <x v="215"/>
    <s v="M03"/>
    <s v="General Fund"/>
    <n v="1319266.46"/>
  </r>
  <r>
    <x v="3"/>
    <x v="0"/>
    <x v="122"/>
    <x v="122"/>
    <s v="M04"/>
    <s v="General Fund"/>
    <n v="8899384.0199999996"/>
  </r>
  <r>
    <x v="3"/>
    <x v="6"/>
    <x v="142"/>
    <x v="141"/>
    <s v="M04"/>
    <s v="Federal Grants Fund"/>
    <n v="1847332.92"/>
  </r>
  <r>
    <x v="1"/>
    <x v="7"/>
    <x v="16"/>
    <x v="16"/>
    <s v="M03"/>
    <s v="General Fund"/>
    <n v="959863.02"/>
  </r>
  <r>
    <x v="0"/>
    <x v="0"/>
    <x v="126"/>
    <x v="126"/>
    <s v="M03"/>
    <s v="General Fund"/>
    <n v="540834"/>
  </r>
  <r>
    <x v="0"/>
    <x v="5"/>
    <x v="133"/>
    <x v="133"/>
    <s v="M03"/>
    <s v="General Fund"/>
    <n v="18761608.91"/>
  </r>
  <r>
    <x v="0"/>
    <x v="1"/>
    <x v="213"/>
    <x v="273"/>
    <s v="M03"/>
    <s v="General Fund"/>
    <n v="6383846.2599999998"/>
  </r>
  <r>
    <x v="0"/>
    <x v="3"/>
    <x v="64"/>
    <x v="64"/>
    <s v="M03"/>
    <s v="General Fund"/>
    <n v="5090978.74"/>
  </r>
  <r>
    <x v="2"/>
    <x v="0"/>
    <x v="273"/>
    <x v="274"/>
    <s v="MM3"/>
    <s v="General Fund"/>
    <n v="14499503.640000001"/>
  </r>
  <r>
    <x v="3"/>
    <x v="7"/>
    <x v="251"/>
    <x v="249"/>
    <s v="M03"/>
    <s v="General Fund"/>
    <n v="1148186.29"/>
  </r>
  <r>
    <x v="3"/>
    <x v="5"/>
    <x v="131"/>
    <x v="131"/>
    <s v="MM3"/>
    <s v="General Fund"/>
    <n v="5597746.4400000004"/>
  </r>
  <r>
    <x v="3"/>
    <x v="0"/>
    <x v="169"/>
    <x v="167"/>
    <s v="M03"/>
    <s v="General Fund"/>
    <n v="192539.31"/>
  </r>
  <r>
    <x v="2"/>
    <x v="6"/>
    <x v="274"/>
    <x v="275"/>
    <s v="MM3"/>
    <s v="General Fund"/>
    <n v="718665.88"/>
  </r>
  <r>
    <x v="1"/>
    <x v="0"/>
    <x v="52"/>
    <x v="52"/>
    <s v="MM3"/>
    <s v="General Fund"/>
    <n v="3481608.24"/>
  </r>
  <r>
    <x v="0"/>
    <x v="15"/>
    <x v="275"/>
    <x v="276"/>
    <s v="M03"/>
    <s v="General Fund"/>
    <n v="1446539"/>
  </r>
  <r>
    <x v="3"/>
    <x v="0"/>
    <x v="102"/>
    <x v="102"/>
    <s v="MM3"/>
    <s v="General Fund"/>
    <n v="299434.65999999997"/>
  </r>
  <r>
    <x v="0"/>
    <x v="9"/>
    <x v="222"/>
    <x v="277"/>
    <s v="M03"/>
    <s v="General Fund"/>
    <n v="11170176.43"/>
  </r>
  <r>
    <x v="2"/>
    <x v="6"/>
    <x v="142"/>
    <x v="141"/>
    <s v="MM3"/>
    <s v="Federal Grants Fund"/>
    <n v="1607308.61"/>
  </r>
  <r>
    <x v="3"/>
    <x v="6"/>
    <x v="276"/>
    <x v="278"/>
    <s v="M04"/>
    <s v="Federal Grants Fund"/>
    <n v="47426.23"/>
  </r>
  <r>
    <x v="3"/>
    <x v="6"/>
    <x v="277"/>
    <x v="279"/>
    <s v="M03"/>
    <s v="General Fund"/>
    <n v="1470009.73"/>
  </r>
  <r>
    <x v="0"/>
    <x v="0"/>
    <x v="52"/>
    <x v="52"/>
    <s v="M03"/>
    <s v="General Fund"/>
    <n v="11661983.82"/>
  </r>
  <r>
    <x v="1"/>
    <x v="3"/>
    <x v="6"/>
    <x v="6"/>
    <s v="M03"/>
    <s v="Agency Fund"/>
    <n v="522901.36"/>
  </r>
  <r>
    <x v="2"/>
    <x v="0"/>
    <x v="278"/>
    <x v="280"/>
    <s v="M03"/>
    <s v="General Fund"/>
    <n v="7243515.96"/>
  </r>
  <r>
    <x v="2"/>
    <x v="0"/>
    <x v="221"/>
    <x v="219"/>
    <s v="MM3"/>
    <s v="Expendable Trust Fund - External"/>
    <n v="1935538.15"/>
  </r>
  <r>
    <x v="0"/>
    <x v="3"/>
    <x v="279"/>
    <x v="281"/>
    <s v="M03"/>
    <s v="General Fund"/>
    <n v="3463330.39"/>
  </r>
  <r>
    <x v="1"/>
    <x v="7"/>
    <x v="100"/>
    <x v="100"/>
    <s v="M03"/>
    <s v="General Fund"/>
    <n v="712967.86"/>
  </r>
  <r>
    <x v="1"/>
    <x v="2"/>
    <x v="70"/>
    <x v="70"/>
    <s v="M03"/>
    <s v="General Fund"/>
    <n v="8698204"/>
  </r>
  <r>
    <x v="4"/>
    <x v="3"/>
    <x v="64"/>
    <x v="64"/>
    <s v="M03"/>
    <s v="General Fund"/>
    <n v="0"/>
  </r>
  <r>
    <x v="0"/>
    <x v="0"/>
    <x v="66"/>
    <x v="66"/>
    <s v="M03"/>
    <s v="Intragovernmental Services Fund"/>
    <n v="3745753.25"/>
  </r>
  <r>
    <x v="4"/>
    <x v="1"/>
    <x v="1"/>
    <x v="1"/>
    <s v="M03"/>
    <s v="General Fund"/>
    <n v="280578.49"/>
  </r>
  <r>
    <x v="4"/>
    <x v="6"/>
    <x v="22"/>
    <x v="22"/>
    <s v="MM3"/>
    <s v="Federal Grants Fund"/>
    <n v="370805.37"/>
  </r>
  <r>
    <x v="0"/>
    <x v="0"/>
    <x v="28"/>
    <x v="28"/>
    <s v="M03"/>
    <s v="General Fund"/>
    <n v="982047.1"/>
  </r>
  <r>
    <x v="2"/>
    <x v="2"/>
    <x v="280"/>
    <x v="282"/>
    <s v="MM3"/>
    <s v="Federal Grants Fund"/>
    <n v="268898.61"/>
  </r>
  <r>
    <x v="0"/>
    <x v="0"/>
    <x v="141"/>
    <x v="140"/>
    <s v="M03"/>
    <s v="General Fund"/>
    <n v="29377.77"/>
  </r>
  <r>
    <x v="0"/>
    <x v="0"/>
    <x v="186"/>
    <x v="183"/>
    <s v="MM3"/>
    <s v="General Fund"/>
    <n v="52442.34"/>
  </r>
  <r>
    <x v="2"/>
    <x v="8"/>
    <x v="17"/>
    <x v="17"/>
    <s v="M03"/>
    <s v="General Fund"/>
    <n v="117000"/>
  </r>
  <r>
    <x v="0"/>
    <x v="6"/>
    <x v="281"/>
    <x v="283"/>
    <s v="MM3"/>
    <s v="General Fund"/>
    <n v="3508207.11"/>
  </r>
  <r>
    <x v="1"/>
    <x v="6"/>
    <x v="175"/>
    <x v="172"/>
    <s v="M03"/>
    <s v="Federal Grants Fund"/>
    <n v="0"/>
  </r>
  <r>
    <x v="0"/>
    <x v="2"/>
    <x v="230"/>
    <x v="228"/>
    <s v="M03"/>
    <s v="General Fund"/>
    <n v="1234826.95"/>
  </r>
  <r>
    <x v="4"/>
    <x v="6"/>
    <x v="78"/>
    <x v="78"/>
    <s v="M04"/>
    <s v="Federal Grants Fund"/>
    <n v="511785.91"/>
  </r>
  <r>
    <x v="0"/>
    <x v="2"/>
    <x v="70"/>
    <x v="70"/>
    <s v="M03"/>
    <s v="General Fund"/>
    <n v="8675872"/>
  </r>
  <r>
    <x v="4"/>
    <x v="2"/>
    <x v="282"/>
    <x v="284"/>
    <s v="M03"/>
    <s v="Federal Grants Fund"/>
    <n v="417969.24"/>
  </r>
  <r>
    <x v="1"/>
    <x v="6"/>
    <x v="61"/>
    <x v="61"/>
    <s v="M04"/>
    <s v="Federal Grants Fund"/>
    <n v="991918.16"/>
  </r>
  <r>
    <x v="1"/>
    <x v="6"/>
    <x v="165"/>
    <x v="163"/>
    <s v="MM3"/>
    <s v="Federal Grants Fund"/>
    <n v="101769.94"/>
  </r>
  <r>
    <x v="0"/>
    <x v="6"/>
    <x v="236"/>
    <x v="234"/>
    <s v="M04"/>
    <s v="Federal Grants Fund"/>
    <n v="3148114.26"/>
  </r>
  <r>
    <x v="2"/>
    <x v="2"/>
    <x v="283"/>
    <x v="285"/>
    <s v="M03"/>
    <s v="General Fund"/>
    <n v="14481742"/>
  </r>
  <r>
    <x v="3"/>
    <x v="7"/>
    <x v="284"/>
    <x v="215"/>
    <s v="M03"/>
    <s v="Trust Fund For the Head Injury Treatment Service Fund"/>
    <n v="96033.35"/>
  </r>
  <r>
    <x v="3"/>
    <x v="6"/>
    <x v="253"/>
    <x v="251"/>
    <s v="M03"/>
    <s v="General Fund"/>
    <n v="6683181.3499999996"/>
  </r>
  <r>
    <x v="1"/>
    <x v="5"/>
    <x v="214"/>
    <x v="286"/>
    <s v="MM3"/>
    <s v="General Fund"/>
    <n v="922424.77"/>
  </r>
  <r>
    <x v="2"/>
    <x v="0"/>
    <x v="126"/>
    <x v="126"/>
    <s v="MM3"/>
    <s v="General Fund"/>
    <n v="57192"/>
  </r>
  <r>
    <x v="3"/>
    <x v="6"/>
    <x v="99"/>
    <x v="99"/>
    <s v="M04"/>
    <s v="General Fund"/>
    <n v="627499.96"/>
  </r>
  <r>
    <x v="3"/>
    <x v="6"/>
    <x v="240"/>
    <x v="238"/>
    <s v="MM3"/>
    <s v="General Fund"/>
    <n v="140719.74"/>
  </r>
  <r>
    <x v="4"/>
    <x v="6"/>
    <x v="285"/>
    <x v="287"/>
    <s v="M04"/>
    <s v="General Fund"/>
    <n v="573531.36"/>
  </r>
  <r>
    <x v="1"/>
    <x v="1"/>
    <x v="286"/>
    <x v="288"/>
    <s v="M03"/>
    <s v="General Fund"/>
    <n v="376175.43"/>
  </r>
  <r>
    <x v="2"/>
    <x v="5"/>
    <x v="30"/>
    <x v="30"/>
    <s v="M03"/>
    <s v="Federal Grants Fund"/>
    <n v="183285"/>
  </r>
  <r>
    <x v="0"/>
    <x v="6"/>
    <x v="287"/>
    <x v="289"/>
    <s v="M04"/>
    <s v="Federal Grants Fund"/>
    <n v="400044.74"/>
  </r>
  <r>
    <x v="1"/>
    <x v="6"/>
    <x v="288"/>
    <x v="290"/>
    <s v="M04"/>
    <s v="Federal Grants Fund"/>
    <n v="100000"/>
  </r>
  <r>
    <x v="3"/>
    <x v="0"/>
    <x v="103"/>
    <x v="103"/>
    <s v="M03"/>
    <s v="General Fund"/>
    <n v="1039.0999999999999"/>
  </r>
  <r>
    <x v="3"/>
    <x v="0"/>
    <x v="73"/>
    <x v="73"/>
    <s v="M03"/>
    <s v="General Fund"/>
    <n v="41011.78"/>
  </r>
  <r>
    <x v="3"/>
    <x v="6"/>
    <x v="174"/>
    <x v="171"/>
    <s v="M04"/>
    <s v="General Fund"/>
    <n v="377920.35"/>
  </r>
  <r>
    <x v="3"/>
    <x v="7"/>
    <x v="284"/>
    <x v="215"/>
    <s v="M03"/>
    <s v="General Fund"/>
    <n v="191150.8"/>
  </r>
  <r>
    <x v="2"/>
    <x v="6"/>
    <x v="171"/>
    <x v="169"/>
    <s v="M03"/>
    <s v="Federal Grants Fund"/>
    <n v="680985.63"/>
  </r>
  <r>
    <x v="4"/>
    <x v="6"/>
    <x v="37"/>
    <x v="37"/>
    <s v="MM3"/>
    <s v="General Fund"/>
    <n v="1197095"/>
  </r>
  <r>
    <x v="0"/>
    <x v="6"/>
    <x v="289"/>
    <x v="291"/>
    <s v="M04"/>
    <s v="General Fund"/>
    <n v="407500"/>
  </r>
  <r>
    <x v="5"/>
    <x v="0"/>
    <x v="11"/>
    <x v="11"/>
    <s v="M03"/>
    <s v="General Fund"/>
    <n v="1057069.46"/>
  </r>
  <r>
    <x v="5"/>
    <x v="0"/>
    <x v="121"/>
    <x v="121"/>
    <s v="MM3"/>
    <s v="Expendable Trust Fund - External"/>
    <n v="-16186.38"/>
  </r>
  <r>
    <x v="5"/>
    <x v="5"/>
    <x v="290"/>
    <x v="292"/>
    <s v="M03"/>
    <s v="General Fund"/>
    <n v="747827.51"/>
  </r>
  <r>
    <x v="5"/>
    <x v="6"/>
    <x v="56"/>
    <x v="56"/>
    <s v="MM3"/>
    <s v="General Fund"/>
    <n v="1870625.98"/>
  </r>
  <r>
    <x v="5"/>
    <x v="6"/>
    <x v="152"/>
    <x v="151"/>
    <s v="M03"/>
    <s v="Federal Grants Fund"/>
    <n v="30000"/>
  </r>
  <r>
    <x v="5"/>
    <x v="6"/>
    <x v="35"/>
    <x v="35"/>
    <s v="M03"/>
    <s v="General Fund"/>
    <n v="190000"/>
  </r>
  <r>
    <x v="1"/>
    <x v="1"/>
    <x v="259"/>
    <x v="259"/>
    <s v="M04"/>
    <s v="General Fund"/>
    <n v="52851"/>
  </r>
  <r>
    <x v="2"/>
    <x v="6"/>
    <x v="56"/>
    <x v="56"/>
    <s v="M03"/>
    <s v="General Fund"/>
    <n v="131326.43"/>
  </r>
  <r>
    <x v="1"/>
    <x v="1"/>
    <x v="291"/>
    <x v="293"/>
    <s v="M03"/>
    <s v="General Fund"/>
    <n v="93390"/>
  </r>
  <r>
    <x v="4"/>
    <x v="6"/>
    <x v="153"/>
    <x v="152"/>
    <s v="MM3"/>
    <s v="Federal Grants Fund"/>
    <n v="1208043.51"/>
  </r>
  <r>
    <x v="4"/>
    <x v="2"/>
    <x v="292"/>
    <x v="294"/>
    <s v="M03"/>
    <s v="Federal Grants Fund"/>
    <n v="1624269.04"/>
  </r>
  <r>
    <x v="4"/>
    <x v="6"/>
    <x v="240"/>
    <x v="238"/>
    <s v="M04"/>
    <s v="General Fund"/>
    <n v="20963.939999999999"/>
  </r>
  <r>
    <x v="4"/>
    <x v="6"/>
    <x v="152"/>
    <x v="151"/>
    <s v="M03"/>
    <s v="Substance Abuse Services Fund"/>
    <n v="428830.88"/>
  </r>
  <r>
    <x v="4"/>
    <x v="6"/>
    <x v="237"/>
    <x v="235"/>
    <s v="MM3"/>
    <s v="Federal Grants Fund"/>
    <n v="412619.19"/>
  </r>
  <r>
    <x v="4"/>
    <x v="0"/>
    <x v="121"/>
    <x v="121"/>
    <s v="M03"/>
    <s v="Expendable Trust Fund - External"/>
    <n v="29.32"/>
  </r>
  <r>
    <x v="5"/>
    <x v="0"/>
    <x v="103"/>
    <x v="103"/>
    <s v="M04"/>
    <s v="Expendable Trust Fund - External"/>
    <n v="373.5"/>
  </r>
  <r>
    <x v="5"/>
    <x v="9"/>
    <x v="293"/>
    <x v="295"/>
    <s v="M03"/>
    <s v="General Fund"/>
    <n v="593628.47"/>
  </r>
  <r>
    <x v="5"/>
    <x v="0"/>
    <x v="18"/>
    <x v="18"/>
    <s v="MM3"/>
    <s v="General Fund"/>
    <n v="684862.18"/>
  </r>
  <r>
    <x v="4"/>
    <x v="5"/>
    <x v="242"/>
    <x v="240"/>
    <s v="M04"/>
    <s v="General Fund"/>
    <n v="829586"/>
  </r>
  <r>
    <x v="4"/>
    <x v="7"/>
    <x v="294"/>
    <x v="296"/>
    <s v="M03"/>
    <s v="Federal Grants Fund"/>
    <n v="683.09"/>
  </r>
  <r>
    <x v="2"/>
    <x v="5"/>
    <x v="138"/>
    <x v="137"/>
    <s v="M03"/>
    <s v="Federal Grants Fund"/>
    <n v="2079238.41"/>
  </r>
  <r>
    <x v="1"/>
    <x v="0"/>
    <x v="0"/>
    <x v="0"/>
    <s v="M03"/>
    <s v="Expendable Trust Fund - External"/>
    <n v="0"/>
  </r>
  <r>
    <x v="3"/>
    <x v="5"/>
    <x v="30"/>
    <x v="30"/>
    <s v="M04"/>
    <s v="General Fund"/>
    <n v="760764"/>
  </r>
  <r>
    <x v="3"/>
    <x v="5"/>
    <x v="295"/>
    <x v="297"/>
    <s v="M03"/>
    <s v="Housing Preservation and Stabilizaion Fund"/>
    <n v="0"/>
  </r>
  <r>
    <x v="3"/>
    <x v="0"/>
    <x v="57"/>
    <x v="57"/>
    <s v="MM3"/>
    <s v="Expendable Trust Fund - External"/>
    <n v="0"/>
  </r>
  <r>
    <x v="3"/>
    <x v="7"/>
    <x v="135"/>
    <x v="135"/>
    <s v="M03"/>
    <s v="General Fund"/>
    <n v="89974.39"/>
  </r>
  <r>
    <x v="1"/>
    <x v="7"/>
    <x v="296"/>
    <x v="298"/>
    <s v="M03"/>
    <s v="General Fund"/>
    <n v="34907.81"/>
  </r>
  <r>
    <x v="1"/>
    <x v="6"/>
    <x v="35"/>
    <x v="35"/>
    <s v="MM3"/>
    <s v="General Fund"/>
    <n v="1289464.93"/>
  </r>
  <r>
    <x v="1"/>
    <x v="5"/>
    <x v="297"/>
    <x v="299"/>
    <s v="M04"/>
    <s v="General Fund"/>
    <n v="4375"/>
  </r>
  <r>
    <x v="4"/>
    <x v="1"/>
    <x v="291"/>
    <x v="293"/>
    <s v="M03"/>
    <s v="General Fund"/>
    <n v="159197.5"/>
  </r>
  <r>
    <x v="4"/>
    <x v="5"/>
    <x v="270"/>
    <x v="270"/>
    <s v="MM3"/>
    <s v="General Fund"/>
    <n v="1917424.7"/>
  </r>
  <r>
    <x v="4"/>
    <x v="5"/>
    <x v="290"/>
    <x v="292"/>
    <s v="M03"/>
    <s v="Federal Grants Fund"/>
    <n v="215790.74"/>
  </r>
  <r>
    <x v="4"/>
    <x v="12"/>
    <x v="124"/>
    <x v="124"/>
    <s v="M03"/>
    <s v="Federal Grants Fund"/>
    <n v="4524143.57"/>
  </r>
  <r>
    <x v="4"/>
    <x v="1"/>
    <x v="266"/>
    <x v="300"/>
    <s v="M04"/>
    <s v="General Fund"/>
    <n v="444327.37"/>
  </r>
  <r>
    <x v="4"/>
    <x v="2"/>
    <x v="298"/>
    <x v="301"/>
    <s v="M03"/>
    <s v="Veterans Independence Plus Initiative Fund"/>
    <n v="1112941.3700000001"/>
  </r>
  <r>
    <x v="4"/>
    <x v="0"/>
    <x v="110"/>
    <x v="110"/>
    <s v="M04"/>
    <s v="General Fund"/>
    <n v="12000"/>
  </r>
  <r>
    <x v="5"/>
    <x v="0"/>
    <x v="299"/>
    <x v="302"/>
    <s v="MM3"/>
    <s v="General Fund"/>
    <n v="7811.24"/>
  </r>
  <r>
    <x v="5"/>
    <x v="0"/>
    <x v="93"/>
    <x v="93"/>
    <s v="MM3"/>
    <s v="General Fund"/>
    <n v="41455.18"/>
  </r>
  <r>
    <x v="4"/>
    <x v="6"/>
    <x v="249"/>
    <x v="247"/>
    <s v="MM3"/>
    <s v="Federal Grants Fund"/>
    <n v="49146.83"/>
  </r>
  <r>
    <x v="5"/>
    <x v="0"/>
    <x v="20"/>
    <x v="20"/>
    <s v="MM3"/>
    <s v="General Fund"/>
    <n v="0"/>
  </r>
  <r>
    <x v="5"/>
    <x v="6"/>
    <x v="300"/>
    <x v="303"/>
    <s v="M04"/>
    <s v="Federal Grants Fund"/>
    <n v="22207.08"/>
  </r>
  <r>
    <x v="5"/>
    <x v="6"/>
    <x v="301"/>
    <x v="304"/>
    <s v="M04"/>
    <s v="General Fund"/>
    <n v="655000"/>
  </r>
  <r>
    <x v="5"/>
    <x v="0"/>
    <x v="103"/>
    <x v="103"/>
    <s v="MM3"/>
    <s v="Expendable Trust Fund - External"/>
    <n v="0"/>
  </r>
  <r>
    <x v="5"/>
    <x v="6"/>
    <x v="180"/>
    <x v="177"/>
    <s v="M03"/>
    <s v="Suspense Fund"/>
    <n v="412407.12"/>
  </r>
  <r>
    <x v="0"/>
    <x v="0"/>
    <x v="177"/>
    <x v="174"/>
    <s v="M03"/>
    <s v="Expendable Trust Fund - External"/>
    <n v="0"/>
  </r>
  <r>
    <x v="2"/>
    <x v="11"/>
    <x v="244"/>
    <x v="242"/>
    <s v="M04"/>
    <s v="Federal Grants Fund"/>
    <n v="2052153.13"/>
  </r>
  <r>
    <x v="0"/>
    <x v="10"/>
    <x v="232"/>
    <x v="229"/>
    <s v="M04"/>
    <s v="General Fund"/>
    <n v="701008.97"/>
  </r>
  <r>
    <x v="4"/>
    <x v="6"/>
    <x v="38"/>
    <x v="38"/>
    <s v="MM3"/>
    <s v="Federal Grants Fund"/>
    <n v="336082.19"/>
  </r>
  <r>
    <x v="1"/>
    <x v="0"/>
    <x v="79"/>
    <x v="79"/>
    <s v="M03"/>
    <s v="Expendable Trust Fund - External"/>
    <n v="0"/>
  </r>
  <r>
    <x v="3"/>
    <x v="3"/>
    <x v="302"/>
    <x v="305"/>
    <s v="MM3"/>
    <s v="General Fund"/>
    <n v="159634.54999999999"/>
  </r>
  <r>
    <x v="4"/>
    <x v="3"/>
    <x v="27"/>
    <x v="27"/>
    <s v="M03"/>
    <s v="Federal Grants Fund"/>
    <n v="0"/>
  </r>
  <r>
    <x v="1"/>
    <x v="6"/>
    <x v="216"/>
    <x v="213"/>
    <s v="MM3"/>
    <s v="Federal Grants Fund"/>
    <n v="34996.550000000003"/>
  </r>
  <r>
    <x v="3"/>
    <x v="0"/>
    <x v="97"/>
    <x v="97"/>
    <s v="M03"/>
    <s v="Expendable Trust Fund - External"/>
    <n v="0"/>
  </r>
  <r>
    <x v="5"/>
    <x v="6"/>
    <x v="77"/>
    <x v="77"/>
    <s v="M04"/>
    <s v="Federal Grants Fund"/>
    <n v="163533.64000000001"/>
  </r>
  <r>
    <x v="3"/>
    <x v="2"/>
    <x v="197"/>
    <x v="194"/>
    <s v="M03"/>
    <s v="Federal Grants Fund"/>
    <n v="4534.6000000000004"/>
  </r>
  <r>
    <x v="0"/>
    <x v="2"/>
    <x v="108"/>
    <x v="108"/>
    <s v="M03"/>
    <s v="General Fund"/>
    <n v="186000"/>
  </r>
  <r>
    <x v="2"/>
    <x v="9"/>
    <x v="303"/>
    <x v="306"/>
    <s v="M03"/>
    <s v="General Fund"/>
    <n v="779888.02"/>
  </r>
  <r>
    <x v="4"/>
    <x v="6"/>
    <x v="301"/>
    <x v="304"/>
    <s v="M04"/>
    <s v="General Fund"/>
    <n v="505000"/>
  </r>
  <r>
    <x v="2"/>
    <x v="6"/>
    <x v="304"/>
    <x v="307"/>
    <s v="MM3"/>
    <s v="General Fund"/>
    <n v="0"/>
  </r>
  <r>
    <x v="1"/>
    <x v="6"/>
    <x v="305"/>
    <x v="308"/>
    <s v="M04"/>
    <s v="General Fund"/>
    <n v="7570542.0300000003"/>
  </r>
  <r>
    <x v="3"/>
    <x v="6"/>
    <x v="306"/>
    <x v="309"/>
    <s v="M04"/>
    <s v="Federal Grants Fund"/>
    <n v="110500"/>
  </r>
  <r>
    <x v="3"/>
    <x v="3"/>
    <x v="307"/>
    <x v="310"/>
    <s v="M04"/>
    <s v="General Fund"/>
    <n v="2308544"/>
  </r>
  <r>
    <x v="3"/>
    <x v="6"/>
    <x v="109"/>
    <x v="109"/>
    <s v="M03"/>
    <s v="Federal Grants Fund"/>
    <n v="50000"/>
  </r>
  <r>
    <x v="1"/>
    <x v="6"/>
    <x v="56"/>
    <x v="56"/>
    <s v="M03"/>
    <s v="General Fund"/>
    <n v="126285.99"/>
  </r>
  <r>
    <x v="5"/>
    <x v="0"/>
    <x v="80"/>
    <x v="80"/>
    <s v="M03"/>
    <s v="General Fund"/>
    <n v="25378.22"/>
  </r>
  <r>
    <x v="1"/>
    <x v="6"/>
    <x v="308"/>
    <x v="311"/>
    <s v="MM3"/>
    <s v="General Fund"/>
    <n v="2036840.37"/>
  </r>
  <r>
    <x v="2"/>
    <x v="0"/>
    <x v="193"/>
    <x v="190"/>
    <s v="M03"/>
    <s v="Expendable Trust Fund - External"/>
    <n v="63250.66"/>
  </r>
  <r>
    <x v="3"/>
    <x v="6"/>
    <x v="152"/>
    <x v="151"/>
    <s v="MM3"/>
    <s v="General Fund"/>
    <n v="0"/>
  </r>
  <r>
    <x v="3"/>
    <x v="11"/>
    <x v="309"/>
    <x v="312"/>
    <s v="M04"/>
    <s v="General Fund"/>
    <n v="0"/>
  </r>
  <r>
    <x v="0"/>
    <x v="5"/>
    <x v="158"/>
    <x v="157"/>
    <s v="MM3"/>
    <s v="General Fund"/>
    <n v="28898.400000000001"/>
  </r>
  <r>
    <x v="5"/>
    <x v="16"/>
    <x v="310"/>
    <x v="313"/>
    <s v="M04"/>
    <s v="Highway Capital Projects Fund"/>
    <n v="0"/>
  </r>
  <r>
    <x v="2"/>
    <x v="0"/>
    <x v="44"/>
    <x v="44"/>
    <s v="MM3"/>
    <s v="General Fund"/>
    <n v="3364.35"/>
  </r>
  <r>
    <x v="1"/>
    <x v="7"/>
    <x v="55"/>
    <x v="55"/>
    <s v="M03"/>
    <s v="Trust Fund For the Head Injury Treatment Service Fund"/>
    <n v="1215"/>
  </r>
  <r>
    <x v="3"/>
    <x v="2"/>
    <x v="311"/>
    <x v="314"/>
    <s v="M03"/>
    <s v="General Fund"/>
    <n v="12300"/>
  </r>
  <r>
    <x v="3"/>
    <x v="7"/>
    <x v="312"/>
    <x v="315"/>
    <s v="M04"/>
    <s v="General Fund"/>
    <n v="347147.37"/>
  </r>
  <r>
    <x v="4"/>
    <x v="0"/>
    <x v="260"/>
    <x v="260"/>
    <s v="MM3"/>
    <s v="General Fund"/>
    <n v="8177.92"/>
  </r>
  <r>
    <x v="0"/>
    <x v="0"/>
    <x v="84"/>
    <x v="84"/>
    <s v="M04"/>
    <s v="Expendable Trust Fund - External"/>
    <n v="0"/>
  </r>
  <r>
    <x v="4"/>
    <x v="5"/>
    <x v="160"/>
    <x v="158"/>
    <s v="M04"/>
    <s v="Federal Grants Fund"/>
    <n v="72277.31"/>
  </r>
  <r>
    <x v="4"/>
    <x v="0"/>
    <x v="229"/>
    <x v="227"/>
    <s v="M03"/>
    <s v="Expendable Trust Fund - External"/>
    <n v="0"/>
  </r>
  <r>
    <x v="1"/>
    <x v="1"/>
    <x v="157"/>
    <x v="156"/>
    <s v="M03"/>
    <s v="General Fund"/>
    <n v="7200"/>
  </r>
  <r>
    <x v="3"/>
    <x v="6"/>
    <x v="204"/>
    <x v="201"/>
    <s v="M04"/>
    <s v="Catastrophic Illness in Children Relief Fund"/>
    <n v="10"/>
  </r>
  <r>
    <x v="2"/>
    <x v="3"/>
    <x v="313"/>
    <x v="316"/>
    <s v="M03"/>
    <s v="General Fund"/>
    <n v="74993.8"/>
  </r>
  <r>
    <x v="1"/>
    <x v="0"/>
    <x v="104"/>
    <x v="104"/>
    <s v="M04"/>
    <s v="Expendable Trust Fund - External"/>
    <n v="0"/>
  </r>
  <r>
    <x v="0"/>
    <x v="0"/>
    <x v="79"/>
    <x v="79"/>
    <s v="M04"/>
    <s v="Expendable Trust Fund - External"/>
    <n v="0"/>
  </r>
  <r>
    <x v="2"/>
    <x v="0"/>
    <x v="314"/>
    <x v="317"/>
    <s v="M03"/>
    <s v="Expendable Trust Fund - External"/>
    <n v="468"/>
  </r>
  <r>
    <x v="5"/>
    <x v="6"/>
    <x v="308"/>
    <x v="311"/>
    <s v="MM3"/>
    <s v="Expendable Trust Fund - External"/>
    <n v="224999.99"/>
  </r>
  <r>
    <x v="5"/>
    <x v="0"/>
    <x v="315"/>
    <x v="318"/>
    <s v="MM3"/>
    <s v="General Fund"/>
    <n v="759.27"/>
  </r>
  <r>
    <x v="4"/>
    <x v="11"/>
    <x v="316"/>
    <x v="319"/>
    <s v="M03"/>
    <s v="General Fund"/>
    <n v="0"/>
  </r>
  <r>
    <x v="3"/>
    <x v="11"/>
    <x v="96"/>
    <x v="96"/>
    <s v="M03"/>
    <s v="General Fund"/>
    <n v="750000"/>
  </r>
  <r>
    <x v="1"/>
    <x v="12"/>
    <x v="317"/>
    <x v="320"/>
    <s v="M03"/>
    <s v="General Fund"/>
    <n v="250000"/>
  </r>
  <r>
    <x v="2"/>
    <x v="6"/>
    <x v="226"/>
    <x v="224"/>
    <s v="MM3"/>
    <s v="General Fund"/>
    <n v="4515.6000000000004"/>
  </r>
  <r>
    <x v="3"/>
    <x v="5"/>
    <x v="318"/>
    <x v="321"/>
    <s v="M03"/>
    <s v="General Fund"/>
    <n v="0"/>
  </r>
  <r>
    <x v="4"/>
    <x v="12"/>
    <x v="319"/>
    <x v="322"/>
    <s v="M03"/>
    <s v="General Fund"/>
    <n v="90000"/>
  </r>
  <r>
    <x v="5"/>
    <x v="7"/>
    <x v="140"/>
    <x v="139"/>
    <s v="M03"/>
    <s v="General Fund"/>
    <n v="7288"/>
  </r>
  <r>
    <x v="5"/>
    <x v="6"/>
    <x v="191"/>
    <x v="188"/>
    <s v="MM3"/>
    <s v="Federal Grants Fund"/>
    <n v="200000"/>
  </r>
  <r>
    <x v="3"/>
    <x v="17"/>
    <x v="320"/>
    <x v="323"/>
    <s v="M04"/>
    <s v="General Fund"/>
    <n v="8630"/>
  </r>
  <r>
    <x v="1"/>
    <x v="0"/>
    <x v="205"/>
    <x v="202"/>
    <s v="M04"/>
    <s v="Federal Grants Fund"/>
    <n v="15000"/>
  </r>
  <r>
    <x v="0"/>
    <x v="6"/>
    <x v="50"/>
    <x v="50"/>
    <s v="MM3"/>
    <s v="General Fund"/>
    <n v="0"/>
  </r>
  <r>
    <x v="1"/>
    <x v="1"/>
    <x v="228"/>
    <x v="226"/>
    <s v="M03"/>
    <s v="General Fund"/>
    <n v="0"/>
  </r>
  <r>
    <x v="3"/>
    <x v="2"/>
    <x v="321"/>
    <x v="324"/>
    <s v="M04"/>
    <s v="Federal Grants Fund"/>
    <n v="67899.990000000005"/>
  </r>
  <r>
    <x v="0"/>
    <x v="0"/>
    <x v="315"/>
    <x v="318"/>
    <s v="M03"/>
    <s v="Expendable Trust Fund - External"/>
    <n v="0"/>
  </r>
  <r>
    <x v="5"/>
    <x v="6"/>
    <x v="256"/>
    <x v="255"/>
    <s v="M04"/>
    <s v="General Fund"/>
    <n v="0"/>
  </r>
  <r>
    <x v="5"/>
    <x v="6"/>
    <x v="174"/>
    <x v="171"/>
    <s v="M04"/>
    <s v="Federal Grants Fund"/>
    <n v="38842"/>
  </r>
  <r>
    <x v="2"/>
    <x v="0"/>
    <x v="187"/>
    <x v="184"/>
    <s v="M04"/>
    <s v="General Fund"/>
    <n v="0"/>
  </r>
  <r>
    <x v="4"/>
    <x v="0"/>
    <x v="178"/>
    <x v="175"/>
    <s v="MM3"/>
    <s v="Expendable Trust Fund - External"/>
    <n v="10600"/>
  </r>
  <r>
    <x v="2"/>
    <x v="7"/>
    <x v="120"/>
    <x v="120"/>
    <s v="M03"/>
    <s v="General Fund"/>
    <n v="2103.0700000000002"/>
  </r>
  <r>
    <x v="2"/>
    <x v="9"/>
    <x v="322"/>
    <x v="325"/>
    <s v="M03"/>
    <s v="General Fund"/>
    <n v="0"/>
  </r>
  <r>
    <x v="5"/>
    <x v="7"/>
    <x v="323"/>
    <x v="326"/>
    <s v="M03"/>
    <s v="Trust Fund For the Head Injury Treatment Service Fund"/>
    <n v="6430"/>
  </r>
  <r>
    <x v="4"/>
    <x v="6"/>
    <x v="216"/>
    <x v="213"/>
    <s v="MM3"/>
    <s v="Federal Grants Fund"/>
    <n v="0"/>
  </r>
  <r>
    <x v="3"/>
    <x v="6"/>
    <x v="245"/>
    <x v="243"/>
    <s v="MM3"/>
    <s v="Federal Grants Fund"/>
    <n v="0"/>
  </r>
  <r>
    <x v="0"/>
    <x v="6"/>
    <x v="191"/>
    <x v="188"/>
    <s v="MM3"/>
    <s v="Substance Abuse Services Fund"/>
    <n v="0"/>
  </r>
  <r>
    <x v="1"/>
    <x v="0"/>
    <x v="103"/>
    <x v="103"/>
    <s v="M03"/>
    <s v="Expendable Trust Fund - External"/>
    <n v="0"/>
  </r>
  <r>
    <x v="2"/>
    <x v="6"/>
    <x v="324"/>
    <x v="327"/>
    <s v="M03"/>
    <s v="Federal Grants Fund"/>
    <n v="6313"/>
  </r>
  <r>
    <x v="3"/>
    <x v="7"/>
    <x v="251"/>
    <x v="249"/>
    <s v="M04"/>
    <s v="Trust Fund For the Head Injury Treatment Service Fund"/>
    <n v="0"/>
  </r>
  <r>
    <x v="1"/>
    <x v="6"/>
    <x v="325"/>
    <x v="328"/>
    <s v="M04"/>
    <s v="Federal Grants Fund"/>
    <n v="492412.32"/>
  </r>
  <r>
    <x v="1"/>
    <x v="5"/>
    <x v="130"/>
    <x v="130"/>
    <s v="MM3"/>
    <s v="General Fund"/>
    <n v="4520446.0199999996"/>
  </r>
  <r>
    <x v="0"/>
    <x v="0"/>
    <x v="220"/>
    <x v="218"/>
    <s v="MM3"/>
    <s v="General Fund"/>
    <n v="35483679.310000002"/>
  </r>
  <r>
    <x v="4"/>
    <x v="7"/>
    <x v="296"/>
    <x v="298"/>
    <s v="M03"/>
    <s v="Federal Grants Fund"/>
    <n v="6700"/>
  </r>
  <r>
    <x v="3"/>
    <x v="6"/>
    <x v="218"/>
    <x v="216"/>
    <s v="MM3"/>
    <s v="Federal Grants Fund"/>
    <n v="1864027.54"/>
  </r>
  <r>
    <x v="3"/>
    <x v="7"/>
    <x v="238"/>
    <x v="236"/>
    <s v="M03"/>
    <s v="General Fund"/>
    <n v="3304493.83"/>
  </r>
  <r>
    <x v="3"/>
    <x v="0"/>
    <x v="25"/>
    <x v="25"/>
    <s v="MM3"/>
    <s v="General Fund"/>
    <n v="4022452.5"/>
  </r>
  <r>
    <x v="3"/>
    <x v="0"/>
    <x v="215"/>
    <x v="212"/>
    <s v="MM3"/>
    <s v="General Fund"/>
    <n v="813300.58"/>
  </r>
  <r>
    <x v="3"/>
    <x v="1"/>
    <x v="119"/>
    <x v="329"/>
    <s v="M03"/>
    <s v="General Fund"/>
    <n v="511809.65"/>
  </r>
  <r>
    <x v="0"/>
    <x v="2"/>
    <x v="2"/>
    <x v="2"/>
    <s v="M03"/>
    <s v="Federal Grants Fund"/>
    <n v="13769785.02"/>
  </r>
  <r>
    <x v="1"/>
    <x v="7"/>
    <x v="326"/>
    <x v="330"/>
    <s v="M03"/>
    <s v="Federal Grants Fund"/>
    <n v="263651.40000000002"/>
  </r>
  <r>
    <x v="1"/>
    <x v="0"/>
    <x v="121"/>
    <x v="121"/>
    <s v="MM3"/>
    <s v="General Fund"/>
    <n v="27733122.440000001"/>
  </r>
  <r>
    <x v="0"/>
    <x v="0"/>
    <x v="314"/>
    <x v="317"/>
    <s v="M03"/>
    <s v="General Fund"/>
    <n v="0"/>
  </r>
  <r>
    <x v="1"/>
    <x v="7"/>
    <x v="327"/>
    <x v="331"/>
    <s v="M03"/>
    <s v="General Fund"/>
    <n v="2062549.67"/>
  </r>
  <r>
    <x v="0"/>
    <x v="2"/>
    <x v="328"/>
    <x v="332"/>
    <s v="M03"/>
    <s v="General Fund"/>
    <n v="101061618.31"/>
  </r>
  <r>
    <x v="1"/>
    <x v="1"/>
    <x v="206"/>
    <x v="203"/>
    <s v="M03"/>
    <s v="General Fund"/>
    <n v="143080.38"/>
  </r>
  <r>
    <x v="0"/>
    <x v="7"/>
    <x v="329"/>
    <x v="333"/>
    <s v="M03"/>
    <s v="General Fund"/>
    <n v="2650692.48"/>
  </r>
  <r>
    <x v="3"/>
    <x v="5"/>
    <x v="239"/>
    <x v="237"/>
    <s v="M03"/>
    <s v="General Fund"/>
    <n v="1810190"/>
  </r>
  <r>
    <x v="3"/>
    <x v="7"/>
    <x v="251"/>
    <x v="249"/>
    <s v="M04"/>
    <s v="General Fund"/>
    <n v="47672.59"/>
  </r>
  <r>
    <x v="3"/>
    <x v="0"/>
    <x v="49"/>
    <x v="49"/>
    <s v="MM3"/>
    <s v="General Fund"/>
    <n v="504380.92"/>
  </r>
  <r>
    <x v="0"/>
    <x v="13"/>
    <x v="212"/>
    <x v="209"/>
    <s v="M03"/>
    <s v="General Fund"/>
    <n v="95381625.340000004"/>
  </r>
  <r>
    <x v="1"/>
    <x v="5"/>
    <x v="214"/>
    <x v="211"/>
    <s v="MM3"/>
    <s v="General Fund"/>
    <n v="3075105.65"/>
  </r>
  <r>
    <x v="1"/>
    <x v="5"/>
    <x v="330"/>
    <x v="334"/>
    <s v="M04"/>
    <s v="General Fund"/>
    <n v="2403634.35"/>
  </r>
  <r>
    <x v="0"/>
    <x v="6"/>
    <x v="153"/>
    <x v="152"/>
    <s v="MM3"/>
    <s v="Federal Grants Fund"/>
    <n v="1587525.93"/>
  </r>
  <r>
    <x v="3"/>
    <x v="0"/>
    <x v="154"/>
    <x v="153"/>
    <s v="M03"/>
    <s v="Expendable Trust Fund - External"/>
    <n v="0"/>
  </r>
  <r>
    <x v="3"/>
    <x v="0"/>
    <x v="315"/>
    <x v="318"/>
    <s v="M03"/>
    <s v="General Fund"/>
    <n v="60505.7"/>
  </r>
  <r>
    <x v="3"/>
    <x v="8"/>
    <x v="331"/>
    <x v="335"/>
    <s v="M03"/>
    <s v="Federal Grants Fund"/>
    <n v="88945.279999999999"/>
  </r>
  <r>
    <x v="0"/>
    <x v="9"/>
    <x v="332"/>
    <x v="336"/>
    <s v="M03"/>
    <s v="General Fund"/>
    <n v="6701477.8099999996"/>
  </r>
  <r>
    <x v="2"/>
    <x v="7"/>
    <x v="127"/>
    <x v="127"/>
    <s v="M03"/>
    <s v="General Fund"/>
    <n v="3367281.69"/>
  </r>
  <r>
    <x v="1"/>
    <x v="12"/>
    <x v="129"/>
    <x v="129"/>
    <s v="M03"/>
    <s v="General Fund"/>
    <n v="3355226"/>
  </r>
  <r>
    <x v="2"/>
    <x v="2"/>
    <x v="328"/>
    <x v="332"/>
    <s v="M03"/>
    <s v="General Fund"/>
    <n v="99302834.319999993"/>
  </r>
  <r>
    <x v="0"/>
    <x v="7"/>
    <x v="268"/>
    <x v="268"/>
    <s v="M03"/>
    <s v="General Fund"/>
    <n v="3953083.13"/>
  </r>
  <r>
    <x v="0"/>
    <x v="0"/>
    <x v="11"/>
    <x v="11"/>
    <s v="M03"/>
    <s v="Intragovernmental Services Fund"/>
    <n v="633346.56000000006"/>
  </r>
  <r>
    <x v="1"/>
    <x v="6"/>
    <x v="78"/>
    <x v="78"/>
    <s v="M04"/>
    <s v="General Fund"/>
    <n v="802011.56"/>
  </r>
  <r>
    <x v="1"/>
    <x v="0"/>
    <x v="116"/>
    <x v="116"/>
    <s v="M03"/>
    <s v="General Fund"/>
    <n v="977332.46"/>
  </r>
  <r>
    <x v="0"/>
    <x v="0"/>
    <x v="102"/>
    <x v="102"/>
    <s v="MM3"/>
    <s v="General Fund"/>
    <n v="416046.49"/>
  </r>
  <r>
    <x v="2"/>
    <x v="5"/>
    <x v="131"/>
    <x v="131"/>
    <s v="M03"/>
    <s v="General Fund"/>
    <n v="264693.24"/>
  </r>
  <r>
    <x v="2"/>
    <x v="2"/>
    <x v="2"/>
    <x v="2"/>
    <s v="M03"/>
    <s v="General Fund"/>
    <n v="6256541.3499999996"/>
  </r>
  <r>
    <x v="2"/>
    <x v="2"/>
    <x v="292"/>
    <x v="294"/>
    <s v="M03"/>
    <s v="Federal Grants Fund"/>
    <n v="1599618.84"/>
  </r>
  <r>
    <x v="0"/>
    <x v="7"/>
    <x v="208"/>
    <x v="214"/>
    <s v="M03"/>
    <s v="Trust Fund For the Head Injury Treatment Service Fund"/>
    <n v="1546769.65"/>
  </r>
  <r>
    <x v="4"/>
    <x v="0"/>
    <x v="79"/>
    <x v="79"/>
    <s v="M03"/>
    <s v="General Fund"/>
    <n v="81201.45"/>
  </r>
  <r>
    <x v="2"/>
    <x v="0"/>
    <x v="10"/>
    <x v="10"/>
    <s v="MM3"/>
    <s v="General Fund"/>
    <n v="3964200.88"/>
  </r>
  <r>
    <x v="2"/>
    <x v="0"/>
    <x v="147"/>
    <x v="146"/>
    <s v="M03"/>
    <s v="General Fund"/>
    <n v="1011440"/>
  </r>
  <r>
    <x v="1"/>
    <x v="0"/>
    <x v="121"/>
    <x v="121"/>
    <s v="M03"/>
    <s v="Expendable Trust Fund - External"/>
    <n v="0"/>
  </r>
  <r>
    <x v="1"/>
    <x v="0"/>
    <x v="13"/>
    <x v="13"/>
    <s v="M03"/>
    <s v="General Fund"/>
    <n v="172000.84"/>
  </r>
  <r>
    <x v="0"/>
    <x v="6"/>
    <x v="99"/>
    <x v="99"/>
    <s v="MM3"/>
    <s v="Federal Grants Fund"/>
    <n v="2906253.99"/>
  </r>
  <r>
    <x v="1"/>
    <x v="9"/>
    <x v="333"/>
    <x v="337"/>
    <s v="M03"/>
    <s v="General Fund"/>
    <n v="4647553.53"/>
  </r>
  <r>
    <x v="0"/>
    <x v="6"/>
    <x v="334"/>
    <x v="338"/>
    <s v="M04"/>
    <s v="Federal Grants Fund"/>
    <n v="111962.43"/>
  </r>
  <r>
    <x v="0"/>
    <x v="10"/>
    <x v="68"/>
    <x v="68"/>
    <s v="M03"/>
    <s v="Housing Preservation and Stabilizaion Fund"/>
    <n v="1397005.57"/>
  </r>
  <r>
    <x v="2"/>
    <x v="5"/>
    <x v="94"/>
    <x v="94"/>
    <s v="M04"/>
    <s v="General Fund"/>
    <n v="704700.59"/>
  </r>
  <r>
    <x v="0"/>
    <x v="8"/>
    <x v="331"/>
    <x v="335"/>
    <s v="M03"/>
    <s v="Federal Grants Fund"/>
    <n v="134141.88"/>
  </r>
  <r>
    <x v="3"/>
    <x v="0"/>
    <x v="229"/>
    <x v="227"/>
    <s v="M03"/>
    <s v="General Fund"/>
    <n v="391728.84"/>
  </r>
  <r>
    <x v="3"/>
    <x v="0"/>
    <x v="116"/>
    <x v="116"/>
    <s v="MM3"/>
    <s v="General Fund"/>
    <n v="919751.29"/>
  </r>
  <r>
    <x v="3"/>
    <x v="6"/>
    <x v="335"/>
    <x v="339"/>
    <s v="M03"/>
    <s v="Substance Abuse Services Fund"/>
    <n v="302358.46999999997"/>
  </r>
  <r>
    <x v="4"/>
    <x v="5"/>
    <x v="270"/>
    <x v="270"/>
    <s v="M04"/>
    <s v="Federal Grants Fund"/>
    <n v="821851.79"/>
  </r>
  <r>
    <x v="0"/>
    <x v="6"/>
    <x v="123"/>
    <x v="123"/>
    <s v="M04"/>
    <s v="General Fund"/>
    <n v="1330825.69"/>
  </r>
  <r>
    <x v="3"/>
    <x v="0"/>
    <x v="13"/>
    <x v="13"/>
    <s v="M03"/>
    <s v="General Fund"/>
    <n v="250238.58"/>
  </r>
  <r>
    <x v="3"/>
    <x v="6"/>
    <x v="71"/>
    <x v="71"/>
    <s v="M04"/>
    <s v="Federal Grants Fund"/>
    <n v="117311.26"/>
  </r>
  <r>
    <x v="3"/>
    <x v="0"/>
    <x v="336"/>
    <x v="340"/>
    <s v="M03"/>
    <s v="General Fund"/>
    <n v="150814.51"/>
  </r>
  <r>
    <x v="0"/>
    <x v="5"/>
    <x v="330"/>
    <x v="334"/>
    <s v="M04"/>
    <s v="General Fund"/>
    <n v="2403634.83"/>
  </r>
  <r>
    <x v="1"/>
    <x v="0"/>
    <x v="229"/>
    <x v="227"/>
    <s v="M03"/>
    <s v="General Fund"/>
    <n v="382065.94"/>
  </r>
  <r>
    <x v="2"/>
    <x v="6"/>
    <x v="334"/>
    <x v="338"/>
    <s v="M04"/>
    <s v="General Fund"/>
    <n v="697365.03"/>
  </r>
  <r>
    <x v="3"/>
    <x v="6"/>
    <x v="78"/>
    <x v="78"/>
    <s v="M04"/>
    <s v="General Fund"/>
    <n v="773970.6"/>
  </r>
  <r>
    <x v="2"/>
    <x v="5"/>
    <x v="75"/>
    <x v="75"/>
    <s v="M03"/>
    <s v="Expendable Trust Fund - External"/>
    <n v="41554.519999999997"/>
  </r>
  <r>
    <x v="2"/>
    <x v="6"/>
    <x v="152"/>
    <x v="151"/>
    <s v="MM3"/>
    <s v="Federal Grants Fund"/>
    <n v="439134.77"/>
  </r>
  <r>
    <x v="1"/>
    <x v="0"/>
    <x v="221"/>
    <x v="219"/>
    <s v="MM3"/>
    <s v="Expendable Trust Fund - External"/>
    <n v="0"/>
  </r>
  <r>
    <x v="0"/>
    <x v="0"/>
    <x v="103"/>
    <x v="103"/>
    <s v="MM3"/>
    <s v="General Fund"/>
    <n v="52659.34"/>
  </r>
  <r>
    <x v="3"/>
    <x v="6"/>
    <x v="337"/>
    <x v="341"/>
    <s v="M04"/>
    <s v="Federal Grants Fund"/>
    <n v="300000"/>
  </r>
  <r>
    <x v="0"/>
    <x v="6"/>
    <x v="252"/>
    <x v="250"/>
    <s v="MM3"/>
    <s v="General Fund"/>
    <n v="796635.49"/>
  </r>
  <r>
    <x v="0"/>
    <x v="6"/>
    <x v="174"/>
    <x v="171"/>
    <s v="M04"/>
    <s v="General Fund"/>
    <n v="754178.26"/>
  </r>
  <r>
    <x v="1"/>
    <x v="0"/>
    <x v="221"/>
    <x v="219"/>
    <s v="M03"/>
    <s v="Expendable Trust Fund - External"/>
    <n v="0"/>
  </r>
  <r>
    <x v="2"/>
    <x v="6"/>
    <x v="38"/>
    <x v="38"/>
    <s v="MM3"/>
    <s v="Federal Grants Fund"/>
    <n v="1436167.66"/>
  </r>
  <r>
    <x v="0"/>
    <x v="5"/>
    <x v="94"/>
    <x v="94"/>
    <s v="M03"/>
    <s v="General Fund"/>
    <n v="2985.85"/>
  </r>
  <r>
    <x v="0"/>
    <x v="6"/>
    <x v="137"/>
    <x v="136"/>
    <s v="M03"/>
    <s v="General Fund"/>
    <n v="366482.6"/>
  </r>
  <r>
    <x v="4"/>
    <x v="0"/>
    <x v="41"/>
    <x v="41"/>
    <s v="MM3"/>
    <s v="General Fund"/>
    <n v="1021826.07"/>
  </r>
  <r>
    <x v="5"/>
    <x v="0"/>
    <x v="116"/>
    <x v="116"/>
    <s v="M03"/>
    <s v="General Fund"/>
    <n v="1315337.5"/>
  </r>
  <r>
    <x v="5"/>
    <x v="0"/>
    <x v="49"/>
    <x v="49"/>
    <s v="MM3"/>
    <s v="General Fund"/>
    <n v="485570.85"/>
  </r>
  <r>
    <x v="5"/>
    <x v="0"/>
    <x v="126"/>
    <x v="126"/>
    <s v="M03"/>
    <s v="General Fund"/>
    <n v="938896.1"/>
  </r>
  <r>
    <x v="5"/>
    <x v="6"/>
    <x v="218"/>
    <x v="216"/>
    <s v="MM3"/>
    <s v="Federal Grants Fund"/>
    <n v="3482160.41"/>
  </r>
  <r>
    <x v="5"/>
    <x v="2"/>
    <x v="338"/>
    <x v="342"/>
    <s v="M03"/>
    <s v="Federal Grants Fund"/>
    <n v="2457758.9900000002"/>
  </r>
  <r>
    <x v="5"/>
    <x v="6"/>
    <x v="99"/>
    <x v="99"/>
    <s v="M04"/>
    <s v="Federal Grants Fund"/>
    <n v="2935898.14"/>
  </r>
  <r>
    <x v="1"/>
    <x v="6"/>
    <x v="170"/>
    <x v="168"/>
    <s v="MM3"/>
    <s v="Substance Abuse Services Fund"/>
    <n v="646671.5"/>
  </r>
  <r>
    <x v="5"/>
    <x v="0"/>
    <x v="339"/>
    <x v="343"/>
    <s v="MM3"/>
    <s v="General Fund"/>
    <n v="916185.96"/>
  </r>
  <r>
    <x v="1"/>
    <x v="0"/>
    <x v="147"/>
    <x v="256"/>
    <s v="M03"/>
    <s v="General Fund"/>
    <n v="1027494.75"/>
  </r>
  <r>
    <x v="0"/>
    <x v="5"/>
    <x v="30"/>
    <x v="30"/>
    <s v="M03"/>
    <s v="Federal Grants Fund"/>
    <n v="258480"/>
  </r>
  <r>
    <x v="2"/>
    <x v="6"/>
    <x v="196"/>
    <x v="193"/>
    <s v="MM3"/>
    <s v="General Fund"/>
    <n v="951972.48"/>
  </r>
  <r>
    <x v="0"/>
    <x v="0"/>
    <x v="221"/>
    <x v="219"/>
    <s v="M03"/>
    <s v="Expendable Trust Fund - External"/>
    <n v="64479.55"/>
  </r>
  <r>
    <x v="1"/>
    <x v="6"/>
    <x v="234"/>
    <x v="231"/>
    <s v="M03"/>
    <s v="Federal Grants Fund"/>
    <n v="217838.81"/>
  </r>
  <r>
    <x v="1"/>
    <x v="7"/>
    <x v="208"/>
    <x v="214"/>
    <s v="M03"/>
    <s v="Expendable Trust Fund - External"/>
    <n v="14773"/>
  </r>
  <r>
    <x v="1"/>
    <x v="6"/>
    <x v="183"/>
    <x v="180"/>
    <s v="M04"/>
    <s v="Federal Grants Fund"/>
    <n v="1303218"/>
  </r>
  <r>
    <x v="4"/>
    <x v="9"/>
    <x v="332"/>
    <x v="336"/>
    <s v="M03"/>
    <s v="General Fund"/>
    <n v="7042384.04"/>
  </r>
  <r>
    <x v="4"/>
    <x v="6"/>
    <x v="264"/>
    <x v="264"/>
    <s v="MM3"/>
    <s v="General Fund"/>
    <n v="498205.65"/>
  </r>
  <r>
    <x v="4"/>
    <x v="2"/>
    <x v="340"/>
    <x v="344"/>
    <s v="M03"/>
    <s v="General Fund"/>
    <n v="54513866.68"/>
  </r>
  <r>
    <x v="4"/>
    <x v="0"/>
    <x v="13"/>
    <x v="13"/>
    <s v="M03"/>
    <s v="General Fund"/>
    <n v="198233.71"/>
  </r>
  <r>
    <x v="5"/>
    <x v="0"/>
    <x v="221"/>
    <x v="219"/>
    <s v="M03"/>
    <s v="Expendable Trust Fund - External"/>
    <n v="-42140.92"/>
  </r>
  <r>
    <x v="5"/>
    <x v="7"/>
    <x v="42"/>
    <x v="42"/>
    <s v="M03"/>
    <s v="Trust Fund For the Head Injury Treatment Service Fund"/>
    <n v="39034.199999999997"/>
  </r>
  <r>
    <x v="1"/>
    <x v="6"/>
    <x v="95"/>
    <x v="95"/>
    <s v="M04"/>
    <s v="Federal Grants Fund"/>
    <n v="99120"/>
  </r>
  <r>
    <x v="3"/>
    <x v="6"/>
    <x v="341"/>
    <x v="345"/>
    <s v="M03"/>
    <s v="Federal Grants Fund"/>
    <n v="105000"/>
  </r>
  <r>
    <x v="1"/>
    <x v="5"/>
    <x v="74"/>
    <x v="74"/>
    <s v="MM3"/>
    <s v="General Fund"/>
    <n v="236233.92"/>
  </r>
  <r>
    <x v="1"/>
    <x v="0"/>
    <x v="110"/>
    <x v="110"/>
    <s v="M04"/>
    <s v="General Fund"/>
    <n v="8000"/>
  </r>
  <r>
    <x v="2"/>
    <x v="3"/>
    <x v="302"/>
    <x v="305"/>
    <s v="MM3"/>
    <s v="General Fund"/>
    <n v="226911"/>
  </r>
  <r>
    <x v="1"/>
    <x v="5"/>
    <x v="76"/>
    <x v="76"/>
    <s v="MM3"/>
    <s v="General Fund"/>
    <n v="157000"/>
  </r>
  <r>
    <x v="0"/>
    <x v="0"/>
    <x v="122"/>
    <x v="346"/>
    <s v="M03"/>
    <s v="Expendable Trust Fund - External"/>
    <n v="0"/>
  </r>
  <r>
    <x v="1"/>
    <x v="7"/>
    <x v="268"/>
    <x v="268"/>
    <s v="M03"/>
    <s v="Trust Fund For the Head Injury Treatment Service Fund"/>
    <n v="0"/>
  </r>
  <r>
    <x v="1"/>
    <x v="6"/>
    <x v="71"/>
    <x v="71"/>
    <s v="M04"/>
    <s v="Federal Grants Fund"/>
    <n v="53315.72"/>
  </r>
  <r>
    <x v="2"/>
    <x v="8"/>
    <x v="342"/>
    <x v="347"/>
    <s v="M03"/>
    <s v="Federal Grants Fund"/>
    <n v="79596.399999999994"/>
  </r>
  <r>
    <x v="2"/>
    <x v="5"/>
    <x v="76"/>
    <x v="76"/>
    <s v="M04"/>
    <s v="Federal Grants Fund"/>
    <n v="16000"/>
  </r>
  <r>
    <x v="2"/>
    <x v="0"/>
    <x v="177"/>
    <x v="174"/>
    <s v="M03"/>
    <s v="Expendable Trust Fund - External"/>
    <n v="0"/>
  </r>
  <r>
    <x v="4"/>
    <x v="6"/>
    <x v="288"/>
    <x v="290"/>
    <s v="M04"/>
    <s v="General Fund"/>
    <n v="84968.83"/>
  </r>
  <r>
    <x v="4"/>
    <x v="7"/>
    <x v="151"/>
    <x v="150"/>
    <s v="M03"/>
    <s v="General Fund"/>
    <n v="18491.87"/>
  </r>
  <r>
    <x v="4"/>
    <x v="7"/>
    <x v="343"/>
    <x v="348"/>
    <s v="M03"/>
    <s v="General Fund"/>
    <n v="5881.7"/>
  </r>
  <r>
    <x v="4"/>
    <x v="0"/>
    <x v="93"/>
    <x v="93"/>
    <s v="MM3"/>
    <s v="General Fund"/>
    <n v="42590.02"/>
  </r>
  <r>
    <x v="4"/>
    <x v="9"/>
    <x v="293"/>
    <x v="295"/>
    <s v="M03"/>
    <s v="General Fund"/>
    <n v="545040.18999999994"/>
  </r>
  <r>
    <x v="5"/>
    <x v="9"/>
    <x v="333"/>
    <x v="337"/>
    <s v="M03"/>
    <s v="General Fund"/>
    <n v="8462436.6300000008"/>
  </r>
  <r>
    <x v="5"/>
    <x v="6"/>
    <x v="152"/>
    <x v="151"/>
    <s v="MM3"/>
    <s v="Substance Abuse Services Fund"/>
    <n v="476772.66"/>
  </r>
  <r>
    <x v="5"/>
    <x v="11"/>
    <x v="309"/>
    <x v="312"/>
    <s v="M04"/>
    <s v="Intragovernmental Services Fund"/>
    <n v="8234313.96"/>
  </r>
  <r>
    <x v="5"/>
    <x v="0"/>
    <x v="186"/>
    <x v="183"/>
    <s v="M04"/>
    <s v="General Fund"/>
    <n v="1014339.58"/>
  </r>
  <r>
    <x v="5"/>
    <x v="7"/>
    <x v="344"/>
    <x v="349"/>
    <s v="M03"/>
    <s v="General Fund"/>
    <n v="75870"/>
  </r>
  <r>
    <x v="5"/>
    <x v="0"/>
    <x v="336"/>
    <x v="340"/>
    <s v="M04"/>
    <s v="General Fund"/>
    <n v="70000"/>
  </r>
  <r>
    <x v="5"/>
    <x v="6"/>
    <x v="345"/>
    <x v="350"/>
    <s v="M03"/>
    <s v="Federal Grants Fund"/>
    <n v="128354.32"/>
  </r>
  <r>
    <x v="5"/>
    <x v="3"/>
    <x v="64"/>
    <x v="64"/>
    <s v="M04"/>
    <s v="General Fund"/>
    <n v="25000"/>
  </r>
  <r>
    <x v="5"/>
    <x v="0"/>
    <x v="105"/>
    <x v="105"/>
    <s v="MM3"/>
    <s v="Money Follows the Person Rebalancing Demonstration Grant Tr"/>
    <n v="1134842.03"/>
  </r>
  <r>
    <x v="0"/>
    <x v="6"/>
    <x v="175"/>
    <x v="172"/>
    <s v="M03"/>
    <s v="Federal Grants Fund"/>
    <n v="67558.740000000005"/>
  </r>
  <r>
    <x v="0"/>
    <x v="5"/>
    <x v="59"/>
    <x v="59"/>
    <s v="M04"/>
    <s v="General Fund"/>
    <n v="47248"/>
  </r>
  <r>
    <x v="3"/>
    <x v="1"/>
    <x v="250"/>
    <x v="248"/>
    <s v="MM3"/>
    <s v="General Fund"/>
    <n v="11079.16"/>
  </r>
  <r>
    <x v="4"/>
    <x v="0"/>
    <x v="278"/>
    <x v="280"/>
    <s v="M03"/>
    <s v="General Fund"/>
    <n v="0"/>
  </r>
  <r>
    <x v="0"/>
    <x v="1"/>
    <x v="291"/>
    <x v="293"/>
    <s v="M03"/>
    <s v="Federal Grants Fund"/>
    <n v="36030"/>
  </r>
  <r>
    <x v="4"/>
    <x v="0"/>
    <x v="44"/>
    <x v="44"/>
    <s v="M03"/>
    <s v="General Fund"/>
    <n v="5429.96"/>
  </r>
  <r>
    <x v="4"/>
    <x v="3"/>
    <x v="313"/>
    <x v="316"/>
    <s v="M03"/>
    <s v="Federal Grants Fund"/>
    <n v="0"/>
  </r>
  <r>
    <x v="1"/>
    <x v="6"/>
    <x v="305"/>
    <x v="308"/>
    <s v="M04"/>
    <s v="Massachusetts Aids Fund"/>
    <n v="95209.49"/>
  </r>
  <r>
    <x v="0"/>
    <x v="9"/>
    <x v="200"/>
    <x v="197"/>
    <s v="M03"/>
    <s v="General Fund"/>
    <n v="91674.85"/>
  </r>
  <r>
    <x v="3"/>
    <x v="9"/>
    <x v="322"/>
    <x v="325"/>
    <s v="M03"/>
    <s v="General Fund"/>
    <n v="21806.26"/>
  </r>
  <r>
    <x v="2"/>
    <x v="10"/>
    <x v="346"/>
    <x v="351"/>
    <s v="M03"/>
    <s v="Federal Grants Fund"/>
    <n v="0"/>
  </r>
  <r>
    <x v="3"/>
    <x v="7"/>
    <x v="344"/>
    <x v="349"/>
    <s v="M03"/>
    <s v="General Fund"/>
    <n v="79924"/>
  </r>
  <r>
    <x v="5"/>
    <x v="6"/>
    <x v="87"/>
    <x v="87"/>
    <s v="M04"/>
    <s v="Prevention and Wellness Trust Fund"/>
    <n v="109236.61"/>
  </r>
  <r>
    <x v="2"/>
    <x v="0"/>
    <x v="315"/>
    <x v="318"/>
    <s v="M03"/>
    <s v="Expendable Trust Fund - External"/>
    <n v="3635.19"/>
  </r>
  <r>
    <x v="2"/>
    <x v="6"/>
    <x v="78"/>
    <x v="78"/>
    <s v="M04"/>
    <s v="General Fund"/>
    <n v="792077.36"/>
  </r>
  <r>
    <x v="2"/>
    <x v="7"/>
    <x v="55"/>
    <x v="55"/>
    <s v="M03"/>
    <s v="Federal Grants Fund"/>
    <n v="9972.92"/>
  </r>
  <r>
    <x v="3"/>
    <x v="2"/>
    <x v="347"/>
    <x v="352"/>
    <s v="M04"/>
    <s v="General Fund"/>
    <n v="1989651.96"/>
  </r>
  <r>
    <x v="1"/>
    <x v="7"/>
    <x v="348"/>
    <x v="353"/>
    <s v="M03"/>
    <s v="General Fund"/>
    <n v="0"/>
  </r>
  <r>
    <x v="2"/>
    <x v="0"/>
    <x v="102"/>
    <x v="102"/>
    <s v="M03"/>
    <s v="Expendable Trust Fund - External"/>
    <n v="50001.58"/>
  </r>
  <r>
    <x v="2"/>
    <x v="6"/>
    <x v="304"/>
    <x v="307"/>
    <s v="MM3"/>
    <s v="Federal Grants Fund"/>
    <n v="0"/>
  </r>
  <r>
    <x v="4"/>
    <x v="0"/>
    <x v="122"/>
    <x v="122"/>
    <s v="M04"/>
    <s v="Expendable Trust Fund - External"/>
    <n v="0"/>
  </r>
  <r>
    <x v="2"/>
    <x v="6"/>
    <x v="201"/>
    <x v="198"/>
    <s v="M03"/>
    <s v="General Fund"/>
    <n v="25000"/>
  </r>
  <r>
    <x v="3"/>
    <x v="5"/>
    <x v="349"/>
    <x v="354"/>
    <s v="MM3"/>
    <s v="General Fund"/>
    <n v="68342.399999999994"/>
  </r>
  <r>
    <x v="0"/>
    <x v="7"/>
    <x v="40"/>
    <x v="40"/>
    <s v="M03"/>
    <s v="Trust Fund For the Head Injury Treatment Service Fund"/>
    <n v="0"/>
  </r>
  <r>
    <x v="3"/>
    <x v="6"/>
    <x v="350"/>
    <x v="355"/>
    <s v="M04"/>
    <s v="General Fund"/>
    <n v="350000"/>
  </r>
  <r>
    <x v="4"/>
    <x v="6"/>
    <x v="183"/>
    <x v="180"/>
    <s v="M04"/>
    <s v="Federal Grants Fund"/>
    <n v="0"/>
  </r>
  <r>
    <x v="4"/>
    <x v="5"/>
    <x v="351"/>
    <x v="356"/>
    <s v="M04"/>
    <s v="General Fund"/>
    <n v="44000"/>
  </r>
  <r>
    <x v="1"/>
    <x v="0"/>
    <x v="97"/>
    <x v="97"/>
    <s v="MM3"/>
    <s v="Expendable Trust Fund - External"/>
    <n v="0"/>
  </r>
  <r>
    <x v="4"/>
    <x v="1"/>
    <x v="157"/>
    <x v="156"/>
    <s v="M03"/>
    <s v="Federal Grants Fund"/>
    <n v="0"/>
  </r>
  <r>
    <x v="2"/>
    <x v="6"/>
    <x v="180"/>
    <x v="177"/>
    <s v="MM3"/>
    <s v="Federal Grants Fund"/>
    <n v="0"/>
  </r>
  <r>
    <x v="5"/>
    <x v="0"/>
    <x v="177"/>
    <x v="174"/>
    <s v="MM3"/>
    <s v="Expendable Trust Fund - External"/>
    <n v="-3720.56"/>
  </r>
  <r>
    <x v="3"/>
    <x v="6"/>
    <x v="81"/>
    <x v="81"/>
    <s v="MM3"/>
    <s v="General Fund"/>
    <n v="0"/>
  </r>
  <r>
    <x v="1"/>
    <x v="0"/>
    <x v="141"/>
    <x v="357"/>
    <s v="M03"/>
    <s v="General Fund"/>
    <n v="0"/>
  </r>
  <r>
    <x v="2"/>
    <x v="6"/>
    <x v="180"/>
    <x v="177"/>
    <s v="M04"/>
    <s v="Federal Grants Fund"/>
    <n v="0"/>
  </r>
  <r>
    <x v="5"/>
    <x v="9"/>
    <x v="248"/>
    <x v="246"/>
    <s v="M03"/>
    <s v="General Fund"/>
    <n v="196231.81"/>
  </r>
  <r>
    <x v="5"/>
    <x v="7"/>
    <x v="344"/>
    <x v="349"/>
    <s v="M03"/>
    <s v="Expendable Trust Fund - External"/>
    <n v="56001"/>
  </r>
  <r>
    <x v="2"/>
    <x v="6"/>
    <x v="289"/>
    <x v="291"/>
    <s v="M04"/>
    <s v="Federal Grants Fund"/>
    <n v="39500"/>
  </r>
  <r>
    <x v="4"/>
    <x v="5"/>
    <x v="330"/>
    <x v="334"/>
    <s v="M04"/>
    <s v="Expendable Trust Fund - External"/>
    <n v="137362"/>
  </r>
  <r>
    <x v="3"/>
    <x v="5"/>
    <x v="158"/>
    <x v="157"/>
    <s v="M04"/>
    <s v="General Fund"/>
    <n v="0"/>
  </r>
  <r>
    <x v="3"/>
    <x v="7"/>
    <x v="120"/>
    <x v="120"/>
    <s v="M03"/>
    <s v="General Fund"/>
    <n v="0"/>
  </r>
  <r>
    <x v="2"/>
    <x v="0"/>
    <x v="84"/>
    <x v="84"/>
    <s v="M03"/>
    <s v="Expendable Trust Fund - External"/>
    <n v="45480"/>
  </r>
  <r>
    <x v="2"/>
    <x v="0"/>
    <x v="103"/>
    <x v="103"/>
    <s v="M03"/>
    <s v="Expendable Trust Fund - External"/>
    <n v="6396"/>
  </r>
  <r>
    <x v="1"/>
    <x v="5"/>
    <x v="330"/>
    <x v="334"/>
    <s v="M04"/>
    <s v="Expendable Trust Fund - External"/>
    <n v="103021.98"/>
  </r>
  <r>
    <x v="1"/>
    <x v="5"/>
    <x v="75"/>
    <x v="75"/>
    <s v="M03"/>
    <s v="Federal Grants Fund"/>
    <n v="0"/>
  </r>
  <r>
    <x v="5"/>
    <x v="8"/>
    <x v="342"/>
    <x v="347"/>
    <s v="M03"/>
    <s v="Office of Refugees and Immigrants Trust"/>
    <n v="123871"/>
  </r>
  <r>
    <x v="3"/>
    <x v="6"/>
    <x v="8"/>
    <x v="8"/>
    <s v="M04"/>
    <s v="General Fund"/>
    <n v="250"/>
  </r>
  <r>
    <x v="0"/>
    <x v="0"/>
    <x v="186"/>
    <x v="183"/>
    <s v="MM3"/>
    <s v="Expendable Trust Fund - External"/>
    <n v="0"/>
  </r>
  <r>
    <x v="5"/>
    <x v="7"/>
    <x v="55"/>
    <x v="55"/>
    <s v="M03"/>
    <s v="General Fund"/>
    <n v="0"/>
  </r>
  <r>
    <x v="5"/>
    <x v="6"/>
    <x v="83"/>
    <x v="83"/>
    <s v="MM3"/>
    <s v="Substance Abuse Services Fund"/>
    <n v="0"/>
  </r>
  <r>
    <x v="0"/>
    <x v="5"/>
    <x v="76"/>
    <x v="76"/>
    <s v="MM3"/>
    <s v="Expendable Trust Fund - External"/>
    <n v="0"/>
  </r>
  <r>
    <x v="3"/>
    <x v="6"/>
    <x v="171"/>
    <x v="169"/>
    <s v="M03"/>
    <s v="General Fund"/>
    <n v="0"/>
  </r>
  <r>
    <x v="3"/>
    <x v="0"/>
    <x v="159"/>
    <x v="62"/>
    <s v="M03"/>
    <s v="General Fund"/>
    <n v="0"/>
  </r>
  <r>
    <x v="3"/>
    <x v="7"/>
    <x v="343"/>
    <x v="348"/>
    <s v="M04"/>
    <s v="General Fund"/>
    <n v="120"/>
  </r>
  <r>
    <x v="4"/>
    <x v="0"/>
    <x v="122"/>
    <x v="122"/>
    <s v="MM3"/>
    <s v="General Fund"/>
    <n v="0"/>
  </r>
  <r>
    <x v="5"/>
    <x v="12"/>
    <x v="98"/>
    <x v="98"/>
    <s v="M03"/>
    <s v="General Fund"/>
    <n v="0"/>
  </r>
  <r>
    <x v="0"/>
    <x v="5"/>
    <x v="5"/>
    <x v="5"/>
    <s v="MM3"/>
    <s v="Expendable Trust Fund - External"/>
    <n v="164743.93"/>
  </r>
  <r>
    <x v="1"/>
    <x v="0"/>
    <x v="217"/>
    <x v="215"/>
    <s v="M03"/>
    <s v="General Fund"/>
    <n v="1337557.26"/>
  </r>
  <r>
    <x v="0"/>
    <x v="3"/>
    <x v="64"/>
    <x v="64"/>
    <s v="M03"/>
    <s v="Federal Grants Fund"/>
    <n v="3819003.77"/>
  </r>
  <r>
    <x v="4"/>
    <x v="0"/>
    <x v="105"/>
    <x v="105"/>
    <s v="MM3"/>
    <s v="General Fund"/>
    <n v="34476607.960000001"/>
  </r>
  <r>
    <x v="1"/>
    <x v="3"/>
    <x v="352"/>
    <x v="358"/>
    <s v="M03"/>
    <s v="General Fund"/>
    <n v="223831890.65000001"/>
  </r>
  <r>
    <x v="2"/>
    <x v="2"/>
    <x v="70"/>
    <x v="70"/>
    <s v="M03"/>
    <s v="General Fund"/>
    <n v="8698204"/>
  </r>
  <r>
    <x v="3"/>
    <x v="3"/>
    <x v="29"/>
    <x v="29"/>
    <s v="M04"/>
    <s v="General Fund"/>
    <n v="11829912.93"/>
  </r>
  <r>
    <x v="3"/>
    <x v="6"/>
    <x v="218"/>
    <x v="216"/>
    <s v="MM3"/>
    <s v="General Fund"/>
    <n v="4014684.25"/>
  </r>
  <r>
    <x v="3"/>
    <x v="0"/>
    <x v="0"/>
    <x v="0"/>
    <s v="M03"/>
    <s v="General Fund"/>
    <n v="20725917.73"/>
  </r>
  <r>
    <x v="3"/>
    <x v="1"/>
    <x v="213"/>
    <x v="273"/>
    <s v="M03"/>
    <s v="General Fund"/>
    <n v="7554553.7000000002"/>
  </r>
  <r>
    <x v="3"/>
    <x v="13"/>
    <x v="132"/>
    <x v="132"/>
    <s v="M03"/>
    <s v="General Fund"/>
    <n v="66862547.18"/>
  </r>
  <r>
    <x v="1"/>
    <x v="5"/>
    <x v="130"/>
    <x v="233"/>
    <s v="MM3"/>
    <s v="General Fund"/>
    <n v="2851121.45"/>
  </r>
  <r>
    <x v="0"/>
    <x v="3"/>
    <x v="89"/>
    <x v="89"/>
    <s v="M04"/>
    <s v="General Fund"/>
    <n v="145254.98000000001"/>
  </r>
  <r>
    <x v="3"/>
    <x v="5"/>
    <x v="295"/>
    <x v="297"/>
    <s v="M03"/>
    <s v="General Fund"/>
    <n v="4688107.47"/>
  </r>
  <r>
    <x v="3"/>
    <x v="0"/>
    <x v="167"/>
    <x v="165"/>
    <s v="M04"/>
    <s v="General Fund"/>
    <n v="498504.55"/>
  </r>
  <r>
    <x v="3"/>
    <x v="5"/>
    <x v="76"/>
    <x v="76"/>
    <s v="MM3"/>
    <s v="General Fund"/>
    <n v="366374.43"/>
  </r>
  <r>
    <x v="3"/>
    <x v="1"/>
    <x v="172"/>
    <x v="170"/>
    <s v="M03"/>
    <s v="General Fund"/>
    <n v="988656.01"/>
  </r>
  <r>
    <x v="3"/>
    <x v="6"/>
    <x v="21"/>
    <x v="21"/>
    <s v="MM3"/>
    <s v="General Fund"/>
    <n v="390000"/>
  </r>
  <r>
    <x v="3"/>
    <x v="6"/>
    <x v="19"/>
    <x v="19"/>
    <s v="M03"/>
    <s v="Federal Grants Fund"/>
    <n v="977190.69"/>
  </r>
  <r>
    <x v="3"/>
    <x v="5"/>
    <x v="353"/>
    <x v="359"/>
    <s v="M04"/>
    <s v="General Fund"/>
    <n v="2166468.62"/>
  </r>
  <r>
    <x v="3"/>
    <x v="3"/>
    <x v="89"/>
    <x v="89"/>
    <s v="M04"/>
    <s v="General Fund"/>
    <n v="169916.76"/>
  </r>
  <r>
    <x v="3"/>
    <x v="7"/>
    <x v="327"/>
    <x v="331"/>
    <s v="M03"/>
    <s v="General Fund"/>
    <n v="2128229.9500000002"/>
  </r>
  <r>
    <x v="3"/>
    <x v="9"/>
    <x v="241"/>
    <x v="239"/>
    <s v="M03"/>
    <s v="General Fund"/>
    <n v="39049.32"/>
  </r>
  <r>
    <x v="2"/>
    <x v="5"/>
    <x v="209"/>
    <x v="206"/>
    <s v="MM3"/>
    <s v="General Fund"/>
    <n v="18984791.449999999"/>
  </r>
  <r>
    <x v="0"/>
    <x v="7"/>
    <x v="327"/>
    <x v="331"/>
    <s v="M03"/>
    <s v="General Fund"/>
    <n v="2808231.79"/>
  </r>
  <r>
    <x v="0"/>
    <x v="6"/>
    <x v="142"/>
    <x v="141"/>
    <s v="M04"/>
    <s v="Federal Grants Fund"/>
    <n v="1233955.83"/>
  </r>
  <r>
    <x v="0"/>
    <x v="7"/>
    <x v="15"/>
    <x v="15"/>
    <s v="M03"/>
    <s v="Federal Grants Fund"/>
    <n v="185647.7"/>
  </r>
  <r>
    <x v="2"/>
    <x v="0"/>
    <x v="223"/>
    <x v="221"/>
    <s v="M03"/>
    <s v="General Fund"/>
    <n v="5192932.6900000004"/>
  </r>
  <r>
    <x v="4"/>
    <x v="10"/>
    <x v="162"/>
    <x v="160"/>
    <s v="M03"/>
    <s v="General Fund"/>
    <n v="141725338.33000001"/>
  </r>
  <r>
    <x v="4"/>
    <x v="0"/>
    <x v="102"/>
    <x v="102"/>
    <s v="M03"/>
    <s v="General Fund"/>
    <n v="4009770.82"/>
  </r>
  <r>
    <x v="0"/>
    <x v="6"/>
    <x v="274"/>
    <x v="275"/>
    <s v="MM3"/>
    <s v="General Fund"/>
    <n v="711201.65"/>
  </r>
  <r>
    <x v="0"/>
    <x v="0"/>
    <x v="179"/>
    <x v="176"/>
    <s v="MM3"/>
    <s v="General Fund"/>
    <n v="7625705.2800000003"/>
  </r>
  <r>
    <x v="0"/>
    <x v="6"/>
    <x v="170"/>
    <x v="168"/>
    <s v="MM3"/>
    <s v="Federal Grants Fund"/>
    <n v="1315941.73"/>
  </r>
  <r>
    <x v="4"/>
    <x v="0"/>
    <x v="220"/>
    <x v="218"/>
    <s v="MM3"/>
    <s v="General Fund"/>
    <n v="35320247.75"/>
  </r>
  <r>
    <x v="2"/>
    <x v="10"/>
    <x v="68"/>
    <x v="68"/>
    <s v="M03"/>
    <s v="General Fund"/>
    <n v="6419766.6299999999"/>
  </r>
  <r>
    <x v="4"/>
    <x v="0"/>
    <x v="58"/>
    <x v="58"/>
    <s v="M03"/>
    <s v="General Fund"/>
    <n v="201939.18"/>
  </r>
  <r>
    <x v="2"/>
    <x v="8"/>
    <x v="243"/>
    <x v="241"/>
    <s v="M03"/>
    <s v="Federal Grants Fund"/>
    <n v="309270.73"/>
  </r>
  <r>
    <x v="1"/>
    <x v="0"/>
    <x v="177"/>
    <x v="174"/>
    <s v="MM3"/>
    <s v="General Fund"/>
    <n v="5788485.0300000003"/>
  </r>
  <r>
    <x v="1"/>
    <x v="6"/>
    <x v="192"/>
    <x v="189"/>
    <s v="M03"/>
    <s v="General Fund"/>
    <n v="2373978.59"/>
  </r>
  <r>
    <x v="4"/>
    <x v="0"/>
    <x v="150"/>
    <x v="149"/>
    <s v="M04"/>
    <s v="General Fund"/>
    <n v="287443.49"/>
  </r>
  <r>
    <x v="0"/>
    <x v="1"/>
    <x v="286"/>
    <x v="288"/>
    <s v="M03"/>
    <s v="General Fund"/>
    <n v="237254.17"/>
  </r>
  <r>
    <x v="0"/>
    <x v="0"/>
    <x v="354"/>
    <x v="360"/>
    <s v="M04"/>
    <s v="General Fund"/>
    <n v="266306.25"/>
  </r>
  <r>
    <x v="4"/>
    <x v="7"/>
    <x v="208"/>
    <x v="205"/>
    <s v="M04"/>
    <s v="General Fund"/>
    <n v="74737.440000000002"/>
  </r>
  <r>
    <x v="2"/>
    <x v="3"/>
    <x v="27"/>
    <x v="27"/>
    <s v="M03"/>
    <s v="Federal Grants Fund"/>
    <n v="1490162.52"/>
  </r>
  <r>
    <x v="1"/>
    <x v="9"/>
    <x v="332"/>
    <x v="336"/>
    <s v="M03"/>
    <s v="General Fund"/>
    <n v="6676974.7000000002"/>
  </r>
  <r>
    <x v="1"/>
    <x v="6"/>
    <x v="355"/>
    <x v="361"/>
    <s v="M03"/>
    <s v="General Fund"/>
    <n v="550000"/>
  </r>
  <r>
    <x v="0"/>
    <x v="0"/>
    <x v="339"/>
    <x v="343"/>
    <s v="MM3"/>
    <s v="General Fund"/>
    <n v="528142"/>
  </r>
  <r>
    <x v="0"/>
    <x v="12"/>
    <x v="124"/>
    <x v="124"/>
    <s v="M03"/>
    <s v="Federal Grants Fund"/>
    <n v="2501117.79"/>
  </r>
  <r>
    <x v="0"/>
    <x v="3"/>
    <x v="89"/>
    <x v="89"/>
    <s v="M03"/>
    <s v="General Fund"/>
    <n v="460906.62"/>
  </r>
  <r>
    <x v="1"/>
    <x v="6"/>
    <x v="356"/>
    <x v="362"/>
    <s v="M04"/>
    <s v="Federal Grants Fund"/>
    <n v="877454.98"/>
  </r>
  <r>
    <x v="2"/>
    <x v="0"/>
    <x v="161"/>
    <x v="159"/>
    <s v="M03"/>
    <s v="General Fund"/>
    <n v="210604.94"/>
  </r>
  <r>
    <x v="1"/>
    <x v="6"/>
    <x v="62"/>
    <x v="62"/>
    <s v="MM3"/>
    <s v="Federal Grants Fund"/>
    <n v="1326499.27"/>
  </r>
  <r>
    <x v="4"/>
    <x v="6"/>
    <x v="357"/>
    <x v="363"/>
    <s v="MM3"/>
    <s v="Federal Grants Fund"/>
    <n v="304826.06"/>
  </r>
  <r>
    <x v="1"/>
    <x v="0"/>
    <x v="161"/>
    <x v="159"/>
    <s v="MM3"/>
    <s v="General Fund"/>
    <n v="501358.13"/>
  </r>
  <r>
    <x v="3"/>
    <x v="5"/>
    <x v="351"/>
    <x v="356"/>
    <s v="M03"/>
    <s v="General Fund"/>
    <n v="1080950"/>
  </r>
  <r>
    <x v="3"/>
    <x v="6"/>
    <x v="358"/>
    <x v="364"/>
    <s v="MM3"/>
    <s v="Federal Grants Fund"/>
    <n v="233683.35"/>
  </r>
  <r>
    <x v="3"/>
    <x v="0"/>
    <x v="11"/>
    <x v="11"/>
    <s v="MM3"/>
    <s v="Intragovernmental Services Fund"/>
    <n v="164733.98000000001"/>
  </r>
  <r>
    <x v="0"/>
    <x v="0"/>
    <x v="299"/>
    <x v="302"/>
    <s v="MM3"/>
    <s v="General Fund"/>
    <n v="10460.43"/>
  </r>
  <r>
    <x v="2"/>
    <x v="3"/>
    <x v="32"/>
    <x v="32"/>
    <s v="M03"/>
    <s v="General Fund"/>
    <n v="253308.81"/>
  </r>
  <r>
    <x v="2"/>
    <x v="5"/>
    <x v="359"/>
    <x v="365"/>
    <s v="MM3"/>
    <s v="General Fund"/>
    <n v="425318.34"/>
  </r>
  <r>
    <x v="0"/>
    <x v="6"/>
    <x v="192"/>
    <x v="189"/>
    <s v="M03"/>
    <s v="Federal Grants Fund"/>
    <n v="487022.14"/>
  </r>
  <r>
    <x v="3"/>
    <x v="6"/>
    <x v="137"/>
    <x v="136"/>
    <s v="MM3"/>
    <s v="General Fund"/>
    <n v="43090.79"/>
  </r>
  <r>
    <x v="3"/>
    <x v="7"/>
    <x v="208"/>
    <x v="205"/>
    <s v="M04"/>
    <s v="General Fund"/>
    <n v="24997.68"/>
  </r>
  <r>
    <x v="3"/>
    <x v="6"/>
    <x v="153"/>
    <x v="152"/>
    <s v="MM3"/>
    <s v="Federal Grants Fund"/>
    <n v="1135573.33"/>
  </r>
  <r>
    <x v="4"/>
    <x v="3"/>
    <x v="360"/>
    <x v="366"/>
    <s v="M03"/>
    <s v="General Fund"/>
    <n v="0"/>
  </r>
  <r>
    <x v="0"/>
    <x v="0"/>
    <x v="161"/>
    <x v="159"/>
    <s v="M03"/>
    <s v="General Fund"/>
    <n v="210604.94"/>
  </r>
  <r>
    <x v="0"/>
    <x v="8"/>
    <x v="243"/>
    <x v="241"/>
    <s v="M03"/>
    <s v="Federal Grants Fund"/>
    <n v="378791.35"/>
  </r>
  <r>
    <x v="2"/>
    <x v="1"/>
    <x v="101"/>
    <x v="101"/>
    <s v="M03"/>
    <s v="Federal Grants Fund"/>
    <n v="370955.3"/>
  </r>
  <r>
    <x v="4"/>
    <x v="7"/>
    <x v="34"/>
    <x v="34"/>
    <s v="M03"/>
    <s v="General Fund"/>
    <n v="1680960.47"/>
  </r>
  <r>
    <x v="1"/>
    <x v="7"/>
    <x v="271"/>
    <x v="271"/>
    <s v="M03"/>
    <s v="General Fund"/>
    <n v="812776.81"/>
  </r>
  <r>
    <x v="3"/>
    <x v="0"/>
    <x v="79"/>
    <x v="79"/>
    <s v="M04"/>
    <s v="General Fund"/>
    <n v="800040.4"/>
  </r>
  <r>
    <x v="4"/>
    <x v="5"/>
    <x v="353"/>
    <x v="359"/>
    <s v="M04"/>
    <s v="General Fund"/>
    <n v="2170441.35"/>
  </r>
  <r>
    <x v="2"/>
    <x v="5"/>
    <x v="94"/>
    <x v="94"/>
    <s v="MM3"/>
    <s v="Federal Grants Fund"/>
    <n v="160409.15"/>
  </r>
  <r>
    <x v="1"/>
    <x v="6"/>
    <x v="82"/>
    <x v="82"/>
    <s v="MM3"/>
    <s v="Federal Grants Fund"/>
    <n v="1010807.91"/>
  </r>
  <r>
    <x v="1"/>
    <x v="6"/>
    <x v="61"/>
    <x v="61"/>
    <s v="M04"/>
    <s v="General Fund"/>
    <n v="669367"/>
  </r>
  <r>
    <x v="2"/>
    <x v="0"/>
    <x v="93"/>
    <x v="93"/>
    <s v="MM3"/>
    <s v="General Fund"/>
    <n v="24267.1"/>
  </r>
  <r>
    <x v="3"/>
    <x v="6"/>
    <x v="281"/>
    <x v="283"/>
    <s v="MM3"/>
    <s v="Federal Grants Fund"/>
    <n v="798027.32"/>
  </r>
  <r>
    <x v="3"/>
    <x v="5"/>
    <x v="257"/>
    <x v="257"/>
    <s v="M03"/>
    <s v="Federal Grants Fund"/>
    <n v="516857"/>
  </r>
  <r>
    <x v="2"/>
    <x v="1"/>
    <x v="228"/>
    <x v="226"/>
    <s v="M03"/>
    <s v="Federal Grants Fund"/>
    <n v="389388"/>
  </r>
  <r>
    <x v="0"/>
    <x v="5"/>
    <x v="361"/>
    <x v="367"/>
    <s v="MM3"/>
    <s v="General Fund"/>
    <n v="260245.43"/>
  </r>
  <r>
    <x v="2"/>
    <x v="5"/>
    <x v="362"/>
    <x v="368"/>
    <s v="MM3"/>
    <s v="Expendable Trust Fund - External"/>
    <n v="297711.13"/>
  </r>
  <r>
    <x v="2"/>
    <x v="6"/>
    <x v="281"/>
    <x v="283"/>
    <s v="MM3"/>
    <s v="Federal Grants Fund"/>
    <n v="448483.82"/>
  </r>
  <r>
    <x v="4"/>
    <x v="0"/>
    <x v="102"/>
    <x v="102"/>
    <s v="MM3"/>
    <s v="General Fund"/>
    <n v="471352.2"/>
  </r>
  <r>
    <x v="4"/>
    <x v="5"/>
    <x v="131"/>
    <x v="131"/>
    <s v="M03"/>
    <s v="General Fund"/>
    <n v="569843.35"/>
  </r>
  <r>
    <x v="4"/>
    <x v="6"/>
    <x v="263"/>
    <x v="263"/>
    <s v="MM3"/>
    <s v="General Fund"/>
    <n v="24269241.219999999"/>
  </r>
  <r>
    <x v="5"/>
    <x v="0"/>
    <x v="102"/>
    <x v="102"/>
    <s v="M03"/>
    <s v="General Fund"/>
    <n v="4592358.68"/>
  </r>
  <r>
    <x v="5"/>
    <x v="12"/>
    <x v="129"/>
    <x v="129"/>
    <s v="M03"/>
    <s v="General Fund"/>
    <n v="3787910"/>
  </r>
  <r>
    <x v="5"/>
    <x v="0"/>
    <x v="66"/>
    <x v="66"/>
    <s v="M04"/>
    <s v="Intragovernmental Services Fund"/>
    <n v="3717664.35"/>
  </r>
  <r>
    <x v="5"/>
    <x v="7"/>
    <x v="363"/>
    <x v="20"/>
    <s v="M03"/>
    <s v="General Fund"/>
    <n v="344060.36"/>
  </r>
  <r>
    <x v="5"/>
    <x v="0"/>
    <x v="105"/>
    <x v="105"/>
    <s v="MM3"/>
    <s v="General Fund"/>
    <n v="59877991.509999998"/>
  </r>
  <r>
    <x v="5"/>
    <x v="2"/>
    <x v="364"/>
    <x v="369"/>
    <s v="M03"/>
    <s v="General Fund"/>
    <n v="198351516.44"/>
  </r>
  <r>
    <x v="5"/>
    <x v="2"/>
    <x v="224"/>
    <x v="222"/>
    <s v="M03"/>
    <s v="Federal Grants Fund"/>
    <n v="1689948.62"/>
  </r>
  <r>
    <x v="5"/>
    <x v="0"/>
    <x v="104"/>
    <x v="104"/>
    <s v="M03"/>
    <s v="General Fund"/>
    <n v="135410.22"/>
  </r>
  <r>
    <x v="1"/>
    <x v="6"/>
    <x v="139"/>
    <x v="138"/>
    <s v="MM3"/>
    <s v="General Fund"/>
    <n v="1983495.07"/>
  </r>
  <r>
    <x v="1"/>
    <x v="7"/>
    <x v="323"/>
    <x v="326"/>
    <s v="M03"/>
    <s v="General Fund"/>
    <n v="35330.199999999997"/>
  </r>
  <r>
    <x v="2"/>
    <x v="7"/>
    <x v="16"/>
    <x v="16"/>
    <s v="M03"/>
    <s v="Federal Grants Fund"/>
    <n v="26772"/>
  </r>
  <r>
    <x v="2"/>
    <x v="0"/>
    <x v="121"/>
    <x v="121"/>
    <s v="M03"/>
    <s v="Expendable Trust Fund - External"/>
    <n v="0"/>
  </r>
  <r>
    <x v="5"/>
    <x v="6"/>
    <x v="263"/>
    <x v="263"/>
    <s v="MM3"/>
    <s v="Federal Grants Fund"/>
    <n v="1559245.06"/>
  </r>
  <r>
    <x v="2"/>
    <x v="5"/>
    <x v="75"/>
    <x v="75"/>
    <s v="MM3"/>
    <s v="General Fund"/>
    <n v="910889.83"/>
  </r>
  <r>
    <x v="4"/>
    <x v="6"/>
    <x v="218"/>
    <x v="216"/>
    <s v="MM3"/>
    <s v="Federal Grants Fund"/>
    <n v="4101769.68"/>
  </r>
  <r>
    <x v="0"/>
    <x v="6"/>
    <x v="355"/>
    <x v="361"/>
    <s v="M03"/>
    <s v="Federal Grants Fund"/>
    <n v="150000"/>
  </r>
  <r>
    <x v="4"/>
    <x v="2"/>
    <x v="207"/>
    <x v="204"/>
    <s v="M03"/>
    <s v="Federal Grants Fund"/>
    <n v="2574103.54"/>
  </r>
  <r>
    <x v="4"/>
    <x v="6"/>
    <x v="137"/>
    <x v="136"/>
    <s v="M03"/>
    <s v="General Fund"/>
    <n v="665688.15"/>
  </r>
  <r>
    <x v="5"/>
    <x v="6"/>
    <x v="144"/>
    <x v="143"/>
    <s v="M04"/>
    <s v="Federal Grants Fund"/>
    <n v="1136731.97"/>
  </r>
  <r>
    <x v="5"/>
    <x v="6"/>
    <x v="236"/>
    <x v="234"/>
    <s v="M04"/>
    <s v="Federal Grants Fund"/>
    <n v="2896464.99"/>
  </r>
  <r>
    <x v="5"/>
    <x v="6"/>
    <x v="365"/>
    <x v="370"/>
    <s v="M03"/>
    <s v="General Fund"/>
    <n v="1687804.69"/>
  </r>
  <r>
    <x v="5"/>
    <x v="0"/>
    <x v="79"/>
    <x v="79"/>
    <s v="M03"/>
    <s v="General Fund"/>
    <n v="528356.21"/>
  </r>
  <r>
    <x v="5"/>
    <x v="7"/>
    <x v="40"/>
    <x v="40"/>
    <s v="M03"/>
    <s v="General Fund"/>
    <n v="238960.93"/>
  </r>
  <r>
    <x v="2"/>
    <x v="6"/>
    <x v="366"/>
    <x v="371"/>
    <s v="M04"/>
    <s v="Federal Grants Fund"/>
    <n v="19122.98"/>
  </r>
  <r>
    <x v="4"/>
    <x v="3"/>
    <x v="367"/>
    <x v="372"/>
    <s v="M03"/>
    <s v="General Fund"/>
    <n v="0"/>
  </r>
  <r>
    <x v="0"/>
    <x v="1"/>
    <x v="33"/>
    <x v="33"/>
    <s v="M03"/>
    <s v="General Fund"/>
    <n v="450000"/>
  </r>
  <r>
    <x v="3"/>
    <x v="6"/>
    <x v="356"/>
    <x v="362"/>
    <s v="M04"/>
    <s v="Federal Grants Fund"/>
    <n v="10315.41"/>
  </r>
  <r>
    <x v="5"/>
    <x v="7"/>
    <x v="40"/>
    <x v="40"/>
    <s v="M03"/>
    <s v="Money Follows the Person Rebalancing Demonstration Grant Tr"/>
    <n v="124821.51"/>
  </r>
  <r>
    <x v="4"/>
    <x v="0"/>
    <x v="229"/>
    <x v="227"/>
    <s v="MM3"/>
    <s v="General Fund"/>
    <n v="50679.519999999997"/>
  </r>
  <r>
    <x v="0"/>
    <x v="5"/>
    <x v="60"/>
    <x v="60"/>
    <s v="M04"/>
    <s v="General Fund"/>
    <n v="454457"/>
  </r>
  <r>
    <x v="1"/>
    <x v="12"/>
    <x v="124"/>
    <x v="124"/>
    <s v="M03"/>
    <s v="Federal Grants Fund"/>
    <n v="3449402.54"/>
  </r>
  <r>
    <x v="4"/>
    <x v="6"/>
    <x v="82"/>
    <x v="82"/>
    <s v="M04"/>
    <s v="General Fund"/>
    <n v="72161.27"/>
  </r>
  <r>
    <x v="4"/>
    <x v="6"/>
    <x v="368"/>
    <x v="373"/>
    <s v="M04"/>
    <s v="General Fund"/>
    <n v="177895.05"/>
  </r>
  <r>
    <x v="4"/>
    <x v="7"/>
    <x v="271"/>
    <x v="271"/>
    <s v="M03"/>
    <s v="General Fund"/>
    <n v="415969.5"/>
  </r>
  <r>
    <x v="4"/>
    <x v="0"/>
    <x v="104"/>
    <x v="104"/>
    <s v="M04"/>
    <s v="Expendable Trust Fund - External"/>
    <n v="0"/>
  </r>
  <r>
    <x v="4"/>
    <x v="0"/>
    <x v="186"/>
    <x v="183"/>
    <s v="MM3"/>
    <s v="General Fund"/>
    <n v="43790.84"/>
  </r>
  <r>
    <x v="5"/>
    <x v="7"/>
    <x v="100"/>
    <x v="100"/>
    <s v="M03"/>
    <s v="Trust Fund For the Head Injury Treatment Service Fund"/>
    <n v="59233.440000000002"/>
  </r>
  <r>
    <x v="4"/>
    <x v="6"/>
    <x v="63"/>
    <x v="63"/>
    <s v="M04"/>
    <s v="Federal Grants Fund"/>
    <n v="229102.88"/>
  </r>
  <r>
    <x v="5"/>
    <x v="6"/>
    <x v="137"/>
    <x v="136"/>
    <s v="M03"/>
    <s v="Federal Grants Fund"/>
    <n v="5091314.34"/>
  </r>
  <r>
    <x v="5"/>
    <x v="6"/>
    <x v="288"/>
    <x v="290"/>
    <s v="M04"/>
    <s v="Federal Grants Fund"/>
    <n v="61315"/>
  </r>
  <r>
    <x v="5"/>
    <x v="0"/>
    <x v="369"/>
    <x v="374"/>
    <s v="MM3"/>
    <s v="Expendable Trust Fund - External"/>
    <n v="1184.25"/>
  </r>
  <r>
    <x v="3"/>
    <x v="6"/>
    <x v="175"/>
    <x v="172"/>
    <s v="M03"/>
    <s v="Federal Grants Fund"/>
    <n v="50068"/>
  </r>
  <r>
    <x v="3"/>
    <x v="10"/>
    <x v="232"/>
    <x v="229"/>
    <s v="M04"/>
    <s v="General Fund"/>
    <n v="568510.96"/>
  </r>
  <r>
    <x v="1"/>
    <x v="6"/>
    <x v="109"/>
    <x v="109"/>
    <s v="MM3"/>
    <s v="Federal Grants Fund"/>
    <n v="36720.400000000001"/>
  </r>
  <r>
    <x v="1"/>
    <x v="7"/>
    <x v="120"/>
    <x v="120"/>
    <s v="M03"/>
    <s v="Trust Fund For the Head Injury Treatment Service Fund"/>
    <n v="0"/>
  </r>
  <r>
    <x v="3"/>
    <x v="5"/>
    <x v="75"/>
    <x v="75"/>
    <s v="M04"/>
    <s v="Expendable Trust Fund - External"/>
    <n v="222660"/>
  </r>
  <r>
    <x v="2"/>
    <x v="0"/>
    <x v="217"/>
    <x v="215"/>
    <s v="M03"/>
    <s v="Expendable Trust Fund - External"/>
    <n v="51551.76"/>
  </r>
  <r>
    <x v="1"/>
    <x v="1"/>
    <x v="370"/>
    <x v="375"/>
    <s v="M03"/>
    <s v="Federal Grants Fund"/>
    <n v="105496.1"/>
  </r>
  <r>
    <x v="0"/>
    <x v="7"/>
    <x v="47"/>
    <x v="47"/>
    <s v="M03"/>
    <s v="Trust Fund For the Head Injury Treatment Service Fund"/>
    <n v="65482.07"/>
  </r>
  <r>
    <x v="4"/>
    <x v="6"/>
    <x v="204"/>
    <x v="201"/>
    <s v="M04"/>
    <s v="General Fund"/>
    <n v="42783.93"/>
  </r>
  <r>
    <x v="4"/>
    <x v="0"/>
    <x v="186"/>
    <x v="183"/>
    <s v="M04"/>
    <s v="General Fund"/>
    <n v="836087.14"/>
  </r>
  <r>
    <x v="1"/>
    <x v="3"/>
    <x v="371"/>
    <x v="376"/>
    <s v="M03"/>
    <s v="General Fund"/>
    <n v="493519.5"/>
  </r>
  <r>
    <x v="3"/>
    <x v="0"/>
    <x v="221"/>
    <x v="219"/>
    <s v="MM3"/>
    <s v="Expendable Trust Fund - External"/>
    <n v="0"/>
  </r>
  <r>
    <x v="5"/>
    <x v="0"/>
    <x v="221"/>
    <x v="219"/>
    <s v="M04"/>
    <s v="General Fund"/>
    <n v="75194.87"/>
  </r>
  <r>
    <x v="3"/>
    <x v="6"/>
    <x v="324"/>
    <x v="327"/>
    <s v="M03"/>
    <s v="General Fund"/>
    <n v="0"/>
  </r>
  <r>
    <x v="1"/>
    <x v="6"/>
    <x v="180"/>
    <x v="177"/>
    <s v="M04"/>
    <s v="Suspense Fund"/>
    <n v="3928.64"/>
  </r>
  <r>
    <x v="1"/>
    <x v="6"/>
    <x v="137"/>
    <x v="136"/>
    <s v="M03"/>
    <s v="Federal Grants Fund"/>
    <n v="45951.71"/>
  </r>
  <r>
    <x v="4"/>
    <x v="6"/>
    <x v="276"/>
    <x v="278"/>
    <s v="M04"/>
    <s v="Federal Grants Fund"/>
    <n v="199158.16"/>
  </r>
  <r>
    <x v="5"/>
    <x v="6"/>
    <x v="253"/>
    <x v="251"/>
    <s v="MM3"/>
    <s v="Federal Grants Fund"/>
    <n v="526950.89"/>
  </r>
  <r>
    <x v="1"/>
    <x v="7"/>
    <x v="127"/>
    <x v="127"/>
    <s v="M03"/>
    <s v="Trust Fund For the Head Injury Treatment Service Fund"/>
    <n v="14776.92"/>
  </r>
  <r>
    <x v="0"/>
    <x v="5"/>
    <x v="297"/>
    <x v="299"/>
    <s v="M04"/>
    <s v="General Fund"/>
    <n v="1925"/>
  </r>
  <r>
    <x v="1"/>
    <x v="6"/>
    <x v="166"/>
    <x v="164"/>
    <s v="MM3"/>
    <s v="Federal Grants Fund"/>
    <n v="6509.76"/>
  </r>
  <r>
    <x v="0"/>
    <x v="1"/>
    <x v="372"/>
    <x v="377"/>
    <s v="M03"/>
    <s v="General Fund"/>
    <n v="-9.7799999999999994"/>
  </r>
  <r>
    <x v="1"/>
    <x v="0"/>
    <x v="122"/>
    <x v="346"/>
    <s v="MM3"/>
    <s v="General Fund"/>
    <n v="0"/>
  </r>
  <r>
    <x v="5"/>
    <x v="6"/>
    <x v="118"/>
    <x v="118"/>
    <s v="M04"/>
    <s v="Federal Grants Fund"/>
    <n v="394197.77"/>
  </r>
  <r>
    <x v="1"/>
    <x v="0"/>
    <x v="186"/>
    <x v="183"/>
    <s v="MM3"/>
    <s v="General Fund"/>
    <n v="15254.65"/>
  </r>
  <r>
    <x v="2"/>
    <x v="3"/>
    <x v="373"/>
    <x v="378"/>
    <s v="M03"/>
    <s v="General Fund"/>
    <n v="338442.6"/>
  </r>
  <r>
    <x v="0"/>
    <x v="9"/>
    <x v="163"/>
    <x v="161"/>
    <s v="M03"/>
    <s v="General Fund"/>
    <n v="285037.74"/>
  </r>
  <r>
    <x v="5"/>
    <x v="0"/>
    <x v="261"/>
    <x v="261"/>
    <s v="M03"/>
    <s v="General Fund"/>
    <n v="21144.03"/>
  </r>
  <r>
    <x v="3"/>
    <x v="0"/>
    <x v="102"/>
    <x v="102"/>
    <s v="M03"/>
    <s v="Expendable Trust Fund - External"/>
    <n v="2674.64"/>
  </r>
  <r>
    <x v="3"/>
    <x v="0"/>
    <x v="186"/>
    <x v="183"/>
    <s v="M03"/>
    <s v="General Fund"/>
    <n v="346249"/>
  </r>
  <r>
    <x v="4"/>
    <x v="0"/>
    <x v="220"/>
    <x v="218"/>
    <s v="M03"/>
    <s v="Expendable Trust Fund - External"/>
    <n v="0"/>
  </r>
  <r>
    <x v="1"/>
    <x v="6"/>
    <x v="289"/>
    <x v="291"/>
    <s v="M04"/>
    <s v="General Fund"/>
    <n v="160000"/>
  </r>
  <r>
    <x v="1"/>
    <x v="7"/>
    <x v="100"/>
    <x v="100"/>
    <s v="M03"/>
    <s v="Trust Fund For the Head Injury Treatment Service Fund"/>
    <n v="57884.639999999999"/>
  </r>
  <r>
    <x v="2"/>
    <x v="0"/>
    <x v="374"/>
    <x v="379"/>
    <s v="MM3"/>
    <s v="General Fund"/>
    <n v="4287.96"/>
  </r>
  <r>
    <x v="1"/>
    <x v="5"/>
    <x v="330"/>
    <x v="334"/>
    <s v="M04"/>
    <s v="Federal Grants Fund"/>
    <n v="34656.589999999997"/>
  </r>
  <r>
    <x v="3"/>
    <x v="7"/>
    <x v="375"/>
    <x v="380"/>
    <s v="M03"/>
    <s v="General Fund"/>
    <n v="0"/>
  </r>
  <r>
    <x v="1"/>
    <x v="0"/>
    <x v="154"/>
    <x v="153"/>
    <s v="MM3"/>
    <s v="Expendable Trust Fund - External"/>
    <n v="0"/>
  </r>
  <r>
    <x v="4"/>
    <x v="6"/>
    <x v="288"/>
    <x v="290"/>
    <s v="M04"/>
    <s v="Federal Grants Fund"/>
    <n v="50000"/>
  </r>
  <r>
    <x v="2"/>
    <x v="0"/>
    <x v="220"/>
    <x v="218"/>
    <s v="MM3"/>
    <s v="Expendable Trust Fund - External"/>
    <n v="102485.85"/>
  </r>
  <r>
    <x v="1"/>
    <x v="5"/>
    <x v="75"/>
    <x v="75"/>
    <s v="M04"/>
    <s v="Federal Grants Fund"/>
    <n v="0"/>
  </r>
  <r>
    <x v="1"/>
    <x v="6"/>
    <x v="63"/>
    <x v="63"/>
    <s v="M03"/>
    <s v="Substance Abuse Services Fund"/>
    <n v="15408.54"/>
  </r>
  <r>
    <x v="5"/>
    <x v="11"/>
    <x v="376"/>
    <x v="381"/>
    <s v="M04"/>
    <s v="Community First Trust Fund - Non-Budgeted"/>
    <n v="801333"/>
  </r>
  <r>
    <x v="4"/>
    <x v="3"/>
    <x v="377"/>
    <x v="7"/>
    <s v="M03"/>
    <s v="General Fund"/>
    <n v="0"/>
  </r>
  <r>
    <x v="5"/>
    <x v="6"/>
    <x v="87"/>
    <x v="87"/>
    <s v="M04"/>
    <s v="State Racing Fund"/>
    <n v="70000"/>
  </r>
  <r>
    <x v="2"/>
    <x v="6"/>
    <x v="378"/>
    <x v="382"/>
    <s v="MM3"/>
    <s v="Federal Grants Fund"/>
    <n v="0"/>
  </r>
  <r>
    <x v="4"/>
    <x v="6"/>
    <x v="87"/>
    <x v="87"/>
    <s v="M04"/>
    <s v="Suspense Fund"/>
    <n v="322.05"/>
  </r>
  <r>
    <x v="2"/>
    <x v="0"/>
    <x v="84"/>
    <x v="84"/>
    <s v="M03"/>
    <s v="General Fund"/>
    <n v="99999.5"/>
  </r>
  <r>
    <x v="0"/>
    <x v="7"/>
    <x v="379"/>
    <x v="383"/>
    <s v="M03"/>
    <s v="Trust Fund For the Head Injury Treatment Service Fund"/>
    <n v="804.45"/>
  </r>
  <r>
    <x v="4"/>
    <x v="0"/>
    <x v="154"/>
    <x v="153"/>
    <s v="M04"/>
    <s v="General Fund"/>
    <n v="127363.63"/>
  </r>
  <r>
    <x v="2"/>
    <x v="7"/>
    <x v="327"/>
    <x v="331"/>
    <s v="M03"/>
    <s v="Expendable Trust Fund - External"/>
    <n v="116826.64"/>
  </r>
  <r>
    <x v="1"/>
    <x v="6"/>
    <x v="355"/>
    <x v="361"/>
    <s v="M03"/>
    <s v="Federal Grants Fund"/>
    <n v="150000"/>
  </r>
  <r>
    <x v="2"/>
    <x v="10"/>
    <x v="380"/>
    <x v="384"/>
    <s v="M03"/>
    <s v="Federal Grants Fund"/>
    <n v="0"/>
  </r>
  <r>
    <x v="3"/>
    <x v="5"/>
    <x v="94"/>
    <x v="94"/>
    <s v="M03"/>
    <s v="General Fund"/>
    <n v="0"/>
  </r>
  <r>
    <x v="3"/>
    <x v="6"/>
    <x v="19"/>
    <x v="19"/>
    <s v="M04"/>
    <s v="Federal Grants Fund"/>
    <n v="14001"/>
  </r>
  <r>
    <x v="1"/>
    <x v="0"/>
    <x v="154"/>
    <x v="153"/>
    <s v="M03"/>
    <s v="Expendable Trust Fund - External"/>
    <n v="0"/>
  </r>
  <r>
    <x v="4"/>
    <x v="10"/>
    <x v="68"/>
    <x v="68"/>
    <s v="M03"/>
    <s v="Expendable Trust Fund - External"/>
    <n v="0"/>
  </r>
  <r>
    <x v="1"/>
    <x v="6"/>
    <x v="39"/>
    <x v="39"/>
    <s v="M04"/>
    <s v="Federal Grants Fund"/>
    <n v="347356.91"/>
  </r>
  <r>
    <x v="0"/>
    <x v="6"/>
    <x v="8"/>
    <x v="8"/>
    <s v="M03"/>
    <s v="General Fund"/>
    <n v="9728497.9199999999"/>
  </r>
  <r>
    <x v="1"/>
    <x v="6"/>
    <x v="95"/>
    <x v="95"/>
    <s v="MM3"/>
    <s v="General Fund"/>
    <n v="12798516.199999999"/>
  </r>
  <r>
    <x v="3"/>
    <x v="13"/>
    <x v="212"/>
    <x v="209"/>
    <s v="M03"/>
    <s v="General Fund"/>
    <n v="90520070.090000004"/>
  </r>
  <r>
    <x v="3"/>
    <x v="10"/>
    <x v="68"/>
    <x v="68"/>
    <s v="M03"/>
    <s v="General Fund"/>
    <n v="14894156.640000001"/>
  </r>
  <r>
    <x v="3"/>
    <x v="1"/>
    <x v="136"/>
    <x v="121"/>
    <s v="M03"/>
    <s v="General Fund"/>
    <n v="950494.04"/>
  </r>
  <r>
    <x v="3"/>
    <x v="0"/>
    <x v="105"/>
    <x v="105"/>
    <s v="MM3"/>
    <s v="General Fund"/>
    <n v="70972812.840000004"/>
  </r>
  <r>
    <x v="3"/>
    <x v="7"/>
    <x v="127"/>
    <x v="127"/>
    <s v="M03"/>
    <s v="General Fund"/>
    <n v="3028083.03"/>
  </r>
  <r>
    <x v="3"/>
    <x v="5"/>
    <x v="188"/>
    <x v="185"/>
    <s v="MM3"/>
    <s v="General Fund"/>
    <n v="16040285.880000001"/>
  </r>
  <r>
    <x v="3"/>
    <x v="0"/>
    <x v="221"/>
    <x v="219"/>
    <s v="MM3"/>
    <s v="General Fund"/>
    <n v="933987710.86000001"/>
  </r>
  <r>
    <x v="3"/>
    <x v="1"/>
    <x v="381"/>
    <x v="52"/>
    <s v="M03"/>
    <s v="General Fund"/>
    <n v="244613.75"/>
  </r>
  <r>
    <x v="3"/>
    <x v="6"/>
    <x v="181"/>
    <x v="178"/>
    <s v="M04"/>
    <s v="Federal Grants Fund"/>
    <n v="11456011.52"/>
  </r>
  <r>
    <x v="3"/>
    <x v="0"/>
    <x v="177"/>
    <x v="174"/>
    <s v="MM3"/>
    <s v="General Fund"/>
    <n v="6129879.9199999999"/>
  </r>
  <r>
    <x v="3"/>
    <x v="6"/>
    <x v="233"/>
    <x v="230"/>
    <s v="M03"/>
    <s v="Federal Grants Fund"/>
    <n v="4661260.8899999997"/>
  </r>
  <r>
    <x v="0"/>
    <x v="1"/>
    <x v="136"/>
    <x v="121"/>
    <s v="M03"/>
    <s v="General Fund"/>
    <n v="1277556.97"/>
  </r>
  <r>
    <x v="0"/>
    <x v="5"/>
    <x v="130"/>
    <x v="130"/>
    <s v="MM3"/>
    <s v="General Fund"/>
    <n v="9063552.25"/>
  </r>
  <r>
    <x v="0"/>
    <x v="0"/>
    <x v="278"/>
    <x v="280"/>
    <s v="M03"/>
    <s v="General Fund"/>
    <n v="6917351.9699999997"/>
  </r>
  <r>
    <x v="1"/>
    <x v="12"/>
    <x v="382"/>
    <x v="385"/>
    <s v="M03"/>
    <s v="General Fund"/>
    <n v="2220982"/>
  </r>
  <r>
    <x v="1"/>
    <x v="7"/>
    <x v="238"/>
    <x v="236"/>
    <s v="M03"/>
    <s v="Trust Fund For the Head Injury Treatment Service Fund"/>
    <n v="1262176.51"/>
  </r>
  <r>
    <x v="2"/>
    <x v="0"/>
    <x v="104"/>
    <x v="104"/>
    <s v="M04"/>
    <s v="General Fund"/>
    <n v="22459561.420000002"/>
  </r>
  <r>
    <x v="1"/>
    <x v="7"/>
    <x v="296"/>
    <x v="298"/>
    <s v="M03"/>
    <s v="Federal Grants Fund"/>
    <n v="1240213.1000000001"/>
  </r>
  <r>
    <x v="2"/>
    <x v="6"/>
    <x v="63"/>
    <x v="63"/>
    <s v="M03"/>
    <s v="Federal Grants Fund"/>
    <n v="323361.56"/>
  </r>
  <r>
    <x v="2"/>
    <x v="6"/>
    <x v="240"/>
    <x v="238"/>
    <s v="MM3"/>
    <s v="General Fund"/>
    <n v="718562.82"/>
  </r>
  <r>
    <x v="0"/>
    <x v="0"/>
    <x v="177"/>
    <x v="174"/>
    <s v="M03"/>
    <s v="General Fund"/>
    <n v="19905771.41"/>
  </r>
  <r>
    <x v="2"/>
    <x v="5"/>
    <x v="130"/>
    <x v="130"/>
    <s v="MM3"/>
    <s v="General Fund"/>
    <n v="6852261.4800000004"/>
  </r>
  <r>
    <x v="1"/>
    <x v="6"/>
    <x v="171"/>
    <x v="169"/>
    <s v="M03"/>
    <s v="Federal Grants Fund"/>
    <n v="677899.97"/>
  </r>
  <r>
    <x v="3"/>
    <x v="0"/>
    <x v="48"/>
    <x v="48"/>
    <s v="M03"/>
    <s v="General Fund"/>
    <n v="1400161.5"/>
  </r>
  <r>
    <x v="3"/>
    <x v="0"/>
    <x v="221"/>
    <x v="219"/>
    <s v="M03"/>
    <s v="General Fund"/>
    <n v="23809230.920000002"/>
  </r>
  <r>
    <x v="1"/>
    <x v="0"/>
    <x v="260"/>
    <x v="260"/>
    <s v="M03"/>
    <s v="General Fund"/>
    <n v="402331.09"/>
  </r>
  <r>
    <x v="3"/>
    <x v="6"/>
    <x v="365"/>
    <x v="370"/>
    <s v="M03"/>
    <s v="General Fund"/>
    <n v="2383875.5299999998"/>
  </r>
  <r>
    <x v="3"/>
    <x v="12"/>
    <x v="383"/>
    <x v="386"/>
    <s v="M03"/>
    <s v="General Fund"/>
    <n v="2902200"/>
  </r>
  <r>
    <x v="3"/>
    <x v="8"/>
    <x v="243"/>
    <x v="241"/>
    <s v="M03"/>
    <s v="Federal Grants Fund"/>
    <n v="321691.28000000003"/>
  </r>
  <r>
    <x v="0"/>
    <x v="1"/>
    <x v="381"/>
    <x v="52"/>
    <s v="M03"/>
    <s v="General Fund"/>
    <n v="335893.51"/>
  </r>
  <r>
    <x v="2"/>
    <x v="3"/>
    <x v="113"/>
    <x v="113"/>
    <s v="M04"/>
    <s v="Federal Grants Fund"/>
    <n v="308513.2"/>
  </r>
  <r>
    <x v="2"/>
    <x v="6"/>
    <x v="82"/>
    <x v="82"/>
    <s v="MM3"/>
    <s v="General Fund"/>
    <n v="4526395.95"/>
  </r>
  <r>
    <x v="4"/>
    <x v="0"/>
    <x v="0"/>
    <x v="0"/>
    <s v="MM3"/>
    <s v="General Fund"/>
    <n v="19204120.460000001"/>
  </r>
  <r>
    <x v="0"/>
    <x v="7"/>
    <x v="238"/>
    <x v="236"/>
    <s v="M03"/>
    <s v="General Fund"/>
    <n v="874899"/>
  </r>
  <r>
    <x v="0"/>
    <x v="9"/>
    <x v="219"/>
    <x v="217"/>
    <s v="M03"/>
    <s v="General Fund"/>
    <n v="7766435.9299999997"/>
  </r>
  <r>
    <x v="1"/>
    <x v="0"/>
    <x v="169"/>
    <x v="167"/>
    <s v="MM3"/>
    <s v="General Fund"/>
    <n v="9600.7999999999993"/>
  </r>
  <r>
    <x v="0"/>
    <x v="5"/>
    <x v="130"/>
    <x v="130"/>
    <s v="MM3"/>
    <s v="Federal Grants Fund"/>
    <n v="1649552.81"/>
  </r>
  <r>
    <x v="1"/>
    <x v="0"/>
    <x v="41"/>
    <x v="41"/>
    <s v="M03"/>
    <s v="General Fund"/>
    <n v="1624631.6"/>
  </r>
  <r>
    <x v="1"/>
    <x v="2"/>
    <x v="364"/>
    <x v="369"/>
    <s v="M03"/>
    <s v="General Fund"/>
    <n v="168601477.30000001"/>
  </r>
  <r>
    <x v="1"/>
    <x v="0"/>
    <x v="273"/>
    <x v="274"/>
    <s v="MM3"/>
    <s v="General Fund"/>
    <n v="2966658.62"/>
  </r>
  <r>
    <x v="1"/>
    <x v="2"/>
    <x v="384"/>
    <x v="387"/>
    <s v="M03"/>
    <s v="General Fund"/>
    <n v="3554942.77"/>
  </r>
  <r>
    <x v="0"/>
    <x v="0"/>
    <x v="193"/>
    <x v="190"/>
    <s v="MM3"/>
    <s v="General Fund"/>
    <n v="730917.47"/>
  </r>
  <r>
    <x v="0"/>
    <x v="2"/>
    <x v="338"/>
    <x v="342"/>
    <s v="M03"/>
    <s v="Federal Grants Fund"/>
    <n v="2122895.67"/>
  </r>
  <r>
    <x v="2"/>
    <x v="7"/>
    <x v="15"/>
    <x v="15"/>
    <s v="M03"/>
    <s v="Federal Grants Fund"/>
    <n v="387507.67"/>
  </r>
  <r>
    <x v="0"/>
    <x v="2"/>
    <x v="197"/>
    <x v="194"/>
    <s v="M03"/>
    <s v="General Fund"/>
    <n v="1000256.16"/>
  </r>
  <r>
    <x v="4"/>
    <x v="7"/>
    <x v="327"/>
    <x v="331"/>
    <s v="M03"/>
    <s v="General Fund"/>
    <n v="2062837.99"/>
  </r>
  <r>
    <x v="2"/>
    <x v="6"/>
    <x v="61"/>
    <x v="61"/>
    <s v="M04"/>
    <s v="Federal Grants Fund"/>
    <n v="1119205.3400000001"/>
  </r>
  <r>
    <x v="2"/>
    <x v="8"/>
    <x v="17"/>
    <x v="17"/>
    <s v="M03"/>
    <s v="Federal Grants Fund"/>
    <n v="2159243.75"/>
  </r>
  <r>
    <x v="0"/>
    <x v="6"/>
    <x v="234"/>
    <x v="231"/>
    <s v="M03"/>
    <s v="General Fund"/>
    <n v="1089530.9099999999"/>
  </r>
  <r>
    <x v="2"/>
    <x v="1"/>
    <x v="228"/>
    <x v="226"/>
    <s v="M03"/>
    <s v="General Fund"/>
    <n v="149184"/>
  </r>
  <r>
    <x v="2"/>
    <x v="9"/>
    <x v="72"/>
    <x v="388"/>
    <s v="M03"/>
    <s v="General Fund"/>
    <n v="15180413.890000001"/>
  </r>
  <r>
    <x v="1"/>
    <x v="10"/>
    <x v="385"/>
    <x v="389"/>
    <s v="M04"/>
    <s v="General Fund"/>
    <n v="51025838"/>
  </r>
  <r>
    <x v="1"/>
    <x v="6"/>
    <x v="87"/>
    <x v="87"/>
    <s v="M04"/>
    <s v="Prevention and Wellness Trust Fund"/>
    <n v="171646.9"/>
  </r>
  <r>
    <x v="2"/>
    <x v="6"/>
    <x v="252"/>
    <x v="250"/>
    <s v="MM3"/>
    <s v="Federal Grants Fund"/>
    <n v="240190.33"/>
  </r>
  <r>
    <x v="1"/>
    <x v="3"/>
    <x v="367"/>
    <x v="372"/>
    <s v="M03"/>
    <s v="General Fund"/>
    <n v="31786613.800000001"/>
  </r>
  <r>
    <x v="0"/>
    <x v="7"/>
    <x v="326"/>
    <x v="330"/>
    <s v="M03"/>
    <s v="Federal Grants Fund"/>
    <n v="241382.39999999999"/>
  </r>
  <r>
    <x v="4"/>
    <x v="0"/>
    <x v="10"/>
    <x v="10"/>
    <s v="M03"/>
    <s v="General Fund"/>
    <n v="1676182.08"/>
  </r>
  <r>
    <x v="3"/>
    <x v="7"/>
    <x v="296"/>
    <x v="298"/>
    <s v="M03"/>
    <s v="Federal Grants Fund"/>
    <n v="1261198"/>
  </r>
  <r>
    <x v="0"/>
    <x v="4"/>
    <x v="4"/>
    <x v="4"/>
    <s v="M03"/>
    <s v="General Fund"/>
    <n v="2042979.85"/>
  </r>
  <r>
    <x v="0"/>
    <x v="6"/>
    <x v="171"/>
    <x v="169"/>
    <s v="M03"/>
    <s v="Federal Grants Fund"/>
    <n v="661337.94999999995"/>
  </r>
  <r>
    <x v="1"/>
    <x v="5"/>
    <x v="94"/>
    <x v="94"/>
    <s v="M04"/>
    <s v="General Fund"/>
    <n v="772542.95"/>
  </r>
  <r>
    <x v="2"/>
    <x v="6"/>
    <x v="337"/>
    <x v="341"/>
    <s v="M04"/>
    <s v="General Fund"/>
    <n v="3450066.38"/>
  </r>
  <r>
    <x v="3"/>
    <x v="6"/>
    <x v="335"/>
    <x v="339"/>
    <s v="M03"/>
    <s v="General Fund"/>
    <n v="2583600.75"/>
  </r>
  <r>
    <x v="3"/>
    <x v="0"/>
    <x v="161"/>
    <x v="159"/>
    <s v="MM3"/>
    <s v="General Fund"/>
    <n v="456857.16"/>
  </r>
  <r>
    <x v="4"/>
    <x v="6"/>
    <x v="324"/>
    <x v="327"/>
    <s v="M03"/>
    <s v="General Fund"/>
    <n v="276398.28000000003"/>
  </r>
  <r>
    <x v="3"/>
    <x v="6"/>
    <x v="35"/>
    <x v="35"/>
    <s v="M03"/>
    <s v="Federal Grants Fund"/>
    <n v="161147.12"/>
  </r>
  <r>
    <x v="3"/>
    <x v="6"/>
    <x v="146"/>
    <x v="145"/>
    <s v="M04"/>
    <s v="General Fund"/>
    <n v="144996.46"/>
  </r>
  <r>
    <x v="0"/>
    <x v="10"/>
    <x v="385"/>
    <x v="389"/>
    <s v="M04"/>
    <s v="General Fund"/>
    <n v="58273427"/>
  </r>
  <r>
    <x v="0"/>
    <x v="6"/>
    <x v="386"/>
    <x v="390"/>
    <s v="MM3"/>
    <s v="Federal Grants Fund"/>
    <n v="432408.19"/>
  </r>
  <r>
    <x v="2"/>
    <x v="5"/>
    <x v="387"/>
    <x v="391"/>
    <s v="MM3"/>
    <s v="General Fund"/>
    <n v="7831741.7800000003"/>
  </r>
  <r>
    <x v="0"/>
    <x v="9"/>
    <x v="388"/>
    <x v="392"/>
    <s v="M03"/>
    <s v="General Fund"/>
    <n v="2690943.13"/>
  </r>
  <r>
    <x v="2"/>
    <x v="0"/>
    <x v="122"/>
    <x v="346"/>
    <s v="M03"/>
    <s v="Intragovernmental Services Fund"/>
    <n v="0"/>
  </r>
  <r>
    <x v="2"/>
    <x v="6"/>
    <x v="170"/>
    <x v="168"/>
    <s v="MM3"/>
    <s v="General Fund"/>
    <n v="1012943"/>
  </r>
  <r>
    <x v="1"/>
    <x v="5"/>
    <x v="270"/>
    <x v="270"/>
    <s v="MM3"/>
    <s v="General Fund"/>
    <n v="1869122.52"/>
  </r>
  <r>
    <x v="0"/>
    <x v="3"/>
    <x v="313"/>
    <x v="316"/>
    <s v="M03"/>
    <s v="Federal Grants Fund"/>
    <n v="163346.47"/>
  </r>
  <r>
    <x v="3"/>
    <x v="6"/>
    <x v="137"/>
    <x v="136"/>
    <s v="M03"/>
    <s v="Substance Use Disorder Federal Reinvestment Trust Fund"/>
    <n v="1702330.08"/>
  </r>
  <r>
    <x v="2"/>
    <x v="6"/>
    <x v="324"/>
    <x v="327"/>
    <s v="M03"/>
    <s v="General Fund"/>
    <n v="322733.31"/>
  </r>
  <r>
    <x v="2"/>
    <x v="6"/>
    <x v="170"/>
    <x v="168"/>
    <s v="MM3"/>
    <s v="Federal Grants Fund"/>
    <n v="996992.92"/>
  </r>
  <r>
    <x v="4"/>
    <x v="6"/>
    <x v="87"/>
    <x v="87"/>
    <s v="M04"/>
    <s v="Federal Grants Fund"/>
    <n v="6597629.7599999998"/>
  </r>
  <r>
    <x v="4"/>
    <x v="7"/>
    <x v="238"/>
    <x v="236"/>
    <s v="M03"/>
    <s v="Trust Fund For the Head Injury Treatment Service Fund"/>
    <n v="1600794.02"/>
  </r>
  <r>
    <x v="4"/>
    <x v="2"/>
    <x v="389"/>
    <x v="393"/>
    <s v="M03"/>
    <s v="General Fund"/>
    <n v="1388700.34"/>
  </r>
  <r>
    <x v="4"/>
    <x v="2"/>
    <x v="283"/>
    <x v="285"/>
    <s v="M03"/>
    <s v="General Fund"/>
    <n v="20441886.800000001"/>
  </r>
  <r>
    <x v="4"/>
    <x v="0"/>
    <x v="229"/>
    <x v="227"/>
    <s v="M03"/>
    <s v="General Fund"/>
    <n v="409992.82"/>
  </r>
  <r>
    <x v="5"/>
    <x v="0"/>
    <x v="0"/>
    <x v="0"/>
    <s v="M03"/>
    <s v="General Fund"/>
    <n v="19015291.469999999"/>
  </r>
  <r>
    <x v="5"/>
    <x v="5"/>
    <x v="390"/>
    <x v="394"/>
    <s v="MM3"/>
    <s v="General Fund"/>
    <n v="7375897.5899999999"/>
  </r>
  <r>
    <x v="5"/>
    <x v="7"/>
    <x v="127"/>
    <x v="127"/>
    <s v="M03"/>
    <s v="General Fund"/>
    <n v="3027701.16"/>
  </r>
  <r>
    <x v="5"/>
    <x v="7"/>
    <x v="47"/>
    <x v="47"/>
    <s v="M03"/>
    <s v="General Fund"/>
    <n v="19970288.800000001"/>
  </r>
  <r>
    <x v="5"/>
    <x v="3"/>
    <x v="89"/>
    <x v="89"/>
    <s v="M04"/>
    <s v="General Fund"/>
    <n v="168941.62"/>
  </r>
  <r>
    <x v="5"/>
    <x v="5"/>
    <x v="133"/>
    <x v="133"/>
    <s v="M03"/>
    <s v="General Fund"/>
    <n v="21506891.280000001"/>
  </r>
  <r>
    <x v="5"/>
    <x v="6"/>
    <x v="357"/>
    <x v="363"/>
    <s v="MM3"/>
    <s v="General Fund"/>
    <n v="1764505.89"/>
  </r>
  <r>
    <x v="5"/>
    <x v="5"/>
    <x v="353"/>
    <x v="359"/>
    <s v="M04"/>
    <s v="Expendable Trust Fund - External"/>
    <n v="3671.83"/>
  </r>
  <r>
    <x v="5"/>
    <x v="7"/>
    <x v="23"/>
    <x v="23"/>
    <s v="M03"/>
    <s v="General Fund"/>
    <n v="6317416.3600000003"/>
  </r>
  <r>
    <x v="5"/>
    <x v="0"/>
    <x v="150"/>
    <x v="149"/>
    <s v="M04"/>
    <s v="General Fund"/>
    <n v="528375.05000000005"/>
  </r>
  <r>
    <x v="1"/>
    <x v="6"/>
    <x v="324"/>
    <x v="327"/>
    <s v="M03"/>
    <s v="General Fund"/>
    <n v="300648.59000000003"/>
  </r>
  <r>
    <x v="1"/>
    <x v="0"/>
    <x v="167"/>
    <x v="165"/>
    <s v="M04"/>
    <s v="General Fund"/>
    <n v="699873.13"/>
  </r>
  <r>
    <x v="5"/>
    <x v="0"/>
    <x v="58"/>
    <x v="58"/>
    <s v="MM3"/>
    <s v="General Fund"/>
    <n v="83781"/>
  </r>
  <r>
    <x v="5"/>
    <x v="8"/>
    <x v="391"/>
    <x v="395"/>
    <s v="M03"/>
    <s v="General Fund"/>
    <n v="304380.87"/>
  </r>
  <r>
    <x v="5"/>
    <x v="1"/>
    <x v="392"/>
    <x v="396"/>
    <s v="M03"/>
    <s v="General Fund"/>
    <n v="79694.69"/>
  </r>
  <r>
    <x v="5"/>
    <x v="12"/>
    <x v="124"/>
    <x v="124"/>
    <s v="M03"/>
    <s v="Federal Grants Fund"/>
    <n v="5776822.1299999999"/>
  </r>
  <r>
    <x v="0"/>
    <x v="0"/>
    <x v="141"/>
    <x v="357"/>
    <s v="MM3"/>
    <s v="General Fund"/>
    <n v="16548.419999999998"/>
  </r>
  <r>
    <x v="1"/>
    <x v="6"/>
    <x v="137"/>
    <x v="136"/>
    <s v="MM3"/>
    <s v="Substance Abuse Services Fund"/>
    <n v="72997.490000000005"/>
  </r>
  <r>
    <x v="1"/>
    <x v="0"/>
    <x v="161"/>
    <x v="159"/>
    <s v="M03"/>
    <s v="General Fund"/>
    <n v="145499.9"/>
  </r>
  <r>
    <x v="1"/>
    <x v="6"/>
    <x v="196"/>
    <x v="193"/>
    <s v="MM3"/>
    <s v="General Fund"/>
    <n v="1069296.6299999999"/>
  </r>
  <r>
    <x v="2"/>
    <x v="7"/>
    <x v="173"/>
    <x v="104"/>
    <s v="M04"/>
    <s v="Federal Grants Fund"/>
    <n v="55867.35"/>
  </r>
  <r>
    <x v="0"/>
    <x v="0"/>
    <x v="220"/>
    <x v="218"/>
    <s v="M03"/>
    <s v="Expendable Trust Fund - External"/>
    <n v="0"/>
  </r>
  <r>
    <x v="1"/>
    <x v="3"/>
    <x v="302"/>
    <x v="305"/>
    <s v="MM3"/>
    <s v="General Fund"/>
    <n v="226911"/>
  </r>
  <r>
    <x v="1"/>
    <x v="6"/>
    <x v="277"/>
    <x v="279"/>
    <s v="M03"/>
    <s v="Federal Grants Fund"/>
    <n v="55043.43"/>
  </r>
  <r>
    <x v="4"/>
    <x v="1"/>
    <x v="259"/>
    <x v="259"/>
    <s v="M04"/>
    <s v="General Fund"/>
    <n v="51849.65"/>
  </r>
  <r>
    <x v="4"/>
    <x v="0"/>
    <x v="217"/>
    <x v="215"/>
    <s v="MM3"/>
    <s v="General Fund"/>
    <n v="314204.34999999998"/>
  </r>
  <r>
    <x v="5"/>
    <x v="0"/>
    <x v="115"/>
    <x v="115"/>
    <s v="M03"/>
    <s v="General Fund"/>
    <n v="53755.44"/>
  </r>
  <r>
    <x v="0"/>
    <x v="6"/>
    <x v="305"/>
    <x v="308"/>
    <s v="M04"/>
    <s v="Federal Grants Fund"/>
    <n v="5238317.3"/>
  </r>
  <r>
    <x v="5"/>
    <x v="0"/>
    <x v="210"/>
    <x v="207"/>
    <s v="M03"/>
    <s v="General Fund"/>
    <n v="250755.91"/>
  </r>
  <r>
    <x v="5"/>
    <x v="12"/>
    <x v="393"/>
    <x v="397"/>
    <s v="M03"/>
    <s v="Federal Grants Fund"/>
    <n v="93054.02"/>
  </r>
  <r>
    <x v="3"/>
    <x v="6"/>
    <x v="37"/>
    <x v="37"/>
    <s v="MM3"/>
    <s v="General Fund"/>
    <n v="0"/>
  </r>
  <r>
    <x v="3"/>
    <x v="6"/>
    <x v="83"/>
    <x v="83"/>
    <s v="MM3"/>
    <s v="Federal Grants Fund"/>
    <n v="657817.65"/>
  </r>
  <r>
    <x v="0"/>
    <x v="1"/>
    <x v="259"/>
    <x v="259"/>
    <s v="M04"/>
    <s v="General Fund"/>
    <n v="47857"/>
  </r>
  <r>
    <x v="1"/>
    <x v="6"/>
    <x v="166"/>
    <x v="164"/>
    <s v="M04"/>
    <s v="General Fund"/>
    <n v="250000"/>
  </r>
  <r>
    <x v="1"/>
    <x v="6"/>
    <x v="264"/>
    <x v="264"/>
    <s v="MM3"/>
    <s v="General Fund"/>
    <n v="605284.85"/>
  </r>
  <r>
    <x v="0"/>
    <x v="6"/>
    <x v="50"/>
    <x v="50"/>
    <s v="M04"/>
    <s v="General Fund"/>
    <n v="575000"/>
  </r>
  <r>
    <x v="2"/>
    <x v="1"/>
    <x v="259"/>
    <x v="259"/>
    <s v="M04"/>
    <s v="General Fund"/>
    <n v="47857"/>
  </r>
  <r>
    <x v="4"/>
    <x v="18"/>
    <x v="394"/>
    <x v="398"/>
    <s v="M04"/>
    <s v="General Fund"/>
    <n v="1855"/>
  </r>
  <r>
    <x v="4"/>
    <x v="0"/>
    <x v="147"/>
    <x v="256"/>
    <s v="M03"/>
    <s v="General Fund"/>
    <n v="1028777.67"/>
  </r>
  <r>
    <x v="4"/>
    <x v="6"/>
    <x v="324"/>
    <x v="327"/>
    <s v="M04"/>
    <s v="General Fund"/>
    <n v="188148.29"/>
  </r>
  <r>
    <x v="4"/>
    <x v="5"/>
    <x v="75"/>
    <x v="75"/>
    <s v="M04"/>
    <s v="General Fund"/>
    <n v="1284620.25"/>
  </r>
  <r>
    <x v="4"/>
    <x v="1"/>
    <x v="395"/>
    <x v="399"/>
    <s v="M04"/>
    <s v="Federal Grants Fund"/>
    <n v="149351"/>
  </r>
  <r>
    <x v="4"/>
    <x v="0"/>
    <x v="154"/>
    <x v="153"/>
    <s v="MM3"/>
    <s v="Expendable Trust Fund - External"/>
    <n v="0"/>
  </r>
  <r>
    <x v="4"/>
    <x v="0"/>
    <x v="169"/>
    <x v="167"/>
    <s v="MM3"/>
    <s v="General Fund"/>
    <n v="6071.41"/>
  </r>
  <r>
    <x v="4"/>
    <x v="9"/>
    <x v="200"/>
    <x v="197"/>
    <s v="M03"/>
    <s v="Federal Grants Fund"/>
    <n v="183758.14"/>
  </r>
  <r>
    <x v="5"/>
    <x v="6"/>
    <x v="277"/>
    <x v="279"/>
    <s v="M03"/>
    <s v="General Fund"/>
    <n v="876673.19"/>
  </r>
  <r>
    <x v="5"/>
    <x v="6"/>
    <x v="396"/>
    <x v="400"/>
    <s v="MM3"/>
    <s v="General Fund"/>
    <n v="622524.68000000005"/>
  </r>
  <r>
    <x v="5"/>
    <x v="6"/>
    <x v="325"/>
    <x v="328"/>
    <s v="M04"/>
    <s v="General Fund"/>
    <n v="515037.16"/>
  </r>
  <r>
    <x v="5"/>
    <x v="7"/>
    <x v="343"/>
    <x v="348"/>
    <s v="M03"/>
    <s v="General Fund"/>
    <n v="2570.12"/>
  </r>
  <r>
    <x v="5"/>
    <x v="6"/>
    <x v="308"/>
    <x v="311"/>
    <s v="MM3"/>
    <s v="General Fund"/>
    <n v="2074034"/>
  </r>
  <r>
    <x v="5"/>
    <x v="0"/>
    <x v="220"/>
    <x v="218"/>
    <s v="M03"/>
    <s v="Expendable Trust Fund - External"/>
    <n v="-671.06"/>
  </r>
  <r>
    <x v="5"/>
    <x v="6"/>
    <x v="397"/>
    <x v="181"/>
    <s v="M04"/>
    <s v="General Fund"/>
    <n v="410255.31"/>
  </r>
  <r>
    <x v="2"/>
    <x v="0"/>
    <x v="186"/>
    <x v="183"/>
    <s v="M03"/>
    <s v="Expendable Trust Fund - External"/>
    <n v="539716.03"/>
  </r>
  <r>
    <x v="0"/>
    <x v="6"/>
    <x v="77"/>
    <x v="77"/>
    <s v="MM3"/>
    <s v="General Fund"/>
    <n v="0"/>
  </r>
  <r>
    <x v="1"/>
    <x v="6"/>
    <x v="398"/>
    <x v="401"/>
    <s v="M04"/>
    <s v="General Fund"/>
    <n v="73690.13"/>
  </r>
  <r>
    <x v="0"/>
    <x v="6"/>
    <x v="109"/>
    <x v="109"/>
    <s v="MM3"/>
    <s v="General Fund"/>
    <n v="224726.6"/>
  </r>
  <r>
    <x v="0"/>
    <x v="8"/>
    <x v="399"/>
    <x v="402"/>
    <s v="M03"/>
    <s v="Federal Grants Fund"/>
    <n v="50000"/>
  </r>
  <r>
    <x v="2"/>
    <x v="6"/>
    <x v="191"/>
    <x v="188"/>
    <s v="MM3"/>
    <s v="General Fund"/>
    <n v="1600000"/>
  </r>
  <r>
    <x v="3"/>
    <x v="12"/>
    <x v="98"/>
    <x v="98"/>
    <s v="M03"/>
    <s v="General Fund"/>
    <n v="101155.83"/>
  </r>
  <r>
    <x v="5"/>
    <x v="6"/>
    <x v="50"/>
    <x v="50"/>
    <s v="M04"/>
    <s v="General Fund"/>
    <n v="546415.69999999995"/>
  </r>
  <r>
    <x v="2"/>
    <x v="6"/>
    <x v="77"/>
    <x v="77"/>
    <s v="MM3"/>
    <s v="General Fund"/>
    <n v="21000"/>
  </r>
  <r>
    <x v="3"/>
    <x v="6"/>
    <x v="400"/>
    <x v="403"/>
    <s v="M03"/>
    <s v="General Fund"/>
    <n v="178419.3"/>
  </r>
  <r>
    <x v="2"/>
    <x v="5"/>
    <x v="242"/>
    <x v="240"/>
    <s v="MM3"/>
    <s v="General Fund"/>
    <n v="120000"/>
  </r>
  <r>
    <x v="4"/>
    <x v="6"/>
    <x v="152"/>
    <x v="151"/>
    <s v="M03"/>
    <s v="General Fund"/>
    <n v="114978.65"/>
  </r>
  <r>
    <x v="4"/>
    <x v="6"/>
    <x v="86"/>
    <x v="86"/>
    <s v="MM3"/>
    <s v="Federal Grants Fund"/>
    <n v="191283.4"/>
  </r>
  <r>
    <x v="4"/>
    <x v="6"/>
    <x v="123"/>
    <x v="123"/>
    <s v="M04"/>
    <s v="Federal Grants Fund"/>
    <n v="170933.14"/>
  </r>
  <r>
    <x v="3"/>
    <x v="6"/>
    <x v="301"/>
    <x v="304"/>
    <s v="M04"/>
    <s v="General Fund"/>
    <n v="655000"/>
  </r>
  <r>
    <x v="0"/>
    <x v="6"/>
    <x v="191"/>
    <x v="188"/>
    <s v="MM3"/>
    <s v="General Fund"/>
    <n v="1586802"/>
  </r>
  <r>
    <x v="0"/>
    <x v="6"/>
    <x v="204"/>
    <x v="201"/>
    <s v="M04"/>
    <s v="General Fund"/>
    <n v="9730.7199999999993"/>
  </r>
  <r>
    <x v="4"/>
    <x v="0"/>
    <x v="103"/>
    <x v="103"/>
    <s v="M04"/>
    <s v="Expendable Trust Fund - External"/>
    <n v="0"/>
  </r>
  <r>
    <x v="0"/>
    <x v="6"/>
    <x v="401"/>
    <x v="404"/>
    <s v="M04"/>
    <s v="Federal Grants Fund"/>
    <n v="0"/>
  </r>
  <r>
    <x v="4"/>
    <x v="3"/>
    <x v="402"/>
    <x v="405"/>
    <s v="M04"/>
    <s v="Expendable Trust Fund - External"/>
    <n v="1754.75"/>
  </r>
  <r>
    <x v="1"/>
    <x v="6"/>
    <x v="19"/>
    <x v="19"/>
    <s v="M04"/>
    <s v="Federal Grants Fund"/>
    <n v="30000"/>
  </r>
  <r>
    <x v="4"/>
    <x v="0"/>
    <x v="141"/>
    <x v="357"/>
    <s v="MM3"/>
    <s v="General Fund"/>
    <n v="0"/>
  </r>
  <r>
    <x v="3"/>
    <x v="1"/>
    <x v="266"/>
    <x v="300"/>
    <s v="M04"/>
    <s v="Federal Grants Fund"/>
    <n v="32938.300000000003"/>
  </r>
  <r>
    <x v="4"/>
    <x v="6"/>
    <x v="398"/>
    <x v="401"/>
    <s v="M04"/>
    <s v="General Fund"/>
    <n v="13866.28"/>
  </r>
  <r>
    <x v="4"/>
    <x v="0"/>
    <x v="369"/>
    <x v="374"/>
    <s v="M03"/>
    <s v="General Fund"/>
    <n v="1345.74"/>
  </r>
  <r>
    <x v="3"/>
    <x v="6"/>
    <x v="8"/>
    <x v="8"/>
    <s v="M04"/>
    <s v="Federal Grants Fund"/>
    <n v="36900"/>
  </r>
  <r>
    <x v="3"/>
    <x v="6"/>
    <x v="386"/>
    <x v="390"/>
    <s v="MM3"/>
    <s v="Federal Grants Fund"/>
    <n v="0"/>
  </r>
  <r>
    <x v="1"/>
    <x v="6"/>
    <x v="183"/>
    <x v="180"/>
    <s v="M04"/>
    <s v="General Fund"/>
    <n v="55561.29"/>
  </r>
  <r>
    <x v="3"/>
    <x v="7"/>
    <x v="326"/>
    <x v="330"/>
    <s v="M03"/>
    <s v="Trust Fund For the Head Injury Treatment Service Fund"/>
    <n v="-2047.5"/>
  </r>
  <r>
    <x v="5"/>
    <x v="0"/>
    <x v="403"/>
    <x v="406"/>
    <s v="M03"/>
    <s v="Expendable Trust Fund - External"/>
    <n v="0"/>
  </r>
  <r>
    <x v="2"/>
    <x v="6"/>
    <x v="183"/>
    <x v="180"/>
    <s v="M04"/>
    <s v="General Fund"/>
    <n v="152326"/>
  </r>
  <r>
    <x v="4"/>
    <x v="3"/>
    <x v="3"/>
    <x v="3"/>
    <s v="M03"/>
    <s v="Federal Grants Fund"/>
    <n v="0"/>
  </r>
  <r>
    <x v="1"/>
    <x v="5"/>
    <x v="133"/>
    <x v="133"/>
    <s v="M03"/>
    <s v="Federal Grants Fund"/>
    <n v="0"/>
  </r>
  <r>
    <x v="5"/>
    <x v="0"/>
    <x v="205"/>
    <x v="202"/>
    <s v="M03"/>
    <s v="General Fund"/>
    <n v="30000"/>
  </r>
  <r>
    <x v="5"/>
    <x v="9"/>
    <x v="200"/>
    <x v="197"/>
    <s v="M03"/>
    <s v="Federal Grants Fund"/>
    <n v="0"/>
  </r>
  <r>
    <x v="1"/>
    <x v="0"/>
    <x v="229"/>
    <x v="227"/>
    <s v="M03"/>
    <s v="Expendable Trust Fund - External"/>
    <n v="0"/>
  </r>
  <r>
    <x v="1"/>
    <x v="6"/>
    <x v="264"/>
    <x v="264"/>
    <s v="MM3"/>
    <s v="Federal Grants Fund"/>
    <n v="50116.09"/>
  </r>
  <r>
    <x v="3"/>
    <x v="5"/>
    <x v="133"/>
    <x v="133"/>
    <s v="MM3"/>
    <s v="General Fund"/>
    <n v="0"/>
  </r>
  <r>
    <x v="3"/>
    <x v="5"/>
    <x v="131"/>
    <x v="131"/>
    <s v="M03"/>
    <s v="General Fund"/>
    <n v="62689"/>
  </r>
  <r>
    <x v="2"/>
    <x v="0"/>
    <x v="88"/>
    <x v="88"/>
    <s v="M03"/>
    <s v="Intragovernmental Services Fund"/>
    <n v="0"/>
  </r>
  <r>
    <x v="3"/>
    <x v="0"/>
    <x v="186"/>
    <x v="183"/>
    <s v="MM3"/>
    <s v="General Fund"/>
    <n v="68304.100000000006"/>
  </r>
  <r>
    <x v="1"/>
    <x v="0"/>
    <x v="336"/>
    <x v="340"/>
    <s v="MM3"/>
    <s v="General Fund"/>
    <n v="9000"/>
  </r>
  <r>
    <x v="4"/>
    <x v="3"/>
    <x v="307"/>
    <x v="310"/>
    <s v="M03"/>
    <s v="General Fund"/>
    <n v="0"/>
  </r>
  <r>
    <x v="3"/>
    <x v="1"/>
    <x v="392"/>
    <x v="396"/>
    <s v="M03"/>
    <s v="General Fund"/>
    <n v="0"/>
  </r>
  <r>
    <x v="4"/>
    <x v="3"/>
    <x v="371"/>
    <x v="376"/>
    <s v="M03"/>
    <s v="General Fund"/>
    <n v="0"/>
  </r>
  <r>
    <x v="1"/>
    <x v="5"/>
    <x v="30"/>
    <x v="30"/>
    <s v="M03"/>
    <s v="Federal Grants Fund"/>
    <n v="0"/>
  </r>
  <r>
    <x v="4"/>
    <x v="3"/>
    <x v="32"/>
    <x v="32"/>
    <s v="M03"/>
    <s v="General Fund"/>
    <n v="0"/>
  </r>
  <r>
    <x v="0"/>
    <x v="0"/>
    <x v="154"/>
    <x v="153"/>
    <s v="M03"/>
    <s v="Expendable Trust Fund - External"/>
    <n v="0"/>
  </r>
  <r>
    <x v="4"/>
    <x v="6"/>
    <x v="196"/>
    <x v="193"/>
    <s v="MM3"/>
    <s v="Federal Grants Fund"/>
    <n v="48107.77"/>
  </r>
  <r>
    <x v="4"/>
    <x v="0"/>
    <x v="179"/>
    <x v="176"/>
    <s v="M03"/>
    <s v="General Fund"/>
    <n v="0"/>
  </r>
  <r>
    <x v="0"/>
    <x v="6"/>
    <x v="81"/>
    <x v="81"/>
    <s v="MM3"/>
    <s v="Federal Grants Fund"/>
    <n v="1"/>
  </r>
  <r>
    <x v="0"/>
    <x v="3"/>
    <x v="404"/>
    <x v="407"/>
    <s v="M03"/>
    <s v="General Fund"/>
    <n v="54026736.270000003"/>
  </r>
  <r>
    <x v="0"/>
    <x v="0"/>
    <x v="79"/>
    <x v="79"/>
    <s v="M03"/>
    <s v="General Fund"/>
    <n v="193035.62"/>
  </r>
  <r>
    <x v="0"/>
    <x v="12"/>
    <x v="382"/>
    <x v="385"/>
    <s v="M03"/>
    <s v="General Fund"/>
    <n v="1196876"/>
  </r>
  <r>
    <x v="1"/>
    <x v="6"/>
    <x v="218"/>
    <x v="216"/>
    <s v="MM3"/>
    <s v="General Fund"/>
    <n v="12532785.710000001"/>
  </r>
  <r>
    <x v="3"/>
    <x v="6"/>
    <x v="405"/>
    <x v="408"/>
    <s v="M03"/>
    <s v="General Fund"/>
    <n v="1555680"/>
  </r>
  <r>
    <x v="3"/>
    <x v="0"/>
    <x v="154"/>
    <x v="153"/>
    <s v="MM3"/>
    <s v="General Fund"/>
    <n v="29117733.780000001"/>
  </r>
  <r>
    <x v="3"/>
    <x v="0"/>
    <x v="58"/>
    <x v="58"/>
    <s v="M03"/>
    <s v="General Fund"/>
    <n v="230965.8"/>
  </r>
  <r>
    <x v="3"/>
    <x v="6"/>
    <x v="192"/>
    <x v="189"/>
    <s v="M03"/>
    <s v="General Fund"/>
    <n v="2673957.0699999998"/>
  </r>
  <r>
    <x v="3"/>
    <x v="0"/>
    <x v="20"/>
    <x v="20"/>
    <s v="M04"/>
    <s v="General Fund"/>
    <n v="13144210.15"/>
  </r>
  <r>
    <x v="3"/>
    <x v="8"/>
    <x v="406"/>
    <x v="409"/>
    <s v="M03"/>
    <s v="Federal Grants Fund"/>
    <n v="1064146.6499999999"/>
  </r>
  <r>
    <x v="3"/>
    <x v="5"/>
    <x v="290"/>
    <x v="292"/>
    <s v="M03"/>
    <s v="General Fund"/>
    <n v="878213.24"/>
  </r>
  <r>
    <x v="3"/>
    <x v="0"/>
    <x v="97"/>
    <x v="97"/>
    <s v="MM3"/>
    <s v="General Fund"/>
    <n v="14473150.390000001"/>
  </r>
  <r>
    <x v="0"/>
    <x v="0"/>
    <x v="215"/>
    <x v="212"/>
    <s v="M03"/>
    <s v="General Fund"/>
    <n v="1523543.1"/>
  </r>
  <r>
    <x v="2"/>
    <x v="7"/>
    <x v="34"/>
    <x v="34"/>
    <s v="M03"/>
    <s v="General Fund"/>
    <n v="1476120.89"/>
  </r>
  <r>
    <x v="0"/>
    <x v="7"/>
    <x v="47"/>
    <x v="47"/>
    <s v="M03"/>
    <s v="General Fund"/>
    <n v="10454835.74"/>
  </r>
  <r>
    <x v="0"/>
    <x v="0"/>
    <x v="217"/>
    <x v="215"/>
    <s v="MM3"/>
    <s v="General Fund"/>
    <n v="303742.71999999997"/>
  </r>
  <r>
    <x v="2"/>
    <x v="6"/>
    <x v="234"/>
    <x v="231"/>
    <s v="M03"/>
    <s v="General Fund"/>
    <n v="1068816.81"/>
  </r>
  <r>
    <x v="0"/>
    <x v="3"/>
    <x v="352"/>
    <x v="358"/>
    <s v="M03"/>
    <s v="General Fund"/>
    <n v="123769510.11"/>
  </r>
  <r>
    <x v="0"/>
    <x v="7"/>
    <x v="16"/>
    <x v="16"/>
    <s v="M03"/>
    <s v="General Fund"/>
    <n v="1431200.75"/>
  </r>
  <r>
    <x v="3"/>
    <x v="10"/>
    <x v="162"/>
    <x v="160"/>
    <s v="M03"/>
    <s v="General Fund"/>
    <n v="151587303.59999999"/>
  </r>
  <r>
    <x v="3"/>
    <x v="2"/>
    <x v="328"/>
    <x v="332"/>
    <s v="M03"/>
    <s v="General Fund"/>
    <n v="111999107.48"/>
  </r>
  <r>
    <x v="3"/>
    <x v="5"/>
    <x v="390"/>
    <x v="394"/>
    <s v="MM3"/>
    <s v="General Fund"/>
    <n v="6516575.4699999997"/>
  </r>
  <r>
    <x v="3"/>
    <x v="9"/>
    <x v="407"/>
    <x v="410"/>
    <s v="M03"/>
    <s v="General Fund"/>
    <n v="7500"/>
  </r>
  <r>
    <x v="3"/>
    <x v="0"/>
    <x v="41"/>
    <x v="41"/>
    <s v="M03"/>
    <s v="General Fund"/>
    <n v="4272463.1100000003"/>
  </r>
  <r>
    <x v="3"/>
    <x v="2"/>
    <x v="389"/>
    <x v="393"/>
    <s v="M03"/>
    <s v="General Fund"/>
    <n v="1299184.3700000001"/>
  </r>
  <r>
    <x v="2"/>
    <x v="2"/>
    <x v="364"/>
    <x v="369"/>
    <s v="M03"/>
    <s v="General Fund"/>
    <n v="120738136.98999999"/>
  </r>
  <r>
    <x v="2"/>
    <x v="7"/>
    <x v="238"/>
    <x v="236"/>
    <s v="M03"/>
    <s v="General Fund"/>
    <n v="986487.27"/>
  </r>
  <r>
    <x v="3"/>
    <x v="1"/>
    <x v="54"/>
    <x v="54"/>
    <s v="M03"/>
    <s v="General Fund"/>
    <n v="523884.91"/>
  </r>
  <r>
    <x v="3"/>
    <x v="6"/>
    <x v="144"/>
    <x v="143"/>
    <s v="M04"/>
    <s v="Federal Grants Fund"/>
    <n v="1171146.71"/>
  </r>
  <r>
    <x v="1"/>
    <x v="0"/>
    <x v="11"/>
    <x v="11"/>
    <s v="M03"/>
    <s v="General Fund"/>
    <n v="488580.96"/>
  </r>
  <r>
    <x v="2"/>
    <x v="6"/>
    <x v="253"/>
    <x v="251"/>
    <s v="MM3"/>
    <s v="Federal Grants Fund"/>
    <n v="1306003.77"/>
  </r>
  <r>
    <x v="4"/>
    <x v="9"/>
    <x v="72"/>
    <x v="72"/>
    <s v="M03"/>
    <s v="General Fund"/>
    <n v="24236989.890000001"/>
  </r>
  <r>
    <x v="1"/>
    <x v="6"/>
    <x v="263"/>
    <x v="263"/>
    <s v="MM3"/>
    <s v="General Fund"/>
    <n v="23197386.190000001"/>
  </r>
  <r>
    <x v="0"/>
    <x v="18"/>
    <x v="394"/>
    <x v="398"/>
    <s v="M04"/>
    <s v="General Fund"/>
    <n v="1982.5"/>
  </r>
  <r>
    <x v="0"/>
    <x v="0"/>
    <x v="48"/>
    <x v="48"/>
    <s v="M03"/>
    <s v="General Fund"/>
    <n v="844094.72"/>
  </r>
  <r>
    <x v="1"/>
    <x v="0"/>
    <x v="49"/>
    <x v="49"/>
    <s v="M03"/>
    <s v="General Fund"/>
    <n v="306096.88"/>
  </r>
  <r>
    <x v="1"/>
    <x v="0"/>
    <x v="105"/>
    <x v="105"/>
    <s v="MM3"/>
    <s v="General Fund"/>
    <n v="24059570.800000001"/>
  </r>
  <r>
    <x v="0"/>
    <x v="0"/>
    <x v="221"/>
    <x v="219"/>
    <s v="MM3"/>
    <s v="Expendable Trust Fund - External"/>
    <n v="6106176.6799999997"/>
  </r>
  <r>
    <x v="1"/>
    <x v="7"/>
    <x v="238"/>
    <x v="236"/>
    <s v="M03"/>
    <s v="General Fund"/>
    <n v="1082556"/>
  </r>
  <r>
    <x v="0"/>
    <x v="7"/>
    <x v="271"/>
    <x v="271"/>
    <s v="M03"/>
    <s v="General Fund"/>
    <n v="831789.84"/>
  </r>
  <r>
    <x v="1"/>
    <x v="0"/>
    <x v="66"/>
    <x v="66"/>
    <s v="M04"/>
    <s v="Intragovernmental Services Fund"/>
    <n v="2283566.44"/>
  </r>
  <r>
    <x v="1"/>
    <x v="0"/>
    <x v="58"/>
    <x v="58"/>
    <s v="MM3"/>
    <s v="General Fund"/>
    <n v="55526.879999999997"/>
  </r>
  <r>
    <x v="0"/>
    <x v="6"/>
    <x v="62"/>
    <x v="62"/>
    <s v="MM3"/>
    <s v="General Fund"/>
    <n v="9675749.9299999997"/>
  </r>
  <r>
    <x v="0"/>
    <x v="6"/>
    <x v="139"/>
    <x v="138"/>
    <s v="MM3"/>
    <s v="General Fund"/>
    <n v="1634413.91"/>
  </r>
  <r>
    <x v="2"/>
    <x v="3"/>
    <x v="3"/>
    <x v="3"/>
    <s v="M03"/>
    <s v="Federal Grants Fund"/>
    <n v="389404.03"/>
  </r>
  <r>
    <x v="4"/>
    <x v="0"/>
    <x v="53"/>
    <x v="53"/>
    <s v="M03"/>
    <s v="General Fund"/>
    <n v="888876.46"/>
  </r>
  <r>
    <x v="0"/>
    <x v="6"/>
    <x v="216"/>
    <x v="213"/>
    <s v="MM3"/>
    <s v="Federal Grants Fund"/>
    <n v="31391.95"/>
  </r>
  <r>
    <x v="2"/>
    <x v="0"/>
    <x v="79"/>
    <x v="79"/>
    <s v="M03"/>
    <s v="General Fund"/>
    <n v="146277.09"/>
  </r>
  <r>
    <x v="0"/>
    <x v="0"/>
    <x v="369"/>
    <x v="374"/>
    <s v="M03"/>
    <s v="General Fund"/>
    <n v="19864.2"/>
  </r>
  <r>
    <x v="1"/>
    <x v="0"/>
    <x v="88"/>
    <x v="88"/>
    <s v="MM3"/>
    <s v="General Fund"/>
    <n v="8968179.3000000007"/>
  </r>
  <r>
    <x v="1"/>
    <x v="5"/>
    <x v="270"/>
    <x v="270"/>
    <s v="M04"/>
    <s v="Federal Grants Fund"/>
    <n v="889742.14"/>
  </r>
  <r>
    <x v="1"/>
    <x v="6"/>
    <x v="180"/>
    <x v="177"/>
    <s v="M04"/>
    <s v="Federal Grants Fund"/>
    <n v="39437.99"/>
  </r>
  <r>
    <x v="1"/>
    <x v="0"/>
    <x v="53"/>
    <x v="53"/>
    <s v="M03"/>
    <s v="General Fund"/>
    <n v="771334.4"/>
  </r>
  <r>
    <x v="2"/>
    <x v="8"/>
    <x v="342"/>
    <x v="347"/>
    <s v="M03"/>
    <s v="Expendable Trust Fund - External"/>
    <n v="376262.24"/>
  </r>
  <r>
    <x v="1"/>
    <x v="5"/>
    <x v="131"/>
    <x v="131"/>
    <s v="M03"/>
    <s v="General Fund"/>
    <n v="265848.24"/>
  </r>
  <r>
    <x v="0"/>
    <x v="5"/>
    <x v="131"/>
    <x v="131"/>
    <s v="MM3"/>
    <s v="Federal Grants Fund"/>
    <n v="117418"/>
  </r>
  <r>
    <x v="4"/>
    <x v="3"/>
    <x v="352"/>
    <x v="358"/>
    <s v="M03"/>
    <s v="General Fund"/>
    <n v="0"/>
  </r>
  <r>
    <x v="0"/>
    <x v="2"/>
    <x v="384"/>
    <x v="387"/>
    <s v="M03"/>
    <s v="Federal Grants Fund"/>
    <n v="119307.4"/>
  </r>
  <r>
    <x v="4"/>
    <x v="0"/>
    <x v="122"/>
    <x v="122"/>
    <s v="M03"/>
    <s v="General Fund"/>
    <n v="1121957.68"/>
  </r>
  <r>
    <x v="1"/>
    <x v="2"/>
    <x v="207"/>
    <x v="204"/>
    <s v="M03"/>
    <s v="Federal Grants Fund"/>
    <n v="2806689.87"/>
  </r>
  <r>
    <x v="1"/>
    <x v="12"/>
    <x v="319"/>
    <x v="322"/>
    <s v="M03"/>
    <s v="General Fund"/>
    <n v="33672.82"/>
  </r>
  <r>
    <x v="1"/>
    <x v="0"/>
    <x v="25"/>
    <x v="25"/>
    <s v="MM3"/>
    <s v="General Fund"/>
    <n v="3611057.33"/>
  </r>
  <r>
    <x v="0"/>
    <x v="6"/>
    <x v="408"/>
    <x v="411"/>
    <s v="M03"/>
    <s v="General Fund"/>
    <n v="768485.1"/>
  </r>
  <r>
    <x v="0"/>
    <x v="2"/>
    <x v="409"/>
    <x v="412"/>
    <s v="M03"/>
    <s v="General Fund"/>
    <n v="35517783.759999998"/>
  </r>
  <r>
    <x v="2"/>
    <x v="5"/>
    <x v="209"/>
    <x v="206"/>
    <s v="MM3"/>
    <s v="Federal Grants Fund"/>
    <n v="339635.34"/>
  </r>
  <r>
    <x v="3"/>
    <x v="9"/>
    <x v="410"/>
    <x v="413"/>
    <s v="M03"/>
    <s v="General Fund"/>
    <n v="8446767.8399999999"/>
  </r>
  <r>
    <x v="4"/>
    <x v="5"/>
    <x v="130"/>
    <x v="233"/>
    <s v="MM3"/>
    <s v="General Fund"/>
    <n v="7102108.9699999997"/>
  </r>
  <r>
    <x v="3"/>
    <x v="5"/>
    <x v="361"/>
    <x v="367"/>
    <s v="M04"/>
    <s v="General Fund"/>
    <n v="100000"/>
  </r>
  <r>
    <x v="3"/>
    <x v="6"/>
    <x v="350"/>
    <x v="355"/>
    <s v="M04"/>
    <s v="Federal Grants Fund"/>
    <n v="5194008.05"/>
  </r>
  <r>
    <x v="0"/>
    <x v="6"/>
    <x v="264"/>
    <x v="264"/>
    <s v="MM3"/>
    <s v="General Fund"/>
    <n v="565190.65"/>
  </r>
  <r>
    <x v="3"/>
    <x v="6"/>
    <x v="300"/>
    <x v="303"/>
    <s v="M04"/>
    <s v="Federal Grants Fund"/>
    <n v="17744.66"/>
  </r>
  <r>
    <x v="2"/>
    <x v="9"/>
    <x v="200"/>
    <x v="197"/>
    <s v="M03"/>
    <s v="Federal Grants Fund"/>
    <n v="635829.49"/>
  </r>
  <r>
    <x v="2"/>
    <x v="0"/>
    <x v="369"/>
    <x v="374"/>
    <s v="MM3"/>
    <s v="General Fund"/>
    <n v="130481.51"/>
  </r>
  <r>
    <x v="4"/>
    <x v="8"/>
    <x v="17"/>
    <x v="17"/>
    <s v="M03"/>
    <s v="General Fund"/>
    <n v="660000"/>
  </r>
  <r>
    <x v="2"/>
    <x v="3"/>
    <x v="112"/>
    <x v="112"/>
    <s v="M03"/>
    <s v="Federal Grants Fund"/>
    <n v="82911.06"/>
  </r>
  <r>
    <x v="0"/>
    <x v="0"/>
    <x v="103"/>
    <x v="103"/>
    <s v="M03"/>
    <s v="Expendable Trust Fund - External"/>
    <n v="0"/>
  </r>
  <r>
    <x v="0"/>
    <x v="6"/>
    <x v="170"/>
    <x v="168"/>
    <s v="MM3"/>
    <s v="General Fund"/>
    <n v="1333945.08"/>
  </r>
  <r>
    <x v="0"/>
    <x v="5"/>
    <x v="94"/>
    <x v="94"/>
    <s v="MM3"/>
    <s v="Expendable Trust Fund - External"/>
    <n v="63618.16"/>
  </r>
  <r>
    <x v="0"/>
    <x v="0"/>
    <x v="49"/>
    <x v="49"/>
    <s v="MM3"/>
    <s v="General Fund"/>
    <n v="138440.43"/>
  </r>
  <r>
    <x v="3"/>
    <x v="9"/>
    <x v="388"/>
    <x v="392"/>
    <s v="M03"/>
    <s v="General Fund"/>
    <n v="3247827.08"/>
  </r>
  <r>
    <x v="2"/>
    <x v="6"/>
    <x v="325"/>
    <x v="328"/>
    <s v="M04"/>
    <s v="General Fund"/>
    <n v="349747.12"/>
  </r>
  <r>
    <x v="1"/>
    <x v="4"/>
    <x v="254"/>
    <x v="252"/>
    <s v="M03"/>
    <s v="Federal Grants Fund"/>
    <n v="216799"/>
  </r>
  <r>
    <x v="4"/>
    <x v="12"/>
    <x v="317"/>
    <x v="320"/>
    <s v="M03"/>
    <s v="General Fund"/>
    <n v="250000"/>
  </r>
  <r>
    <x v="2"/>
    <x v="0"/>
    <x v="169"/>
    <x v="167"/>
    <s v="M03"/>
    <s v="General Fund"/>
    <n v="29493.62"/>
  </r>
  <r>
    <x v="3"/>
    <x v="0"/>
    <x v="103"/>
    <x v="103"/>
    <s v="MM3"/>
    <s v="General Fund"/>
    <n v="19382.080000000002"/>
  </r>
  <r>
    <x v="0"/>
    <x v="5"/>
    <x v="362"/>
    <x v="368"/>
    <s v="MM3"/>
    <s v="Expendable Trust Fund - External"/>
    <n v="523463.95"/>
  </r>
  <r>
    <x v="1"/>
    <x v="2"/>
    <x v="282"/>
    <x v="284"/>
    <s v="M03"/>
    <s v="Federal Grants Fund"/>
    <n v="760672.88"/>
  </r>
  <r>
    <x v="1"/>
    <x v="6"/>
    <x v="252"/>
    <x v="250"/>
    <s v="MM3"/>
    <s v="Federal Grants Fund"/>
    <n v="9832.65"/>
  </r>
  <r>
    <x v="4"/>
    <x v="0"/>
    <x v="66"/>
    <x v="66"/>
    <s v="M04"/>
    <s v="Intragovernmental Services Fund"/>
    <n v="3270320.77"/>
  </r>
  <r>
    <x v="4"/>
    <x v="6"/>
    <x v="355"/>
    <x v="361"/>
    <s v="M03"/>
    <s v="General Fund"/>
    <n v="550000"/>
  </r>
  <r>
    <x v="4"/>
    <x v="0"/>
    <x v="116"/>
    <x v="116"/>
    <s v="MM3"/>
    <s v="General Fund"/>
    <n v="944844.87"/>
  </r>
  <r>
    <x v="5"/>
    <x v="1"/>
    <x v="213"/>
    <x v="273"/>
    <s v="M03"/>
    <s v="General Fund"/>
    <n v="7403890.6600000001"/>
  </r>
  <r>
    <x v="5"/>
    <x v="7"/>
    <x v="208"/>
    <x v="205"/>
    <s v="M03"/>
    <s v="General Fund"/>
    <n v="846689.01"/>
  </r>
  <r>
    <x v="5"/>
    <x v="7"/>
    <x v="238"/>
    <x v="236"/>
    <s v="M03"/>
    <s v="Trust Fund For the Head Injury Treatment Service Fund"/>
    <n v="3179584.86"/>
  </r>
  <r>
    <x v="5"/>
    <x v="2"/>
    <x v="197"/>
    <x v="194"/>
    <s v="M03"/>
    <s v="General Fund"/>
    <n v="1260259.45"/>
  </r>
  <r>
    <x v="5"/>
    <x v="1"/>
    <x v="136"/>
    <x v="121"/>
    <s v="M03"/>
    <s v="General Fund"/>
    <n v="891908.85"/>
  </r>
  <r>
    <x v="5"/>
    <x v="0"/>
    <x v="189"/>
    <x v="186"/>
    <s v="M03"/>
    <s v="General Fund"/>
    <n v="55116.480000000003"/>
  </r>
  <r>
    <x v="0"/>
    <x v="0"/>
    <x v="189"/>
    <x v="186"/>
    <s v="M03"/>
    <s v="General Fund"/>
    <n v="52438.64"/>
  </r>
  <r>
    <x v="2"/>
    <x v="6"/>
    <x v="357"/>
    <x v="363"/>
    <s v="MM3"/>
    <s v="Federal Grants Fund"/>
    <n v="104683.77"/>
  </r>
  <r>
    <x v="5"/>
    <x v="7"/>
    <x v="251"/>
    <x v="249"/>
    <s v="M04"/>
    <s v="General Fund"/>
    <n v="41550.85"/>
  </r>
  <r>
    <x v="1"/>
    <x v="3"/>
    <x v="184"/>
    <x v="181"/>
    <s v="M03"/>
    <s v="General Fund"/>
    <n v="551050.59"/>
  </r>
  <r>
    <x v="0"/>
    <x v="5"/>
    <x v="30"/>
    <x v="30"/>
    <s v="MM3"/>
    <s v="Federal Grants Fund"/>
    <n v="441960"/>
  </r>
  <r>
    <x v="5"/>
    <x v="1"/>
    <x v="286"/>
    <x v="288"/>
    <s v="M03"/>
    <s v="General Fund"/>
    <n v="266396.46000000002"/>
  </r>
  <r>
    <x v="4"/>
    <x v="12"/>
    <x v="383"/>
    <x v="386"/>
    <s v="M03"/>
    <s v="General Fund"/>
    <n v="2972639"/>
  </r>
  <r>
    <x v="0"/>
    <x v="2"/>
    <x v="411"/>
    <x v="414"/>
    <s v="M03"/>
    <s v="Federal Grants Fund"/>
    <n v="40500"/>
  </r>
  <r>
    <x v="1"/>
    <x v="5"/>
    <x v="242"/>
    <x v="240"/>
    <s v="MM3"/>
    <s v="General Fund"/>
    <n v="465975.97"/>
  </r>
  <r>
    <x v="1"/>
    <x v="6"/>
    <x v="109"/>
    <x v="109"/>
    <s v="MM3"/>
    <s v="General Fund"/>
    <n v="251219.6"/>
  </r>
  <r>
    <x v="2"/>
    <x v="5"/>
    <x v="94"/>
    <x v="94"/>
    <s v="MM3"/>
    <s v="Expendable Trust Fund - External"/>
    <n v="100929.49"/>
  </r>
  <r>
    <x v="4"/>
    <x v="0"/>
    <x v="179"/>
    <x v="176"/>
    <s v="MM3"/>
    <s v="General Fund"/>
    <n v="7806220.25"/>
  </r>
  <r>
    <x v="4"/>
    <x v="2"/>
    <x v="2"/>
    <x v="2"/>
    <s v="M03"/>
    <s v="Federal Grants Fund"/>
    <n v="12105745.470000001"/>
  </r>
  <r>
    <x v="4"/>
    <x v="9"/>
    <x v="410"/>
    <x v="413"/>
    <s v="M03"/>
    <s v="General Fund"/>
    <n v="7003461.9000000004"/>
  </r>
  <r>
    <x v="4"/>
    <x v="0"/>
    <x v="299"/>
    <x v="302"/>
    <s v="MM3"/>
    <s v="General Fund"/>
    <n v="20031.23"/>
  </r>
  <r>
    <x v="4"/>
    <x v="7"/>
    <x v="251"/>
    <x v="249"/>
    <s v="M03"/>
    <s v="General Fund"/>
    <n v="398622.17"/>
  </r>
  <r>
    <x v="5"/>
    <x v="6"/>
    <x v="62"/>
    <x v="62"/>
    <s v="MM3"/>
    <s v="General Fund"/>
    <n v="13561174.689999999"/>
  </r>
  <r>
    <x v="5"/>
    <x v="5"/>
    <x v="60"/>
    <x v="60"/>
    <s v="M04"/>
    <s v="General Fund"/>
    <n v="651453.31000000006"/>
  </r>
  <r>
    <x v="5"/>
    <x v="6"/>
    <x v="83"/>
    <x v="83"/>
    <s v="MM3"/>
    <s v="Federal Grants Fund"/>
    <n v="1386367.66"/>
  </r>
  <r>
    <x v="3"/>
    <x v="8"/>
    <x v="17"/>
    <x v="17"/>
    <s v="M03"/>
    <s v="General Fund"/>
    <n v="642000"/>
  </r>
  <r>
    <x v="0"/>
    <x v="0"/>
    <x v="141"/>
    <x v="140"/>
    <s v="MM3"/>
    <s v="General Fund"/>
    <n v="109957.62"/>
  </r>
  <r>
    <x v="1"/>
    <x v="5"/>
    <x v="353"/>
    <x v="359"/>
    <s v="M04"/>
    <s v="Expendable Trust Fund - External"/>
    <n v="5822.75"/>
  </r>
  <r>
    <x v="2"/>
    <x v="1"/>
    <x v="370"/>
    <x v="375"/>
    <s v="M03"/>
    <s v="General Fund"/>
    <n v="5920"/>
  </r>
  <r>
    <x v="4"/>
    <x v="0"/>
    <x v="79"/>
    <x v="79"/>
    <s v="M04"/>
    <s v="General Fund"/>
    <n v="163710.97"/>
  </r>
  <r>
    <x v="4"/>
    <x v="0"/>
    <x v="79"/>
    <x v="79"/>
    <s v="M04"/>
    <s v="Expendable Trust Fund - External"/>
    <n v="0"/>
  </r>
  <r>
    <x v="4"/>
    <x v="0"/>
    <x v="336"/>
    <x v="340"/>
    <s v="M04"/>
    <s v="General Fund"/>
    <n v="140000"/>
  </r>
  <r>
    <x v="4"/>
    <x v="5"/>
    <x v="67"/>
    <x v="67"/>
    <s v="M03"/>
    <s v="General Fund"/>
    <n v="870100.1"/>
  </r>
  <r>
    <x v="4"/>
    <x v="6"/>
    <x v="201"/>
    <x v="198"/>
    <s v="M03"/>
    <s v="Federal Grants Fund"/>
    <n v="105000"/>
  </r>
  <r>
    <x v="4"/>
    <x v="8"/>
    <x v="331"/>
    <x v="335"/>
    <s v="M03"/>
    <s v="Federal Grants Fund"/>
    <n v="96098.14"/>
  </r>
  <r>
    <x v="5"/>
    <x v="6"/>
    <x v="77"/>
    <x v="77"/>
    <s v="MM3"/>
    <s v="Federal Grants Fund"/>
    <n v="3694"/>
  </r>
  <r>
    <x v="5"/>
    <x v="6"/>
    <x v="408"/>
    <x v="411"/>
    <s v="M03"/>
    <s v="General Fund"/>
    <n v="468510.28"/>
  </r>
  <r>
    <x v="5"/>
    <x v="5"/>
    <x v="5"/>
    <x v="5"/>
    <s v="MM3"/>
    <s v="Expendable Trust Fund - External"/>
    <n v="116188.46"/>
  </r>
  <r>
    <x v="5"/>
    <x v="6"/>
    <x v="175"/>
    <x v="172"/>
    <s v="M03"/>
    <s v="General Fund"/>
    <n v="108471.81"/>
  </r>
  <r>
    <x v="5"/>
    <x v="5"/>
    <x v="130"/>
    <x v="233"/>
    <s v="MM3"/>
    <s v="Expendable Trust Fund - External"/>
    <n v="86936.16"/>
  </r>
  <r>
    <x v="1"/>
    <x v="0"/>
    <x v="84"/>
    <x v="84"/>
    <s v="M04"/>
    <s v="Expendable Trust Fund - External"/>
    <n v="92500"/>
  </r>
  <r>
    <x v="2"/>
    <x v="6"/>
    <x v="355"/>
    <x v="361"/>
    <s v="M03"/>
    <s v="Federal Grants Fund"/>
    <n v="150000"/>
  </r>
  <r>
    <x v="3"/>
    <x v="6"/>
    <x v="397"/>
    <x v="181"/>
    <s v="M04"/>
    <s v="General Fund"/>
    <n v="557700"/>
  </r>
  <r>
    <x v="1"/>
    <x v="6"/>
    <x v="19"/>
    <x v="19"/>
    <s v="M04"/>
    <s v="General Fund"/>
    <n v="32098.67"/>
  </r>
  <r>
    <x v="0"/>
    <x v="6"/>
    <x v="308"/>
    <x v="311"/>
    <s v="MM3"/>
    <s v="General Fund"/>
    <n v="1455302"/>
  </r>
  <r>
    <x v="3"/>
    <x v="7"/>
    <x v="412"/>
    <x v="415"/>
    <s v="M03"/>
    <s v="Trust Fund For the Head Injury Treatment Service Fund"/>
    <n v="3235.02"/>
  </r>
  <r>
    <x v="4"/>
    <x v="0"/>
    <x v="189"/>
    <x v="186"/>
    <s v="M03"/>
    <s v="General Fund"/>
    <n v="63896.639999999999"/>
  </r>
  <r>
    <x v="0"/>
    <x v="0"/>
    <x v="205"/>
    <x v="202"/>
    <s v="M03"/>
    <s v="Federal Grants Fund"/>
    <n v="44326.84"/>
  </r>
  <r>
    <x v="2"/>
    <x v="0"/>
    <x v="10"/>
    <x v="10"/>
    <s v="M03"/>
    <s v="Expendable Trust Fund - External"/>
    <n v="32142.3"/>
  </r>
  <r>
    <x v="4"/>
    <x v="3"/>
    <x v="3"/>
    <x v="3"/>
    <s v="M03"/>
    <s v="General Fund"/>
    <n v="0"/>
  </r>
  <r>
    <x v="1"/>
    <x v="6"/>
    <x v="413"/>
    <x v="416"/>
    <s v="M04"/>
    <s v="General Fund"/>
    <n v="473660"/>
  </r>
  <r>
    <x v="4"/>
    <x v="6"/>
    <x v="99"/>
    <x v="99"/>
    <s v="MM3"/>
    <s v="Federal Grants Fund"/>
    <n v="0"/>
  </r>
  <r>
    <x v="0"/>
    <x v="0"/>
    <x v="186"/>
    <x v="183"/>
    <s v="M03"/>
    <s v="Expendable Trust Fund - External"/>
    <n v="0"/>
  </r>
  <r>
    <x v="4"/>
    <x v="6"/>
    <x v="118"/>
    <x v="118"/>
    <s v="M04"/>
    <s v="Federal Grants Fund"/>
    <n v="382139.58"/>
  </r>
  <r>
    <x v="1"/>
    <x v="7"/>
    <x v="127"/>
    <x v="127"/>
    <s v="M03"/>
    <s v="Federal Grants Fund"/>
    <n v="1369.21"/>
  </r>
  <r>
    <x v="4"/>
    <x v="0"/>
    <x v="18"/>
    <x v="18"/>
    <s v="MM3"/>
    <s v="General Fund"/>
    <n v="150994.47"/>
  </r>
  <r>
    <x v="4"/>
    <x v="0"/>
    <x v="193"/>
    <x v="190"/>
    <s v="M03"/>
    <s v="General Fund"/>
    <n v="4277.91"/>
  </r>
  <r>
    <x v="4"/>
    <x v="7"/>
    <x v="198"/>
    <x v="195"/>
    <s v="M03"/>
    <s v="General Fund"/>
    <n v="186822.47"/>
  </r>
  <r>
    <x v="5"/>
    <x v="3"/>
    <x v="414"/>
    <x v="417"/>
    <s v="M04"/>
    <s v="General Fund"/>
    <n v="992707"/>
  </r>
  <r>
    <x v="4"/>
    <x v="3"/>
    <x v="148"/>
    <x v="147"/>
    <s v="M03"/>
    <s v="Federal Grants Fund"/>
    <n v="0"/>
  </r>
  <r>
    <x v="0"/>
    <x v="8"/>
    <x v="342"/>
    <x v="347"/>
    <s v="M03"/>
    <s v="Federal Grants Fund"/>
    <n v="32205.73"/>
  </r>
  <r>
    <x v="3"/>
    <x v="0"/>
    <x v="122"/>
    <x v="122"/>
    <s v="M03"/>
    <s v="General Fund"/>
    <n v="3500"/>
  </r>
  <r>
    <x v="3"/>
    <x v="0"/>
    <x v="179"/>
    <x v="176"/>
    <s v="MM3"/>
    <s v="Expendable Trust Fund - External"/>
    <n v="0"/>
  </r>
  <r>
    <x v="2"/>
    <x v="6"/>
    <x v="170"/>
    <x v="168"/>
    <s v="M04"/>
    <s v="Federal Grants Fund"/>
    <n v="68604.12"/>
  </r>
  <r>
    <x v="3"/>
    <x v="6"/>
    <x v="190"/>
    <x v="187"/>
    <s v="M03"/>
    <s v="Substance Abuse Services Fund"/>
    <n v="0"/>
  </r>
  <r>
    <x v="3"/>
    <x v="6"/>
    <x v="35"/>
    <x v="35"/>
    <s v="MM3"/>
    <s v="General Fund"/>
    <n v="0"/>
  </r>
  <r>
    <x v="3"/>
    <x v="0"/>
    <x v="186"/>
    <x v="183"/>
    <s v="M04"/>
    <s v="Expendable Trust Fund - External"/>
    <n v="0"/>
  </r>
  <r>
    <x v="1"/>
    <x v="5"/>
    <x v="75"/>
    <x v="75"/>
    <s v="MM3"/>
    <s v="General Fund"/>
    <n v="0"/>
  </r>
  <r>
    <x v="2"/>
    <x v="11"/>
    <x v="244"/>
    <x v="242"/>
    <s v="M04"/>
    <s v="General Fund"/>
    <n v="75000"/>
  </r>
  <r>
    <x v="4"/>
    <x v="6"/>
    <x v="413"/>
    <x v="416"/>
    <s v="M04"/>
    <s v="General Fund"/>
    <n v="570929.37"/>
  </r>
  <r>
    <x v="5"/>
    <x v="6"/>
    <x v="277"/>
    <x v="279"/>
    <s v="M03"/>
    <s v="Federal Grants Fund"/>
    <n v="290004.95"/>
  </r>
  <r>
    <x v="5"/>
    <x v="0"/>
    <x v="205"/>
    <x v="202"/>
    <s v="M03"/>
    <s v="Federal Grants Fund"/>
    <n v="108857.46"/>
  </r>
  <r>
    <x v="4"/>
    <x v="6"/>
    <x v="355"/>
    <x v="361"/>
    <s v="M03"/>
    <s v="Federal Grants Fund"/>
    <n v="150000"/>
  </r>
  <r>
    <x v="2"/>
    <x v="6"/>
    <x v="401"/>
    <x v="404"/>
    <s v="M04"/>
    <s v="General Fund"/>
    <n v="407500"/>
  </r>
  <r>
    <x v="1"/>
    <x v="0"/>
    <x v="97"/>
    <x v="97"/>
    <s v="M03"/>
    <s v="Expendable Trust Fund - External"/>
    <n v="0"/>
  </r>
  <r>
    <x v="5"/>
    <x v="0"/>
    <x v="48"/>
    <x v="48"/>
    <s v="MM3"/>
    <s v="Expendable Trust Fund - External"/>
    <n v="3496.8"/>
  </r>
  <r>
    <x v="4"/>
    <x v="3"/>
    <x v="415"/>
    <x v="418"/>
    <s v="M03"/>
    <s v="General Fund"/>
    <n v="0"/>
  </r>
  <r>
    <x v="2"/>
    <x v="6"/>
    <x v="386"/>
    <x v="390"/>
    <s v="MM3"/>
    <s v="Federal Grants Fund"/>
    <n v="213214.51"/>
  </r>
  <r>
    <x v="0"/>
    <x v="6"/>
    <x v="137"/>
    <x v="136"/>
    <s v="M03"/>
    <s v="Federal Grants Fund"/>
    <n v="64673.4"/>
  </r>
  <r>
    <x v="1"/>
    <x v="0"/>
    <x v="52"/>
    <x v="52"/>
    <s v="M03"/>
    <s v="Expendable Trust Fund - External"/>
    <n v="0"/>
  </r>
  <r>
    <x v="1"/>
    <x v="5"/>
    <x v="257"/>
    <x v="257"/>
    <s v="M03"/>
    <s v="Federal Grants Fund"/>
    <n v="22697.83"/>
  </r>
  <r>
    <x v="0"/>
    <x v="6"/>
    <x v="416"/>
    <x v="419"/>
    <s v="MM3"/>
    <s v="General Fund"/>
    <n v="4872.3599999999997"/>
  </r>
  <r>
    <x v="0"/>
    <x v="0"/>
    <x v="260"/>
    <x v="260"/>
    <s v="MM3"/>
    <s v="General Fund"/>
    <n v="0"/>
  </r>
  <r>
    <x v="0"/>
    <x v="0"/>
    <x v="202"/>
    <x v="199"/>
    <s v="MM3"/>
    <s v="Expendable Trust Fund - External"/>
    <n v="0"/>
  </r>
  <r>
    <x v="2"/>
    <x v="6"/>
    <x v="417"/>
    <x v="420"/>
    <s v="M04"/>
    <s v="General Fund"/>
    <n v="0"/>
  </r>
  <r>
    <x v="2"/>
    <x v="7"/>
    <x v="326"/>
    <x v="330"/>
    <s v="M04"/>
    <s v="Federal Grants Fund"/>
    <n v="2600"/>
  </r>
  <r>
    <x v="1"/>
    <x v="2"/>
    <x v="280"/>
    <x v="282"/>
    <s v="MM3"/>
    <s v="Federal Grants Fund"/>
    <n v="0"/>
  </r>
  <r>
    <x v="3"/>
    <x v="7"/>
    <x v="208"/>
    <x v="205"/>
    <s v="M03"/>
    <s v="Expendable Trust Fund - External"/>
    <n v="0"/>
  </r>
  <r>
    <x v="3"/>
    <x v="0"/>
    <x v="10"/>
    <x v="10"/>
    <s v="MM3"/>
    <s v="Expendable Trust Fund - External"/>
    <n v="0"/>
  </r>
  <r>
    <x v="4"/>
    <x v="0"/>
    <x v="154"/>
    <x v="153"/>
    <s v="M04"/>
    <s v="Expendable Trust Fund - External"/>
    <n v="-8500"/>
  </r>
  <r>
    <x v="0"/>
    <x v="0"/>
    <x v="97"/>
    <x v="97"/>
    <s v="M03"/>
    <s v="General Fund"/>
    <n v="11814329.73"/>
  </r>
  <r>
    <x v="2"/>
    <x v="3"/>
    <x v="6"/>
    <x v="6"/>
    <s v="M03"/>
    <s v="General Fund"/>
    <n v="3349755.91"/>
  </r>
  <r>
    <x v="3"/>
    <x v="0"/>
    <x v="339"/>
    <x v="343"/>
    <s v="MM3"/>
    <s v="General Fund"/>
    <n v="928664.94"/>
  </r>
  <r>
    <x v="3"/>
    <x v="0"/>
    <x v="179"/>
    <x v="176"/>
    <s v="MM3"/>
    <s v="General Fund"/>
    <n v="7573904.2000000002"/>
  </r>
  <r>
    <x v="3"/>
    <x v="0"/>
    <x v="154"/>
    <x v="153"/>
    <s v="M03"/>
    <s v="General Fund"/>
    <n v="44091999.140000001"/>
  </r>
  <r>
    <x v="3"/>
    <x v="7"/>
    <x v="120"/>
    <x v="120"/>
    <s v="M03"/>
    <s v="Trust Fund For the Head Injury Treatment Service Fund"/>
    <n v="590033.30000000005"/>
  </r>
  <r>
    <x v="3"/>
    <x v="6"/>
    <x v="175"/>
    <x v="172"/>
    <s v="M03"/>
    <s v="General Fund"/>
    <n v="116828"/>
  </r>
  <r>
    <x v="3"/>
    <x v="0"/>
    <x v="58"/>
    <x v="58"/>
    <s v="MM3"/>
    <s v="General Fund"/>
    <n v="84739.4"/>
  </r>
  <r>
    <x v="3"/>
    <x v="0"/>
    <x v="116"/>
    <x v="116"/>
    <s v="M03"/>
    <s v="General Fund"/>
    <n v="1939376.72"/>
  </r>
  <r>
    <x v="0"/>
    <x v="7"/>
    <x v="238"/>
    <x v="236"/>
    <s v="M03"/>
    <s v="Trust Fund For the Head Injury Treatment Service Fund"/>
    <n v="2806536.96"/>
  </r>
  <r>
    <x v="2"/>
    <x v="5"/>
    <x v="362"/>
    <x v="368"/>
    <s v="MM3"/>
    <s v="General Fund"/>
    <n v="1963957.23"/>
  </r>
  <r>
    <x v="0"/>
    <x v="0"/>
    <x v="154"/>
    <x v="153"/>
    <s v="MM3"/>
    <s v="General Fund"/>
    <n v="25584458.68"/>
  </r>
  <r>
    <x v="2"/>
    <x v="7"/>
    <x v="327"/>
    <x v="331"/>
    <s v="M03"/>
    <s v="Federal Grants Fund"/>
    <n v="2119926.44"/>
  </r>
  <r>
    <x v="2"/>
    <x v="7"/>
    <x v="43"/>
    <x v="43"/>
    <s v="M03"/>
    <s v="Federal Grants Fund"/>
    <n v="88480"/>
  </r>
  <r>
    <x v="0"/>
    <x v="0"/>
    <x v="221"/>
    <x v="219"/>
    <s v="M03"/>
    <s v="General Fund"/>
    <n v="26643186.600000001"/>
  </r>
  <r>
    <x v="0"/>
    <x v="0"/>
    <x v="116"/>
    <x v="116"/>
    <s v="M03"/>
    <s v="General Fund"/>
    <n v="987084.02"/>
  </r>
  <r>
    <x v="3"/>
    <x v="7"/>
    <x v="251"/>
    <x v="249"/>
    <s v="M03"/>
    <s v="Trust Fund For the Head Injury Treatment Service Fund"/>
    <n v="55751.92"/>
  </r>
  <r>
    <x v="3"/>
    <x v="0"/>
    <x v="105"/>
    <x v="105"/>
    <s v="MM3"/>
    <s v="Money Follows the Person Rebalancing Demonstration Grant Tr"/>
    <n v="5779965.4000000004"/>
  </r>
  <r>
    <x v="3"/>
    <x v="6"/>
    <x v="123"/>
    <x v="123"/>
    <s v="M04"/>
    <s v="General Fund"/>
    <n v="1764463.81"/>
  </r>
  <r>
    <x v="3"/>
    <x v="6"/>
    <x v="334"/>
    <x v="338"/>
    <s v="M04"/>
    <s v="General Fund"/>
    <n v="710495.97"/>
  </r>
  <r>
    <x v="3"/>
    <x v="0"/>
    <x v="28"/>
    <x v="28"/>
    <s v="M03"/>
    <s v="General Fund"/>
    <n v="1447241.94"/>
  </r>
  <r>
    <x v="3"/>
    <x v="9"/>
    <x v="222"/>
    <x v="220"/>
    <s v="M03"/>
    <s v="General Fund"/>
    <n v="15138145.869999999"/>
  </r>
  <r>
    <x v="0"/>
    <x v="0"/>
    <x v="20"/>
    <x v="20"/>
    <s v="M03"/>
    <s v="Expendable Trust Fund - External"/>
    <n v="0"/>
  </r>
  <r>
    <x v="0"/>
    <x v="0"/>
    <x v="79"/>
    <x v="79"/>
    <s v="M03"/>
    <s v="Expendable Trust Fund - External"/>
    <n v="0"/>
  </r>
  <r>
    <x v="3"/>
    <x v="0"/>
    <x v="41"/>
    <x v="41"/>
    <s v="M03"/>
    <s v="Money Follows the Person Rebalancing Demonstration Grant Tr"/>
    <n v="179239.77"/>
  </r>
  <r>
    <x v="2"/>
    <x v="0"/>
    <x v="314"/>
    <x v="317"/>
    <s v="MM3"/>
    <s v="General Fund"/>
    <n v="4003999.89"/>
  </r>
  <r>
    <x v="3"/>
    <x v="0"/>
    <x v="229"/>
    <x v="227"/>
    <s v="MM3"/>
    <s v="General Fund"/>
    <n v="69096.08"/>
  </r>
  <r>
    <x v="4"/>
    <x v="3"/>
    <x v="418"/>
    <x v="421"/>
    <s v="M03"/>
    <s v="General Fund"/>
    <n v="0"/>
  </r>
  <r>
    <x v="1"/>
    <x v="0"/>
    <x v="419"/>
    <x v="422"/>
    <s v="MM3"/>
    <s v="General Fund"/>
    <n v="428866.92"/>
  </r>
  <r>
    <x v="1"/>
    <x v="4"/>
    <x v="4"/>
    <x v="4"/>
    <s v="M03"/>
    <s v="General Fund"/>
    <n v="2534826.09"/>
  </r>
  <r>
    <x v="2"/>
    <x v="2"/>
    <x v="420"/>
    <x v="423"/>
    <s v="M03"/>
    <s v="Federal Grants Fund"/>
    <n v="299742.5"/>
  </r>
  <r>
    <x v="4"/>
    <x v="11"/>
    <x v="421"/>
    <x v="424"/>
    <s v="M03"/>
    <s v="General Fund"/>
    <n v="20450269.5"/>
  </r>
  <r>
    <x v="0"/>
    <x v="7"/>
    <x v="422"/>
    <x v="425"/>
    <s v="M03"/>
    <s v="General Fund"/>
    <n v="136910.76"/>
  </r>
  <r>
    <x v="2"/>
    <x v="1"/>
    <x v="231"/>
    <x v="119"/>
    <s v="M04"/>
    <s v="General Fund"/>
    <n v="3021.1"/>
  </r>
  <r>
    <x v="1"/>
    <x v="6"/>
    <x v="170"/>
    <x v="168"/>
    <s v="MM3"/>
    <s v="Federal Grants Fund"/>
    <n v="1151935.08"/>
  </r>
  <r>
    <x v="0"/>
    <x v="6"/>
    <x v="253"/>
    <x v="251"/>
    <s v="MM3"/>
    <s v="General Fund"/>
    <n v="5570027.46"/>
  </r>
  <r>
    <x v="0"/>
    <x v="5"/>
    <x v="94"/>
    <x v="94"/>
    <s v="M03"/>
    <s v="Federal Grants Fund"/>
    <n v="5383.71"/>
  </r>
  <r>
    <x v="1"/>
    <x v="0"/>
    <x v="25"/>
    <x v="25"/>
    <s v="M03"/>
    <s v="General Fund"/>
    <n v="512805.05"/>
  </r>
  <r>
    <x v="2"/>
    <x v="5"/>
    <x v="242"/>
    <x v="240"/>
    <s v="MM3"/>
    <s v="Federal Grants Fund"/>
    <n v="667852.81999999995"/>
  </r>
  <r>
    <x v="0"/>
    <x v="0"/>
    <x v="53"/>
    <x v="53"/>
    <s v="M03"/>
    <s v="General Fund"/>
    <n v="737717.33"/>
  </r>
  <r>
    <x v="1"/>
    <x v="1"/>
    <x v="395"/>
    <x v="399"/>
    <s v="M04"/>
    <s v="Federal Grants Fund"/>
    <n v="113722"/>
  </r>
  <r>
    <x v="4"/>
    <x v="6"/>
    <x v="8"/>
    <x v="8"/>
    <s v="M03"/>
    <s v="Federal Grants Fund"/>
    <n v="17289499.210000001"/>
  </r>
  <r>
    <x v="1"/>
    <x v="7"/>
    <x v="55"/>
    <x v="55"/>
    <s v="M03"/>
    <s v="Federal Grants Fund"/>
    <n v="36292.300000000003"/>
  </r>
  <r>
    <x v="2"/>
    <x v="6"/>
    <x v="277"/>
    <x v="279"/>
    <s v="M03"/>
    <s v="Federal Grants Fund"/>
    <n v="273175.40000000002"/>
  </r>
  <r>
    <x v="2"/>
    <x v="0"/>
    <x v="126"/>
    <x v="126"/>
    <s v="M03"/>
    <s v="General Fund"/>
    <n v="344594"/>
  </r>
  <r>
    <x v="1"/>
    <x v="3"/>
    <x v="360"/>
    <x v="366"/>
    <s v="M03"/>
    <s v="General Fund"/>
    <n v="1567758.63"/>
  </r>
  <r>
    <x v="4"/>
    <x v="5"/>
    <x v="214"/>
    <x v="286"/>
    <s v="MM3"/>
    <s v="General Fund"/>
    <n v="3228472.9"/>
  </r>
  <r>
    <x v="0"/>
    <x v="6"/>
    <x v="61"/>
    <x v="61"/>
    <s v="M04"/>
    <s v="General Fund"/>
    <n v="534272.56999999995"/>
  </r>
  <r>
    <x v="4"/>
    <x v="8"/>
    <x v="406"/>
    <x v="409"/>
    <s v="M03"/>
    <s v="Federal Grants Fund"/>
    <n v="782339.14"/>
  </r>
  <r>
    <x v="1"/>
    <x v="6"/>
    <x v="144"/>
    <x v="143"/>
    <s v="M03"/>
    <s v="Federal Grants Fund"/>
    <n v="916738.39"/>
  </r>
  <r>
    <x v="0"/>
    <x v="5"/>
    <x v="75"/>
    <x v="75"/>
    <s v="MM3"/>
    <s v="General Fund"/>
    <n v="909286.36"/>
  </r>
  <r>
    <x v="1"/>
    <x v="9"/>
    <x v="72"/>
    <x v="388"/>
    <s v="M03"/>
    <s v="General Fund"/>
    <n v="5542362.8499999996"/>
  </r>
  <r>
    <x v="4"/>
    <x v="3"/>
    <x v="7"/>
    <x v="7"/>
    <s v="M03"/>
    <s v="General Fund"/>
    <n v="0"/>
  </r>
  <r>
    <x v="3"/>
    <x v="6"/>
    <x v="423"/>
    <x v="426"/>
    <s v="M04"/>
    <s v="Federal Grants Fund"/>
    <n v="332309.27"/>
  </r>
  <r>
    <x v="0"/>
    <x v="6"/>
    <x v="355"/>
    <x v="361"/>
    <s v="MM3"/>
    <s v="Federal Grants Fund"/>
    <n v="616924.53"/>
  </r>
  <r>
    <x v="4"/>
    <x v="2"/>
    <x v="364"/>
    <x v="369"/>
    <s v="M03"/>
    <s v="General Fund"/>
    <n v="186266926.03"/>
  </r>
  <r>
    <x v="0"/>
    <x v="8"/>
    <x v="391"/>
    <x v="395"/>
    <s v="M03"/>
    <s v="General Fund"/>
    <n v="264141.46000000002"/>
  </r>
  <r>
    <x v="1"/>
    <x v="10"/>
    <x v="68"/>
    <x v="68"/>
    <s v="M03"/>
    <s v="Expendable Trust Fund - External"/>
    <n v="676715.09"/>
  </r>
  <r>
    <x v="3"/>
    <x v="1"/>
    <x v="291"/>
    <x v="293"/>
    <s v="M03"/>
    <s v="General Fund"/>
    <n v="92554"/>
  </r>
  <r>
    <x v="3"/>
    <x v="6"/>
    <x v="50"/>
    <x v="50"/>
    <s v="MM3"/>
    <s v="General Fund"/>
    <n v="930039.6"/>
  </r>
  <r>
    <x v="3"/>
    <x v="1"/>
    <x v="33"/>
    <x v="33"/>
    <s v="M03"/>
    <s v="General Fund"/>
    <n v="510611.9"/>
  </r>
  <r>
    <x v="0"/>
    <x v="5"/>
    <x v="387"/>
    <x v="391"/>
    <s v="MM3"/>
    <s v="General Fund"/>
    <n v="8375669.8799999999"/>
  </r>
  <r>
    <x v="4"/>
    <x v="7"/>
    <x v="344"/>
    <x v="349"/>
    <s v="M03"/>
    <s v="General Fund"/>
    <n v="622374.53"/>
  </r>
  <r>
    <x v="1"/>
    <x v="5"/>
    <x v="424"/>
    <x v="427"/>
    <s v="MM3"/>
    <s v="General Fund"/>
    <n v="1033142"/>
  </r>
  <r>
    <x v="4"/>
    <x v="5"/>
    <x v="5"/>
    <x v="5"/>
    <s v="MM3"/>
    <s v="Federal Grants Fund"/>
    <n v="413449.83"/>
  </r>
  <r>
    <x v="0"/>
    <x v="0"/>
    <x v="88"/>
    <x v="88"/>
    <s v="M04"/>
    <s v="General Fund"/>
    <n v="4374666.8099999996"/>
  </r>
  <r>
    <x v="2"/>
    <x v="6"/>
    <x v="153"/>
    <x v="152"/>
    <s v="MM3"/>
    <s v="Federal Grants Fund"/>
    <n v="1783864.84"/>
  </r>
  <r>
    <x v="3"/>
    <x v="6"/>
    <x v="425"/>
    <x v="428"/>
    <s v="M04"/>
    <s v="Mass Gaming Control Fund"/>
    <n v="51444.55"/>
  </r>
  <r>
    <x v="3"/>
    <x v="0"/>
    <x v="93"/>
    <x v="93"/>
    <s v="MM3"/>
    <s v="General Fund"/>
    <n v="58115.9"/>
  </r>
  <r>
    <x v="3"/>
    <x v="6"/>
    <x v="256"/>
    <x v="255"/>
    <s v="MM3"/>
    <s v="General Fund"/>
    <n v="48551.8"/>
  </r>
  <r>
    <x v="3"/>
    <x v="6"/>
    <x v="386"/>
    <x v="390"/>
    <s v="MM3"/>
    <s v="General Fund"/>
    <n v="234597.62"/>
  </r>
  <r>
    <x v="3"/>
    <x v="7"/>
    <x v="412"/>
    <x v="415"/>
    <s v="M03"/>
    <s v="General Fund"/>
    <n v="242146.97"/>
  </r>
  <r>
    <x v="3"/>
    <x v="1"/>
    <x v="395"/>
    <x v="399"/>
    <s v="M04"/>
    <s v="Federal Grants Fund"/>
    <n v="128257"/>
  </r>
  <r>
    <x v="3"/>
    <x v="0"/>
    <x v="369"/>
    <x v="374"/>
    <s v="M03"/>
    <s v="General Fund"/>
    <n v="324"/>
  </r>
  <r>
    <x v="2"/>
    <x v="5"/>
    <x v="30"/>
    <x v="30"/>
    <s v="M03"/>
    <s v="General Fund"/>
    <n v="1652253.32"/>
  </r>
  <r>
    <x v="0"/>
    <x v="0"/>
    <x v="97"/>
    <x v="97"/>
    <s v="MM3"/>
    <s v="Expendable Trust Fund - External"/>
    <n v="0"/>
  </r>
  <r>
    <x v="1"/>
    <x v="3"/>
    <x v="64"/>
    <x v="64"/>
    <s v="M04"/>
    <s v="Federal Grants Fund"/>
    <n v="277875"/>
  </r>
  <r>
    <x v="0"/>
    <x v="0"/>
    <x v="48"/>
    <x v="48"/>
    <s v="MM3"/>
    <s v="General Fund"/>
    <n v="120862.19"/>
  </r>
  <r>
    <x v="0"/>
    <x v="4"/>
    <x v="254"/>
    <x v="252"/>
    <s v="M03"/>
    <s v="Federal Grants Fund"/>
    <n v="176857"/>
  </r>
  <r>
    <x v="0"/>
    <x v="7"/>
    <x v="198"/>
    <x v="195"/>
    <s v="M03"/>
    <s v="Federal Grants Fund"/>
    <n v="9146.27"/>
  </r>
  <r>
    <x v="4"/>
    <x v="6"/>
    <x v="386"/>
    <x v="390"/>
    <s v="MM3"/>
    <s v="Federal Grants Fund"/>
    <n v="303338.62"/>
  </r>
  <r>
    <x v="4"/>
    <x v="2"/>
    <x v="197"/>
    <x v="194"/>
    <s v="M03"/>
    <s v="General Fund"/>
    <n v="943712.5"/>
  </r>
  <r>
    <x v="5"/>
    <x v="5"/>
    <x v="76"/>
    <x v="76"/>
    <s v="M04"/>
    <s v="General Fund"/>
    <n v="3812162.89"/>
  </r>
  <r>
    <x v="5"/>
    <x v="0"/>
    <x v="121"/>
    <x v="121"/>
    <s v="MM3"/>
    <s v="General Fund"/>
    <n v="35503549.32"/>
  </r>
  <r>
    <x v="5"/>
    <x v="0"/>
    <x v="154"/>
    <x v="153"/>
    <s v="M03"/>
    <s v="General Fund"/>
    <n v="39371303.109999999"/>
  </r>
  <r>
    <x v="5"/>
    <x v="6"/>
    <x v="274"/>
    <x v="275"/>
    <s v="MM3"/>
    <s v="General Fund"/>
    <n v="725829.38"/>
  </r>
  <r>
    <x v="5"/>
    <x v="0"/>
    <x v="26"/>
    <x v="26"/>
    <s v="M04"/>
    <s v="General Fund"/>
    <n v="866208.28"/>
  </r>
  <r>
    <x v="5"/>
    <x v="7"/>
    <x v="238"/>
    <x v="236"/>
    <s v="M03"/>
    <s v="General Fund"/>
    <n v="788993.23"/>
  </r>
  <r>
    <x v="5"/>
    <x v="13"/>
    <x v="426"/>
    <x v="429"/>
    <s v="M03"/>
    <s v="General Fund"/>
    <n v="4282430.99"/>
  </r>
  <r>
    <x v="5"/>
    <x v="5"/>
    <x v="209"/>
    <x v="206"/>
    <s v="MM3"/>
    <s v="General Fund"/>
    <n v="15490603.310000001"/>
  </r>
  <r>
    <x v="5"/>
    <x v="0"/>
    <x v="215"/>
    <x v="212"/>
    <s v="MM3"/>
    <s v="General Fund"/>
    <n v="189921.62"/>
  </r>
  <r>
    <x v="5"/>
    <x v="7"/>
    <x v="251"/>
    <x v="249"/>
    <s v="M03"/>
    <s v="General Fund"/>
    <n v="958707.45"/>
  </r>
  <r>
    <x v="1"/>
    <x v="0"/>
    <x v="44"/>
    <x v="44"/>
    <s v="M03"/>
    <s v="General Fund"/>
    <n v="8074.44"/>
  </r>
  <r>
    <x v="5"/>
    <x v="6"/>
    <x v="153"/>
    <x v="152"/>
    <s v="MM3"/>
    <s v="Federal Grants Fund"/>
    <n v="1239443.3"/>
  </r>
  <r>
    <x v="1"/>
    <x v="3"/>
    <x v="227"/>
    <x v="225"/>
    <s v="M03"/>
    <s v="General Fund"/>
    <n v="634336.19999999995"/>
  </r>
  <r>
    <x v="0"/>
    <x v="1"/>
    <x v="157"/>
    <x v="156"/>
    <s v="M03"/>
    <s v="Federal Grants Fund"/>
    <n v="49875"/>
  </r>
  <r>
    <x v="1"/>
    <x v="6"/>
    <x v="427"/>
    <x v="430"/>
    <s v="M04"/>
    <s v="Federal Highway Construction Program Capital Projects Fund"/>
    <n v="30433.38"/>
  </r>
  <r>
    <x v="2"/>
    <x v="0"/>
    <x v="193"/>
    <x v="190"/>
    <s v="MM3"/>
    <s v="General Fund"/>
    <n v="524327.76"/>
  </r>
  <r>
    <x v="2"/>
    <x v="5"/>
    <x v="134"/>
    <x v="134"/>
    <s v="MM3"/>
    <s v="Federal Grants Fund"/>
    <n v="96422.64"/>
  </r>
  <r>
    <x v="0"/>
    <x v="6"/>
    <x v="118"/>
    <x v="118"/>
    <s v="M04"/>
    <s v="General Fund"/>
    <n v="145000"/>
  </r>
  <r>
    <x v="0"/>
    <x v="0"/>
    <x v="229"/>
    <x v="227"/>
    <s v="M03"/>
    <s v="Expendable Trust Fund - External"/>
    <n v="0"/>
  </r>
  <r>
    <x v="2"/>
    <x v="6"/>
    <x v="91"/>
    <x v="91"/>
    <s v="M04"/>
    <s v="General Fund"/>
    <n v="900918.3"/>
  </r>
  <r>
    <x v="4"/>
    <x v="5"/>
    <x v="94"/>
    <x v="94"/>
    <s v="M04"/>
    <s v="General Fund"/>
    <n v="672317.32"/>
  </r>
  <r>
    <x v="2"/>
    <x v="0"/>
    <x v="273"/>
    <x v="274"/>
    <s v="M03"/>
    <s v="Expendable Trust Fund - External"/>
    <n v="0"/>
  </r>
  <r>
    <x v="4"/>
    <x v="5"/>
    <x v="76"/>
    <x v="76"/>
    <s v="M04"/>
    <s v="Federal Grants Fund"/>
    <n v="563564.68999999994"/>
  </r>
  <r>
    <x v="4"/>
    <x v="2"/>
    <x v="428"/>
    <x v="431"/>
    <s v="M03"/>
    <s v="General Fund"/>
    <n v="16320948.970000001"/>
  </r>
  <r>
    <x v="5"/>
    <x v="6"/>
    <x v="252"/>
    <x v="253"/>
    <s v="MM3"/>
    <s v="Federal Grants Fund"/>
    <n v="54279.519999999997"/>
  </r>
  <r>
    <x v="5"/>
    <x v="5"/>
    <x v="12"/>
    <x v="12"/>
    <s v="MM3"/>
    <s v="General Fund"/>
    <n v="17110352.98"/>
  </r>
  <r>
    <x v="5"/>
    <x v="7"/>
    <x v="294"/>
    <x v="296"/>
    <s v="M03"/>
    <s v="General Fund"/>
    <n v="375087.49"/>
  </r>
  <r>
    <x v="2"/>
    <x v="0"/>
    <x v="419"/>
    <x v="422"/>
    <s v="MM3"/>
    <s v="General Fund"/>
    <n v="149126.39999999999"/>
  </r>
  <r>
    <x v="5"/>
    <x v="2"/>
    <x v="283"/>
    <x v="285"/>
    <s v="M03"/>
    <s v="General Fund"/>
    <n v="25177251.91"/>
  </r>
  <r>
    <x v="5"/>
    <x v="6"/>
    <x v="237"/>
    <x v="235"/>
    <s v="MM3"/>
    <s v="Federal Grants Fund"/>
    <n v="1022312.14"/>
  </r>
  <r>
    <x v="5"/>
    <x v="6"/>
    <x v="21"/>
    <x v="21"/>
    <s v="MM3"/>
    <s v="Federal Grants Fund"/>
    <n v="432156.57"/>
  </r>
  <r>
    <x v="0"/>
    <x v="2"/>
    <x v="429"/>
    <x v="432"/>
    <s v="M03"/>
    <s v="Federal Grants Fund"/>
    <n v="81666.75"/>
  </r>
  <r>
    <x v="2"/>
    <x v="6"/>
    <x v="236"/>
    <x v="234"/>
    <s v="M04"/>
    <s v="Federal Grants Fund"/>
    <n v="3980757.44"/>
  </r>
  <r>
    <x v="2"/>
    <x v="0"/>
    <x v="58"/>
    <x v="58"/>
    <s v="M03"/>
    <s v="Expendable Trust Fund - External"/>
    <n v="1517.28"/>
  </r>
  <r>
    <x v="2"/>
    <x v="5"/>
    <x v="75"/>
    <x v="75"/>
    <s v="M04"/>
    <s v="Expendable Trust Fund - External"/>
    <n v="113660"/>
  </r>
  <r>
    <x v="4"/>
    <x v="0"/>
    <x v="11"/>
    <x v="11"/>
    <s v="MM3"/>
    <s v="Intragovernmental Services Fund"/>
    <n v="256544.26"/>
  </r>
  <r>
    <x v="2"/>
    <x v="1"/>
    <x v="157"/>
    <x v="156"/>
    <s v="M03"/>
    <s v="Federal Grants Fund"/>
    <n v="37426"/>
  </r>
  <r>
    <x v="0"/>
    <x v="7"/>
    <x v="120"/>
    <x v="120"/>
    <s v="M03"/>
    <s v="General Fund"/>
    <n v="30000"/>
  </r>
  <r>
    <x v="1"/>
    <x v="16"/>
    <x v="430"/>
    <x v="313"/>
    <s v="M04"/>
    <s v="Federal Highway Construction Program Capital Projects Fund"/>
    <n v="133566.96"/>
  </r>
  <r>
    <x v="1"/>
    <x v="7"/>
    <x v="343"/>
    <x v="348"/>
    <s v="M03"/>
    <s v="General Fund"/>
    <n v="4631.25"/>
  </r>
  <r>
    <x v="1"/>
    <x v="9"/>
    <x v="200"/>
    <x v="197"/>
    <s v="M03"/>
    <s v="Federal Grants Fund"/>
    <n v="198103.04000000001"/>
  </r>
  <r>
    <x v="2"/>
    <x v="5"/>
    <x v="75"/>
    <x v="75"/>
    <s v="M04"/>
    <s v="General Fund"/>
    <n v="111078"/>
  </r>
  <r>
    <x v="2"/>
    <x v="5"/>
    <x v="75"/>
    <x v="75"/>
    <s v="M04"/>
    <s v="Federal Grants Fund"/>
    <n v="20000"/>
  </r>
  <r>
    <x v="4"/>
    <x v="6"/>
    <x v="99"/>
    <x v="99"/>
    <s v="M04"/>
    <s v="Substance Abuse Services Fund"/>
    <n v="300000"/>
  </r>
  <r>
    <x v="4"/>
    <x v="6"/>
    <x v="174"/>
    <x v="171"/>
    <s v="M04"/>
    <s v="General Fund"/>
    <n v="211954.72"/>
  </r>
  <r>
    <x v="4"/>
    <x v="6"/>
    <x v="277"/>
    <x v="279"/>
    <s v="M03"/>
    <s v="General Fund"/>
    <n v="690077.42"/>
  </r>
  <r>
    <x v="4"/>
    <x v="11"/>
    <x v="244"/>
    <x v="242"/>
    <s v="M04"/>
    <s v="General Fund"/>
    <n v="1239856.51"/>
  </r>
  <r>
    <x v="4"/>
    <x v="0"/>
    <x v="73"/>
    <x v="73"/>
    <s v="MM3"/>
    <s v="General Fund"/>
    <n v="85351.52"/>
  </r>
  <r>
    <x v="5"/>
    <x v="6"/>
    <x v="185"/>
    <x v="182"/>
    <s v="MM3"/>
    <s v="Federal Grants Fund"/>
    <n v="284643.71999999997"/>
  </r>
  <r>
    <x v="5"/>
    <x v="6"/>
    <x v="87"/>
    <x v="87"/>
    <s v="M04"/>
    <s v="Substance Abuse Services Fund"/>
    <n v="1250000"/>
  </r>
  <r>
    <x v="5"/>
    <x v="1"/>
    <x v="54"/>
    <x v="54"/>
    <s v="M03"/>
    <s v="General Fund"/>
    <n v="492513.11"/>
  </r>
  <r>
    <x v="5"/>
    <x v="0"/>
    <x v="25"/>
    <x v="25"/>
    <s v="M03"/>
    <s v="Expendable Trust Fund - External"/>
    <n v="0"/>
  </r>
  <r>
    <x v="5"/>
    <x v="6"/>
    <x v="236"/>
    <x v="234"/>
    <s v="M04"/>
    <s v="General Fund"/>
    <n v="1332418.06"/>
  </r>
  <r>
    <x v="5"/>
    <x v="1"/>
    <x v="291"/>
    <x v="293"/>
    <s v="M03"/>
    <s v="General Fund"/>
    <n v="108735"/>
  </r>
  <r>
    <x v="4"/>
    <x v="3"/>
    <x v="89"/>
    <x v="89"/>
    <s v="M04"/>
    <s v="Federal Grants Fund"/>
    <n v="42480"/>
  </r>
  <r>
    <x v="5"/>
    <x v="5"/>
    <x v="92"/>
    <x v="92"/>
    <s v="MM3"/>
    <s v="General Fund"/>
    <n v="352469.96"/>
  </r>
  <r>
    <x v="5"/>
    <x v="5"/>
    <x v="362"/>
    <x v="368"/>
    <s v="MM3"/>
    <s v="Expendable Trust Fund - External"/>
    <n v="1030819.28"/>
  </r>
  <r>
    <x v="5"/>
    <x v="7"/>
    <x v="327"/>
    <x v="331"/>
    <s v="M03"/>
    <s v="General Fund"/>
    <n v="2128230.0499999998"/>
  </r>
  <r>
    <x v="5"/>
    <x v="0"/>
    <x v="199"/>
    <x v="196"/>
    <s v="M04"/>
    <s v="General Fund"/>
    <n v="0"/>
  </r>
  <r>
    <x v="5"/>
    <x v="5"/>
    <x v="160"/>
    <x v="158"/>
    <s v="M04"/>
    <s v="Federal Grants Fund"/>
    <n v="43747.69"/>
  </r>
  <r>
    <x v="5"/>
    <x v="5"/>
    <x v="239"/>
    <x v="237"/>
    <s v="M03"/>
    <s v="General Fund"/>
    <n v="1719222.56"/>
  </r>
  <r>
    <x v="5"/>
    <x v="3"/>
    <x v="64"/>
    <x v="64"/>
    <s v="M04"/>
    <s v="Federal Grants Fund"/>
    <n v="277875"/>
  </r>
  <r>
    <x v="1"/>
    <x v="0"/>
    <x v="88"/>
    <x v="88"/>
    <s v="M04"/>
    <s v="Intragovernmental Services Fund"/>
    <n v="205537.39"/>
  </r>
  <r>
    <x v="1"/>
    <x v="6"/>
    <x v="63"/>
    <x v="63"/>
    <s v="M03"/>
    <s v="General Fund"/>
    <n v="379314.72"/>
  </r>
  <r>
    <x v="2"/>
    <x v="5"/>
    <x v="94"/>
    <x v="94"/>
    <s v="M03"/>
    <s v="General Fund"/>
    <n v="8305.83"/>
  </r>
  <r>
    <x v="3"/>
    <x v="19"/>
    <x v="431"/>
    <x v="433"/>
    <s v="M03"/>
    <s v="State Racing Fund"/>
    <n v="65000"/>
  </r>
  <r>
    <x v="3"/>
    <x v="6"/>
    <x v="255"/>
    <x v="254"/>
    <s v="M03"/>
    <s v="Federal Grants Fund"/>
    <n v="150206"/>
  </r>
  <r>
    <x v="4"/>
    <x v="6"/>
    <x v="180"/>
    <x v="177"/>
    <s v="M04"/>
    <s v="Suspense Fund"/>
    <n v="165799.29"/>
  </r>
  <r>
    <x v="0"/>
    <x v="5"/>
    <x v="247"/>
    <x v="245"/>
    <s v="MM3"/>
    <s v="General Fund"/>
    <n v="34800"/>
  </r>
  <r>
    <x v="4"/>
    <x v="8"/>
    <x v="399"/>
    <x v="402"/>
    <s v="M03"/>
    <s v="Federal Grants Fund"/>
    <n v="5000"/>
  </r>
  <r>
    <x v="4"/>
    <x v="7"/>
    <x v="344"/>
    <x v="349"/>
    <s v="M03"/>
    <s v="Federal Grants Fund"/>
    <n v="119185.15"/>
  </r>
  <r>
    <x v="1"/>
    <x v="5"/>
    <x v="160"/>
    <x v="158"/>
    <s v="M04"/>
    <s v="General Fund"/>
    <n v="10000"/>
  </r>
  <r>
    <x v="3"/>
    <x v="6"/>
    <x v="432"/>
    <x v="3"/>
    <s v="MM3"/>
    <s v="General Fund"/>
    <n v="0"/>
  </r>
  <r>
    <x v="3"/>
    <x v="5"/>
    <x v="130"/>
    <x v="233"/>
    <s v="MM3"/>
    <s v="Federal Grants Fund"/>
    <n v="0"/>
  </r>
  <r>
    <x v="3"/>
    <x v="0"/>
    <x v="205"/>
    <x v="202"/>
    <s v="M03"/>
    <s v="Federal Grants Fund"/>
    <n v="0"/>
  </r>
  <r>
    <x v="5"/>
    <x v="7"/>
    <x v="433"/>
    <x v="434"/>
    <s v="M03"/>
    <s v="General Fund"/>
    <n v="35946.239999999998"/>
  </r>
  <r>
    <x v="5"/>
    <x v="0"/>
    <x v="102"/>
    <x v="102"/>
    <s v="M04"/>
    <s v="General Fund"/>
    <n v="11454.5"/>
  </r>
  <r>
    <x v="5"/>
    <x v="6"/>
    <x v="355"/>
    <x v="361"/>
    <s v="M03"/>
    <s v="General Fund"/>
    <n v="550000"/>
  </r>
  <r>
    <x v="5"/>
    <x v="6"/>
    <x v="434"/>
    <x v="435"/>
    <s v="M04"/>
    <s v="Federal Grants Fund"/>
    <n v="49000"/>
  </r>
  <r>
    <x v="5"/>
    <x v="0"/>
    <x v="126"/>
    <x v="126"/>
    <s v="MM3"/>
    <s v="Expendable Trust Fund - External"/>
    <n v="980.8"/>
  </r>
  <r>
    <x v="3"/>
    <x v="7"/>
    <x v="127"/>
    <x v="127"/>
    <s v="M04"/>
    <s v="General Fund"/>
    <n v="2736"/>
  </r>
  <r>
    <x v="3"/>
    <x v="6"/>
    <x v="308"/>
    <x v="311"/>
    <s v="MM3"/>
    <s v="General Fund"/>
    <n v="2174029.61"/>
  </r>
  <r>
    <x v="3"/>
    <x v="0"/>
    <x v="435"/>
    <x v="436"/>
    <s v="M03"/>
    <s v="Expendable Trust Fund - External"/>
    <n v="-2674.64"/>
  </r>
  <r>
    <x v="1"/>
    <x v="7"/>
    <x v="296"/>
    <x v="298"/>
    <s v="M03"/>
    <s v="Expendable Trust Fund - External"/>
    <n v="516461.67"/>
  </r>
  <r>
    <x v="4"/>
    <x v="7"/>
    <x v="15"/>
    <x v="15"/>
    <s v="M03"/>
    <s v="General Fund"/>
    <n v="100000"/>
  </r>
  <r>
    <x v="5"/>
    <x v="0"/>
    <x v="217"/>
    <x v="215"/>
    <s v="MM3"/>
    <s v="Expendable Trust Fund - External"/>
    <n v="0"/>
  </r>
  <r>
    <x v="5"/>
    <x v="0"/>
    <x v="403"/>
    <x v="406"/>
    <s v="M03"/>
    <s v="General Fund"/>
    <n v="95292.98"/>
  </r>
  <r>
    <x v="4"/>
    <x v="1"/>
    <x v="291"/>
    <x v="293"/>
    <s v="M03"/>
    <s v="Federal Grants Fund"/>
    <n v="0"/>
  </r>
  <r>
    <x v="1"/>
    <x v="1"/>
    <x v="436"/>
    <x v="437"/>
    <s v="M03"/>
    <s v="Federal Grants Fund"/>
    <n v="50357"/>
  </r>
  <r>
    <x v="1"/>
    <x v="0"/>
    <x v="273"/>
    <x v="274"/>
    <s v="M03"/>
    <s v="Expendable Trust Fund - External"/>
    <n v="0"/>
  </r>
  <r>
    <x v="0"/>
    <x v="0"/>
    <x v="193"/>
    <x v="190"/>
    <s v="M03"/>
    <s v="General Fund"/>
    <n v="67820.3"/>
  </r>
  <r>
    <x v="4"/>
    <x v="1"/>
    <x v="14"/>
    <x v="14"/>
    <s v="MM3"/>
    <s v="Federal Grants Fund"/>
    <n v="1618.78"/>
  </r>
  <r>
    <x v="0"/>
    <x v="6"/>
    <x v="396"/>
    <x v="400"/>
    <s v="MM3"/>
    <s v="Federal Grants Fund"/>
    <n v="0"/>
  </r>
  <r>
    <x v="0"/>
    <x v="3"/>
    <x v="352"/>
    <x v="358"/>
    <s v="M04"/>
    <s v="General Fund"/>
    <n v="130341.77"/>
  </r>
  <r>
    <x v="2"/>
    <x v="6"/>
    <x v="437"/>
    <x v="438"/>
    <s v="MM3"/>
    <s v="General Fund"/>
    <n v="0"/>
  </r>
  <r>
    <x v="0"/>
    <x v="0"/>
    <x v="84"/>
    <x v="84"/>
    <s v="M03"/>
    <s v="General Fund"/>
    <n v="99999.7"/>
  </r>
  <r>
    <x v="5"/>
    <x v="6"/>
    <x v="256"/>
    <x v="255"/>
    <s v="MM3"/>
    <s v="General Fund"/>
    <n v="0"/>
  </r>
  <r>
    <x v="1"/>
    <x v="8"/>
    <x v="399"/>
    <x v="402"/>
    <s v="M03"/>
    <s v="Federal Grants Fund"/>
    <n v="30000"/>
  </r>
  <r>
    <x v="1"/>
    <x v="2"/>
    <x v="347"/>
    <x v="352"/>
    <s v="M03"/>
    <s v="General Fund"/>
    <n v="0"/>
  </r>
  <r>
    <x v="3"/>
    <x v="0"/>
    <x v="438"/>
    <x v="439"/>
    <s v="M03"/>
    <s v="General Fund"/>
    <n v="10169.17"/>
  </r>
  <r>
    <x v="4"/>
    <x v="6"/>
    <x v="35"/>
    <x v="35"/>
    <s v="MM3"/>
    <s v="General Fund"/>
    <n v="0"/>
  </r>
  <r>
    <x v="1"/>
    <x v="7"/>
    <x v="379"/>
    <x v="383"/>
    <s v="M03"/>
    <s v="General Fund"/>
    <n v="0"/>
  </r>
  <r>
    <x v="5"/>
    <x v="11"/>
    <x v="439"/>
    <x v="440"/>
    <s v="M03"/>
    <s v="Federal Grants Fund"/>
    <n v="24999"/>
  </r>
  <r>
    <x v="4"/>
    <x v="0"/>
    <x v="217"/>
    <x v="215"/>
    <s v="MM3"/>
    <s v="Expendable Trust Fund - External"/>
    <n v="0"/>
  </r>
  <r>
    <x v="1"/>
    <x v="0"/>
    <x v="278"/>
    <x v="280"/>
    <s v="M03"/>
    <s v="Expendable Trust Fund - External"/>
    <n v="0"/>
  </r>
  <r>
    <x v="4"/>
    <x v="6"/>
    <x v="63"/>
    <x v="63"/>
    <s v="M03"/>
    <s v="Federal Grants Fund"/>
    <n v="0"/>
  </r>
  <r>
    <x v="3"/>
    <x v="2"/>
    <x v="440"/>
    <x v="441"/>
    <s v="M03"/>
    <s v="General Fund"/>
    <n v="430000"/>
  </r>
  <r>
    <x v="3"/>
    <x v="5"/>
    <x v="242"/>
    <x v="240"/>
    <s v="M03"/>
    <s v="General Fund"/>
    <n v="75000"/>
  </r>
  <r>
    <x v="0"/>
    <x v="5"/>
    <x v="441"/>
    <x v="442"/>
    <s v="MM3"/>
    <s v="General Fund"/>
    <n v="0"/>
  </r>
  <r>
    <x v="5"/>
    <x v="2"/>
    <x v="364"/>
    <x v="369"/>
    <s v="M03"/>
    <s v="Community First Trust Fund - Non-Budgeted"/>
    <n v="5000000"/>
  </r>
  <r>
    <x v="2"/>
    <x v="6"/>
    <x v="264"/>
    <x v="264"/>
    <s v="MM3"/>
    <s v="Federal Grants Fund"/>
    <n v="96620.29"/>
  </r>
  <r>
    <x v="0"/>
    <x v="9"/>
    <x v="200"/>
    <x v="197"/>
    <s v="M03"/>
    <s v="Expendable Trust Fund - External"/>
    <n v="48366.76"/>
  </r>
  <r>
    <x v="1"/>
    <x v="0"/>
    <x v="88"/>
    <x v="88"/>
    <s v="MM3"/>
    <s v="Expendable Trust Fund - External"/>
    <n v="0"/>
  </r>
  <r>
    <x v="2"/>
    <x v="0"/>
    <x v="93"/>
    <x v="93"/>
    <s v="MM3"/>
    <s v="Expendable Trust Fund - External"/>
    <n v="19335.68"/>
  </r>
  <r>
    <x v="4"/>
    <x v="6"/>
    <x v="308"/>
    <x v="311"/>
    <s v="MM3"/>
    <s v="Expendable Trust Fund - External"/>
    <n v="222296.4"/>
  </r>
  <r>
    <x v="2"/>
    <x v="3"/>
    <x v="404"/>
    <x v="407"/>
    <s v="M03"/>
    <s v="General Fund"/>
    <n v="52912268.979999997"/>
  </r>
  <r>
    <x v="0"/>
    <x v="0"/>
    <x v="221"/>
    <x v="219"/>
    <s v="MM3"/>
    <s v="General Fund"/>
    <n v="700807899.05999994"/>
  </r>
  <r>
    <x v="1"/>
    <x v="2"/>
    <x v="197"/>
    <x v="194"/>
    <s v="M03"/>
    <s v="General Fund"/>
    <n v="971089.37"/>
  </r>
  <r>
    <x v="3"/>
    <x v="7"/>
    <x v="40"/>
    <x v="40"/>
    <s v="M03"/>
    <s v="Money Follows the Person Rebalancing Demonstration Grant Tr"/>
    <n v="1771283.17"/>
  </r>
  <r>
    <x v="3"/>
    <x v="0"/>
    <x v="11"/>
    <x v="11"/>
    <s v="M03"/>
    <s v="General Fund"/>
    <n v="1188352.98"/>
  </r>
  <r>
    <x v="3"/>
    <x v="0"/>
    <x v="147"/>
    <x v="256"/>
    <s v="M03"/>
    <s v="General Fund"/>
    <n v="1045473.68"/>
  </r>
  <r>
    <x v="3"/>
    <x v="12"/>
    <x v="382"/>
    <x v="385"/>
    <s v="M03"/>
    <s v="General Fund"/>
    <n v="3877245"/>
  </r>
  <r>
    <x v="0"/>
    <x v="9"/>
    <x v="410"/>
    <x v="443"/>
    <s v="M03"/>
    <s v="General Fund"/>
    <n v="5811890.1799999997"/>
  </r>
  <r>
    <x v="2"/>
    <x v="4"/>
    <x v="254"/>
    <x v="252"/>
    <s v="M03"/>
    <s v="General Fund"/>
    <n v="4799061"/>
  </r>
  <r>
    <x v="0"/>
    <x v="9"/>
    <x v="72"/>
    <x v="388"/>
    <s v="M03"/>
    <s v="General Fund"/>
    <n v="26282424.949999999"/>
  </r>
  <r>
    <x v="3"/>
    <x v="6"/>
    <x v="87"/>
    <x v="87"/>
    <s v="M04"/>
    <s v="Federal Grants Fund"/>
    <n v="4585507.9400000004"/>
  </r>
  <r>
    <x v="3"/>
    <x v="7"/>
    <x v="23"/>
    <x v="23"/>
    <s v="M03"/>
    <s v="General Fund"/>
    <n v="6045215.9199999999"/>
  </r>
  <r>
    <x v="2"/>
    <x v="0"/>
    <x v="121"/>
    <x v="121"/>
    <s v="MM3"/>
    <s v="General Fund"/>
    <n v="16980014.960000001"/>
  </r>
  <r>
    <x v="1"/>
    <x v="9"/>
    <x v="410"/>
    <x v="413"/>
    <s v="M03"/>
    <s v="General Fund"/>
    <n v="5634072.21"/>
  </r>
  <r>
    <x v="0"/>
    <x v="5"/>
    <x v="94"/>
    <x v="94"/>
    <s v="MM3"/>
    <s v="General Fund"/>
    <n v="6783242.0800000001"/>
  </r>
  <r>
    <x v="2"/>
    <x v="0"/>
    <x v="229"/>
    <x v="227"/>
    <s v="M03"/>
    <s v="General Fund"/>
    <n v="327450.26"/>
  </r>
  <r>
    <x v="1"/>
    <x v="0"/>
    <x v="220"/>
    <x v="218"/>
    <s v="M03"/>
    <s v="General Fund"/>
    <n v="16978308.43"/>
  </r>
  <r>
    <x v="3"/>
    <x v="6"/>
    <x v="166"/>
    <x v="164"/>
    <s v="MM3"/>
    <s v="General Fund"/>
    <n v="1003526.86"/>
  </r>
  <r>
    <x v="0"/>
    <x v="7"/>
    <x v="173"/>
    <x v="104"/>
    <s v="M04"/>
    <s v="General Fund"/>
    <n v="318104.23"/>
  </r>
  <r>
    <x v="2"/>
    <x v="12"/>
    <x v="383"/>
    <x v="386"/>
    <s v="M03"/>
    <s v="General Fund"/>
    <n v="3204100"/>
  </r>
  <r>
    <x v="0"/>
    <x v="6"/>
    <x v="22"/>
    <x v="22"/>
    <s v="MM3"/>
    <s v="General Fund"/>
    <n v="600213.19999999995"/>
  </r>
  <r>
    <x v="4"/>
    <x v="0"/>
    <x v="221"/>
    <x v="219"/>
    <s v="MM3"/>
    <s v="General Fund"/>
    <n v="894454227.19000006"/>
  </r>
  <r>
    <x v="4"/>
    <x v="7"/>
    <x v="47"/>
    <x v="47"/>
    <s v="M03"/>
    <s v="General Fund"/>
    <n v="19756100.030000001"/>
  </r>
  <r>
    <x v="1"/>
    <x v="7"/>
    <x v="120"/>
    <x v="120"/>
    <s v="M04"/>
    <s v="Trust Fund For the Head Injury Treatment Service Fund"/>
    <n v="365811.35"/>
  </r>
  <r>
    <x v="2"/>
    <x v="5"/>
    <x v="76"/>
    <x v="76"/>
    <s v="MM3"/>
    <s v="General Fund"/>
    <n v="1750347.14"/>
  </r>
  <r>
    <x v="2"/>
    <x v="3"/>
    <x v="262"/>
    <x v="262"/>
    <s v="M03"/>
    <s v="General Fund"/>
    <n v="8691396.3100000005"/>
  </r>
  <r>
    <x v="1"/>
    <x v="6"/>
    <x v="77"/>
    <x v="77"/>
    <s v="MM3"/>
    <s v="Federal Grants Fund"/>
    <n v="256224.96"/>
  </r>
  <r>
    <x v="1"/>
    <x v="2"/>
    <x v="230"/>
    <x v="228"/>
    <s v="M03"/>
    <s v="General Fund"/>
    <n v="1334826.95"/>
  </r>
  <r>
    <x v="4"/>
    <x v="5"/>
    <x v="133"/>
    <x v="133"/>
    <s v="M03"/>
    <s v="General Fund"/>
    <n v="20173062.170000002"/>
  </r>
  <r>
    <x v="0"/>
    <x v="6"/>
    <x v="263"/>
    <x v="263"/>
    <s v="MM3"/>
    <s v="General Fund"/>
    <n v="25426381"/>
  </r>
  <r>
    <x v="4"/>
    <x v="13"/>
    <x v="212"/>
    <x v="209"/>
    <s v="M03"/>
    <s v="General Fund"/>
    <n v="91276502.75"/>
  </r>
  <r>
    <x v="2"/>
    <x v="0"/>
    <x v="210"/>
    <x v="207"/>
    <s v="M03"/>
    <s v="General Fund"/>
    <n v="262492.81"/>
  </r>
  <r>
    <x v="4"/>
    <x v="2"/>
    <x v="328"/>
    <x v="332"/>
    <s v="M03"/>
    <s v="General Fund"/>
    <n v="104847829.34"/>
  </r>
  <r>
    <x v="2"/>
    <x v="7"/>
    <x v="329"/>
    <x v="333"/>
    <s v="M03"/>
    <s v="General Fund"/>
    <n v="2684973.91"/>
  </r>
  <r>
    <x v="0"/>
    <x v="2"/>
    <x v="384"/>
    <x v="387"/>
    <s v="M03"/>
    <s v="General Fund"/>
    <n v="2499187.35"/>
  </r>
  <r>
    <x v="1"/>
    <x v="3"/>
    <x v="418"/>
    <x v="421"/>
    <s v="M03"/>
    <s v="General Fund"/>
    <n v="6208213.4699999997"/>
  </r>
  <r>
    <x v="2"/>
    <x v="2"/>
    <x v="340"/>
    <x v="344"/>
    <s v="M03"/>
    <s v="General Fund"/>
    <n v="36863051.439999998"/>
  </r>
  <r>
    <x v="0"/>
    <x v="5"/>
    <x v="76"/>
    <x v="76"/>
    <s v="MM3"/>
    <s v="Federal Grants Fund"/>
    <n v="728927.26"/>
  </r>
  <r>
    <x v="1"/>
    <x v="7"/>
    <x v="23"/>
    <x v="23"/>
    <s v="M03"/>
    <s v="General Fund"/>
    <n v="5688040.3399999999"/>
  </r>
  <r>
    <x v="2"/>
    <x v="6"/>
    <x v="305"/>
    <x v="308"/>
    <s v="M04"/>
    <s v="General Fund"/>
    <n v="7545249.1699999999"/>
  </r>
  <r>
    <x v="1"/>
    <x v="7"/>
    <x v="42"/>
    <x v="42"/>
    <s v="M03"/>
    <s v="General Fund"/>
    <n v="69360"/>
  </r>
  <r>
    <x v="2"/>
    <x v="1"/>
    <x v="107"/>
    <x v="107"/>
    <s v="M03"/>
    <s v="Federal Grants Fund"/>
    <n v="104356.6"/>
  </r>
  <r>
    <x v="0"/>
    <x v="7"/>
    <x v="43"/>
    <x v="43"/>
    <s v="M03"/>
    <s v="Federal Grants Fund"/>
    <n v="76395.899999999994"/>
  </r>
  <r>
    <x v="1"/>
    <x v="1"/>
    <x v="213"/>
    <x v="273"/>
    <s v="M03"/>
    <s v="General Fund"/>
    <n v="6976537.04"/>
  </r>
  <r>
    <x v="1"/>
    <x v="11"/>
    <x v="309"/>
    <x v="312"/>
    <s v="M04"/>
    <s v="General Fund"/>
    <n v="698546.79"/>
  </r>
  <r>
    <x v="2"/>
    <x v="6"/>
    <x v="83"/>
    <x v="83"/>
    <s v="MM3"/>
    <s v="General Fund"/>
    <n v="6105728.5899999999"/>
  </r>
  <r>
    <x v="4"/>
    <x v="2"/>
    <x v="384"/>
    <x v="387"/>
    <s v="M03"/>
    <s v="General Fund"/>
    <n v="4796240.6399999997"/>
  </r>
  <r>
    <x v="1"/>
    <x v="6"/>
    <x v="19"/>
    <x v="19"/>
    <s v="M03"/>
    <s v="Federal Grants Fund"/>
    <n v="1004355.32"/>
  </r>
  <r>
    <x v="0"/>
    <x v="6"/>
    <x v="77"/>
    <x v="77"/>
    <s v="MM3"/>
    <s v="Federal Grants Fund"/>
    <n v="277966.8"/>
  </r>
  <r>
    <x v="0"/>
    <x v="1"/>
    <x v="266"/>
    <x v="300"/>
    <s v="M04"/>
    <s v="General Fund"/>
    <n v="490363.23"/>
  </r>
  <r>
    <x v="1"/>
    <x v="0"/>
    <x v="103"/>
    <x v="103"/>
    <s v="M03"/>
    <s v="General Fund"/>
    <n v="621344.54"/>
  </r>
  <r>
    <x v="2"/>
    <x v="9"/>
    <x v="222"/>
    <x v="277"/>
    <s v="M03"/>
    <s v="General Fund"/>
    <n v="12613958.1"/>
  </r>
  <r>
    <x v="1"/>
    <x v="6"/>
    <x v="175"/>
    <x v="172"/>
    <s v="M03"/>
    <s v="General Fund"/>
    <n v="154959.73000000001"/>
  </r>
  <r>
    <x v="2"/>
    <x v="0"/>
    <x v="104"/>
    <x v="104"/>
    <s v="M03"/>
    <s v="General Fund"/>
    <n v="169120.84"/>
  </r>
  <r>
    <x v="0"/>
    <x v="0"/>
    <x v="369"/>
    <x v="374"/>
    <s v="MM3"/>
    <s v="General Fund"/>
    <n v="139900.24"/>
  </r>
  <r>
    <x v="4"/>
    <x v="6"/>
    <x v="87"/>
    <x v="87"/>
    <s v="M04"/>
    <s v="General Fund"/>
    <n v="6348746.46"/>
  </r>
  <r>
    <x v="0"/>
    <x v="2"/>
    <x v="340"/>
    <x v="344"/>
    <s v="M03"/>
    <s v="General Fund"/>
    <n v="41571453.979999997"/>
  </r>
  <r>
    <x v="3"/>
    <x v="6"/>
    <x v="442"/>
    <x v="444"/>
    <s v="MM3"/>
    <s v="General Fund"/>
    <n v="418559.55"/>
  </r>
  <r>
    <x v="3"/>
    <x v="6"/>
    <x v="211"/>
    <x v="208"/>
    <s v="M03"/>
    <s v="Federal Grants Fund"/>
    <n v="329740"/>
  </r>
  <r>
    <x v="3"/>
    <x v="6"/>
    <x v="149"/>
    <x v="148"/>
    <s v="MM3"/>
    <s v="Federal Grants Fund"/>
    <n v="529785.61"/>
  </r>
  <r>
    <x v="2"/>
    <x v="0"/>
    <x v="299"/>
    <x v="302"/>
    <s v="MM3"/>
    <s v="General Fund"/>
    <n v="6229.62"/>
  </r>
  <r>
    <x v="1"/>
    <x v="6"/>
    <x v="256"/>
    <x v="255"/>
    <s v="MM3"/>
    <s v="General Fund"/>
    <n v="70260.63"/>
  </r>
  <r>
    <x v="0"/>
    <x v="0"/>
    <x v="11"/>
    <x v="11"/>
    <s v="MM3"/>
    <s v="General Fund"/>
    <n v="136640.66"/>
  </r>
  <r>
    <x v="3"/>
    <x v="5"/>
    <x v="290"/>
    <x v="292"/>
    <s v="M03"/>
    <s v="Federal Grants Fund"/>
    <n v="573582.88"/>
  </r>
  <r>
    <x v="3"/>
    <x v="6"/>
    <x v="170"/>
    <x v="168"/>
    <s v="MM3"/>
    <s v="Federal Grants Fund"/>
    <n v="771048.95"/>
  </r>
  <r>
    <x v="3"/>
    <x v="0"/>
    <x v="369"/>
    <x v="374"/>
    <s v="MM3"/>
    <s v="General Fund"/>
    <n v="125171.8"/>
  </r>
  <r>
    <x v="4"/>
    <x v="0"/>
    <x v="48"/>
    <x v="48"/>
    <s v="M03"/>
    <s v="General Fund"/>
    <n v="950113.51"/>
  </r>
  <r>
    <x v="1"/>
    <x v="0"/>
    <x v="215"/>
    <x v="212"/>
    <s v="MM3"/>
    <s v="General Fund"/>
    <n v="166193.32"/>
  </r>
  <r>
    <x v="2"/>
    <x v="2"/>
    <x v="384"/>
    <x v="387"/>
    <s v="M03"/>
    <s v="General Fund"/>
    <n v="2467915.52"/>
  </r>
  <r>
    <x v="1"/>
    <x v="8"/>
    <x v="243"/>
    <x v="241"/>
    <s v="M03"/>
    <s v="Federal Grants Fund"/>
    <n v="346284.95"/>
  </r>
  <r>
    <x v="2"/>
    <x v="2"/>
    <x v="443"/>
    <x v="445"/>
    <s v="M03"/>
    <s v="Federal Grants Fund"/>
    <n v="125310.21"/>
  </r>
  <r>
    <x v="3"/>
    <x v="0"/>
    <x v="57"/>
    <x v="57"/>
    <s v="M03"/>
    <s v="General Fund"/>
    <n v="4767.3599999999997"/>
  </r>
  <r>
    <x v="2"/>
    <x v="0"/>
    <x v="273"/>
    <x v="274"/>
    <s v="MM3"/>
    <s v="Expendable Trust Fund - External"/>
    <n v="0"/>
  </r>
  <r>
    <x v="0"/>
    <x v="5"/>
    <x v="242"/>
    <x v="240"/>
    <s v="M04"/>
    <s v="General Fund"/>
    <n v="596844.88"/>
  </r>
  <r>
    <x v="0"/>
    <x v="0"/>
    <x v="177"/>
    <x v="174"/>
    <s v="MM3"/>
    <s v="Expendable Trust Fund - External"/>
    <n v="0"/>
  </r>
  <r>
    <x v="4"/>
    <x v="0"/>
    <x v="73"/>
    <x v="73"/>
    <s v="M03"/>
    <s v="General Fund"/>
    <n v="77833.11"/>
  </r>
  <r>
    <x v="4"/>
    <x v="0"/>
    <x v="161"/>
    <x v="159"/>
    <s v="MM3"/>
    <s v="General Fund"/>
    <n v="441156.82"/>
  </r>
  <r>
    <x v="4"/>
    <x v="4"/>
    <x v="4"/>
    <x v="4"/>
    <s v="M03"/>
    <s v="General Fund"/>
    <n v="2929185.62"/>
  </r>
  <r>
    <x v="5"/>
    <x v="0"/>
    <x v="104"/>
    <x v="104"/>
    <s v="M04"/>
    <s v="General Fund"/>
    <n v="33834692.740000002"/>
  </r>
  <r>
    <x v="5"/>
    <x v="0"/>
    <x v="52"/>
    <x v="52"/>
    <s v="M03"/>
    <s v="Expendable Trust Fund - External"/>
    <n v="0"/>
  </r>
  <r>
    <x v="5"/>
    <x v="0"/>
    <x v="28"/>
    <x v="28"/>
    <s v="M03"/>
    <s v="General Fund"/>
    <n v="1294539.8400000001"/>
  </r>
  <r>
    <x v="5"/>
    <x v="6"/>
    <x v="109"/>
    <x v="109"/>
    <s v="M03"/>
    <s v="General Fund"/>
    <n v="350000"/>
  </r>
  <r>
    <x v="5"/>
    <x v="6"/>
    <x v="334"/>
    <x v="338"/>
    <s v="M04"/>
    <s v="General Fund"/>
    <n v="690601.47"/>
  </r>
  <r>
    <x v="5"/>
    <x v="6"/>
    <x v="245"/>
    <x v="243"/>
    <s v="MM3"/>
    <s v="General Fund"/>
    <n v="8512537.5700000003"/>
  </r>
  <r>
    <x v="0"/>
    <x v="6"/>
    <x v="240"/>
    <x v="238"/>
    <s v="M04"/>
    <s v="Federal Grants Fund"/>
    <n v="4843.95"/>
  </r>
  <r>
    <x v="0"/>
    <x v="6"/>
    <x v="355"/>
    <x v="361"/>
    <s v="M03"/>
    <s v="General Fund"/>
    <n v="550000"/>
  </r>
  <r>
    <x v="5"/>
    <x v="6"/>
    <x v="170"/>
    <x v="168"/>
    <s v="MM3"/>
    <s v="Federal Grants Fund"/>
    <n v="887599.56"/>
  </r>
  <r>
    <x v="4"/>
    <x v="6"/>
    <x v="263"/>
    <x v="263"/>
    <s v="M04"/>
    <s v="Federal Grants Fund"/>
    <n v="99021.79"/>
  </r>
  <r>
    <x v="2"/>
    <x v="6"/>
    <x v="61"/>
    <x v="61"/>
    <s v="M04"/>
    <s v="General Fund"/>
    <n v="506540.34"/>
  </r>
  <r>
    <x v="4"/>
    <x v="0"/>
    <x v="49"/>
    <x v="49"/>
    <s v="M03"/>
    <s v="General Fund"/>
    <n v="261704.9"/>
  </r>
  <r>
    <x v="2"/>
    <x v="6"/>
    <x v="408"/>
    <x v="411"/>
    <s v="M03"/>
    <s v="Federal Grants Fund"/>
    <n v="99266.48"/>
  </r>
  <r>
    <x v="0"/>
    <x v="0"/>
    <x v="220"/>
    <x v="218"/>
    <s v="MM3"/>
    <s v="Expendable Trust Fund - External"/>
    <n v="0"/>
  </r>
  <r>
    <x v="0"/>
    <x v="9"/>
    <x v="444"/>
    <x v="446"/>
    <s v="M03"/>
    <s v="General Fund"/>
    <n v="109419.9"/>
  </r>
  <r>
    <x v="4"/>
    <x v="8"/>
    <x v="342"/>
    <x v="347"/>
    <s v="M03"/>
    <s v="Office of Refugees and Immigrants Trust"/>
    <n v="242201.26"/>
  </r>
  <r>
    <x v="4"/>
    <x v="5"/>
    <x v="130"/>
    <x v="233"/>
    <s v="MM3"/>
    <s v="Federal Grants Fund"/>
    <n v="3473134.28"/>
  </r>
  <r>
    <x v="4"/>
    <x v="0"/>
    <x v="339"/>
    <x v="343"/>
    <s v="M03"/>
    <s v="General Fund"/>
    <n v="1657024.98"/>
  </r>
  <r>
    <x v="4"/>
    <x v="7"/>
    <x v="433"/>
    <x v="434"/>
    <s v="M03"/>
    <s v="General Fund"/>
    <n v="511725.74"/>
  </r>
  <r>
    <x v="4"/>
    <x v="9"/>
    <x v="219"/>
    <x v="217"/>
    <s v="M03"/>
    <s v="General Fund"/>
    <n v="6207488.21"/>
  </r>
  <r>
    <x v="4"/>
    <x v="6"/>
    <x v="192"/>
    <x v="189"/>
    <s v="MM3"/>
    <s v="General Fund"/>
    <n v="746621.88"/>
  </r>
  <r>
    <x v="4"/>
    <x v="6"/>
    <x v="137"/>
    <x v="136"/>
    <s v="M03"/>
    <s v="Federal Grants Fund"/>
    <n v="57825.69"/>
  </r>
  <r>
    <x v="5"/>
    <x v="0"/>
    <x v="260"/>
    <x v="260"/>
    <s v="M03"/>
    <s v="Expendable Trust Fund - External"/>
    <n v="16523.7"/>
  </r>
  <r>
    <x v="5"/>
    <x v="6"/>
    <x v="149"/>
    <x v="148"/>
    <s v="MM3"/>
    <s v="Federal Grants Fund"/>
    <n v="1668029.09"/>
  </r>
  <r>
    <x v="5"/>
    <x v="0"/>
    <x v="79"/>
    <x v="79"/>
    <s v="M04"/>
    <s v="General Fund"/>
    <n v="42716.06"/>
  </r>
  <r>
    <x v="5"/>
    <x v="6"/>
    <x v="285"/>
    <x v="287"/>
    <s v="M04"/>
    <s v="General Fund"/>
    <n v="651444.38"/>
  </r>
  <r>
    <x v="5"/>
    <x v="6"/>
    <x v="22"/>
    <x v="22"/>
    <s v="MM3"/>
    <s v="Federal Grants Fund"/>
    <n v="480402.28"/>
  </r>
  <r>
    <x v="0"/>
    <x v="1"/>
    <x v="370"/>
    <x v="375"/>
    <s v="M03"/>
    <s v="Federal Grants Fund"/>
    <n v="28772"/>
  </r>
  <r>
    <x v="3"/>
    <x v="12"/>
    <x v="393"/>
    <x v="397"/>
    <s v="M03"/>
    <s v="Federal Grants Fund"/>
    <n v="333205.28000000003"/>
  </r>
  <r>
    <x v="5"/>
    <x v="8"/>
    <x v="17"/>
    <x v="17"/>
    <s v="M03"/>
    <s v="General Fund"/>
    <n v="798000"/>
  </r>
  <r>
    <x v="5"/>
    <x v="0"/>
    <x v="93"/>
    <x v="93"/>
    <s v="M03"/>
    <s v="General Fund"/>
    <n v="3652630.36"/>
  </r>
  <r>
    <x v="3"/>
    <x v="6"/>
    <x v="192"/>
    <x v="189"/>
    <s v="MM3"/>
    <s v="General Fund"/>
    <n v="0"/>
  </r>
  <r>
    <x v="3"/>
    <x v="0"/>
    <x v="44"/>
    <x v="44"/>
    <s v="M03"/>
    <s v="General Fund"/>
    <n v="12683.56"/>
  </r>
  <r>
    <x v="2"/>
    <x v="0"/>
    <x v="205"/>
    <x v="202"/>
    <s v="M03"/>
    <s v="Federal Grants Fund"/>
    <n v="74068.160000000003"/>
  </r>
  <r>
    <x v="4"/>
    <x v="5"/>
    <x v="60"/>
    <x v="60"/>
    <s v="M04"/>
    <s v="General Fund"/>
    <n v="852606.59"/>
  </r>
  <r>
    <x v="0"/>
    <x v="0"/>
    <x v="445"/>
    <x v="447"/>
    <s v="M04"/>
    <s v="General Fund"/>
    <n v="28559"/>
  </r>
  <r>
    <x v="0"/>
    <x v="7"/>
    <x v="446"/>
    <x v="448"/>
    <s v="M03"/>
    <s v="General Fund"/>
    <n v="68217.570000000007"/>
  </r>
  <r>
    <x v="4"/>
    <x v="0"/>
    <x v="104"/>
    <x v="104"/>
    <s v="M03"/>
    <s v="General Fund"/>
    <n v="543.1"/>
  </r>
  <r>
    <x v="0"/>
    <x v="6"/>
    <x v="252"/>
    <x v="250"/>
    <s v="MM3"/>
    <s v="Federal Grants Fund"/>
    <n v="160970.23000000001"/>
  </r>
  <r>
    <x v="0"/>
    <x v="0"/>
    <x v="147"/>
    <x v="146"/>
    <s v="MM3"/>
    <s v="Expendable Trust Fund - External"/>
    <n v="53806.19"/>
  </r>
  <r>
    <x v="4"/>
    <x v="5"/>
    <x v="330"/>
    <x v="334"/>
    <s v="M04"/>
    <s v="General Fund"/>
    <n v="2393693.13"/>
  </r>
  <r>
    <x v="4"/>
    <x v="6"/>
    <x v="118"/>
    <x v="118"/>
    <s v="M04"/>
    <s v="General Fund"/>
    <n v="191778"/>
  </r>
  <r>
    <x v="4"/>
    <x v="0"/>
    <x v="126"/>
    <x v="126"/>
    <s v="MM3"/>
    <s v="General Fund"/>
    <n v="70548"/>
  </r>
  <r>
    <x v="4"/>
    <x v="6"/>
    <x v="144"/>
    <x v="143"/>
    <s v="M04"/>
    <s v="Federal Grants Fund"/>
    <n v="596134.06000000006"/>
  </r>
  <r>
    <x v="4"/>
    <x v="0"/>
    <x v="369"/>
    <x v="374"/>
    <s v="MM3"/>
    <s v="General Fund"/>
    <n v="217607.77"/>
  </r>
  <r>
    <x v="4"/>
    <x v="5"/>
    <x v="290"/>
    <x v="292"/>
    <s v="M03"/>
    <s v="General Fund"/>
    <n v="278075.38"/>
  </r>
  <r>
    <x v="5"/>
    <x v="0"/>
    <x v="49"/>
    <x v="49"/>
    <s v="M03"/>
    <s v="General Fund"/>
    <n v="263943.57"/>
  </r>
  <r>
    <x v="5"/>
    <x v="0"/>
    <x v="73"/>
    <x v="73"/>
    <s v="MM3"/>
    <s v="General Fund"/>
    <n v="102096.22"/>
  </r>
  <r>
    <x v="5"/>
    <x v="0"/>
    <x v="315"/>
    <x v="318"/>
    <s v="M03"/>
    <s v="General Fund"/>
    <n v="61216.04"/>
  </r>
  <r>
    <x v="4"/>
    <x v="0"/>
    <x v="246"/>
    <x v="244"/>
    <s v="MM3"/>
    <s v="General Fund"/>
    <n v="290230.96000000002"/>
  </r>
  <r>
    <x v="5"/>
    <x v="6"/>
    <x v="325"/>
    <x v="328"/>
    <s v="M04"/>
    <s v="Federal Grants Fund"/>
    <n v="762191.84"/>
  </r>
  <r>
    <x v="5"/>
    <x v="0"/>
    <x v="336"/>
    <x v="340"/>
    <s v="MM3"/>
    <s v="General Fund"/>
    <n v="321763"/>
  </r>
  <r>
    <x v="5"/>
    <x v="0"/>
    <x v="369"/>
    <x v="374"/>
    <s v="MM3"/>
    <s v="General Fund"/>
    <n v="231784.86"/>
  </r>
  <r>
    <x v="5"/>
    <x v="5"/>
    <x v="447"/>
    <x v="449"/>
    <s v="MM3"/>
    <s v="General Fund"/>
    <n v="3112957.05"/>
  </r>
  <r>
    <x v="5"/>
    <x v="6"/>
    <x v="324"/>
    <x v="327"/>
    <s v="M03"/>
    <s v="General Fund"/>
    <n v="295033.92"/>
  </r>
  <r>
    <x v="5"/>
    <x v="9"/>
    <x v="155"/>
    <x v="154"/>
    <s v="M03"/>
    <s v="General Fund"/>
    <n v="21648.6"/>
  </r>
  <r>
    <x v="5"/>
    <x v="11"/>
    <x v="309"/>
    <x v="312"/>
    <s v="M04"/>
    <s v="General Fund"/>
    <n v="224070.64"/>
  </r>
  <r>
    <x v="1"/>
    <x v="6"/>
    <x v="288"/>
    <x v="290"/>
    <s v="M04"/>
    <s v="General Fund"/>
    <n v="52999.5"/>
  </r>
  <r>
    <x v="2"/>
    <x v="6"/>
    <x v="301"/>
    <x v="304"/>
    <s v="M04"/>
    <s v="General Fund"/>
    <n v="420000"/>
  </r>
  <r>
    <x v="0"/>
    <x v="1"/>
    <x v="250"/>
    <x v="248"/>
    <s v="MM3"/>
    <s v="General Fund"/>
    <n v="60000"/>
  </r>
  <r>
    <x v="2"/>
    <x v="7"/>
    <x v="323"/>
    <x v="326"/>
    <s v="M03"/>
    <s v="General Fund"/>
    <n v="116501.95"/>
  </r>
  <r>
    <x v="3"/>
    <x v="1"/>
    <x v="90"/>
    <x v="90"/>
    <s v="M03"/>
    <s v="General Fund"/>
    <n v="309875.76"/>
  </r>
  <r>
    <x v="0"/>
    <x v="3"/>
    <x v="448"/>
    <x v="450"/>
    <s v="M03"/>
    <s v="General Fund"/>
    <n v="501633.44"/>
  </r>
  <r>
    <x v="3"/>
    <x v="6"/>
    <x v="253"/>
    <x v="251"/>
    <s v="M03"/>
    <s v="Federal Grants Fund"/>
    <n v="239145.29"/>
  </r>
  <r>
    <x v="4"/>
    <x v="7"/>
    <x v="55"/>
    <x v="55"/>
    <s v="M03"/>
    <s v="Federal Grants Fund"/>
    <n v="0"/>
  </r>
  <r>
    <x v="3"/>
    <x v="0"/>
    <x v="169"/>
    <x v="167"/>
    <s v="MM3"/>
    <s v="General Fund"/>
    <n v="16467.73"/>
  </r>
  <r>
    <x v="0"/>
    <x v="1"/>
    <x v="266"/>
    <x v="300"/>
    <s v="M04"/>
    <s v="Federal Grants Fund"/>
    <n v="57041.58"/>
  </r>
  <r>
    <x v="0"/>
    <x v="0"/>
    <x v="205"/>
    <x v="202"/>
    <s v="M03"/>
    <s v="General Fund"/>
    <n v="80035.429999999993"/>
  </r>
  <r>
    <x v="1"/>
    <x v="5"/>
    <x v="76"/>
    <x v="76"/>
    <s v="M04"/>
    <s v="Federal Grants Fund"/>
    <n v="103659.1"/>
  </r>
  <r>
    <x v="5"/>
    <x v="0"/>
    <x v="13"/>
    <x v="13"/>
    <s v="MM3"/>
    <s v="General Fund"/>
    <n v="2660.9"/>
  </r>
  <r>
    <x v="0"/>
    <x v="0"/>
    <x v="147"/>
    <x v="256"/>
    <s v="MM3"/>
    <s v="Expendable Trust Fund - External"/>
    <n v="-53806.19"/>
  </r>
  <r>
    <x v="1"/>
    <x v="0"/>
    <x v="229"/>
    <x v="227"/>
    <s v="MM3"/>
    <s v="General Fund"/>
    <n v="94845.98"/>
  </r>
  <r>
    <x v="2"/>
    <x v="6"/>
    <x v="204"/>
    <x v="201"/>
    <s v="M04"/>
    <s v="General Fund"/>
    <n v="6403.13"/>
  </r>
  <r>
    <x v="3"/>
    <x v="0"/>
    <x v="121"/>
    <x v="121"/>
    <s v="MM3"/>
    <s v="Expendable Trust Fund - External"/>
    <n v="0"/>
  </r>
  <r>
    <x v="2"/>
    <x v="10"/>
    <x v="449"/>
    <x v="451"/>
    <s v="M03"/>
    <s v="Federal Grants Fund"/>
    <n v="0"/>
  </r>
  <r>
    <x v="4"/>
    <x v="5"/>
    <x v="361"/>
    <x v="367"/>
    <s v="MM3"/>
    <s v="General Fund"/>
    <n v="450000"/>
  </r>
  <r>
    <x v="5"/>
    <x v="1"/>
    <x v="250"/>
    <x v="248"/>
    <s v="MM3"/>
    <s v="General Fund"/>
    <n v="59993.65"/>
  </r>
  <r>
    <x v="0"/>
    <x v="6"/>
    <x v="325"/>
    <x v="328"/>
    <s v="M04"/>
    <s v="Federal Grants Fund"/>
    <n v="607725.27"/>
  </r>
  <r>
    <x v="2"/>
    <x v="5"/>
    <x v="133"/>
    <x v="133"/>
    <s v="MM3"/>
    <s v="Expendable Trust Fund - External"/>
    <n v="82252.14"/>
  </r>
  <r>
    <x v="0"/>
    <x v="5"/>
    <x v="247"/>
    <x v="245"/>
    <s v="M03"/>
    <s v="General Fund"/>
    <n v="0"/>
  </r>
  <r>
    <x v="0"/>
    <x v="6"/>
    <x v="450"/>
    <x v="452"/>
    <s v="M03"/>
    <s v="Federal Grants Fund"/>
    <n v="112342.41"/>
  </r>
  <r>
    <x v="4"/>
    <x v="5"/>
    <x v="138"/>
    <x v="137"/>
    <s v="M03"/>
    <s v="Federal Grants Fund"/>
    <n v="790982.63"/>
  </r>
  <r>
    <x v="3"/>
    <x v="9"/>
    <x v="333"/>
    <x v="337"/>
    <s v="M03"/>
    <s v="General Fund"/>
    <n v="0"/>
  </r>
  <r>
    <x v="2"/>
    <x v="0"/>
    <x v="186"/>
    <x v="183"/>
    <s v="M04"/>
    <s v="General Fund"/>
    <n v="82773.48"/>
  </r>
  <r>
    <x v="5"/>
    <x v="6"/>
    <x v="152"/>
    <x v="151"/>
    <s v="M03"/>
    <s v="General Fund"/>
    <n v="70000"/>
  </r>
  <r>
    <x v="1"/>
    <x v="3"/>
    <x v="113"/>
    <x v="113"/>
    <s v="M04"/>
    <s v="Expendable Trust Fund - External"/>
    <n v="1203.72"/>
  </r>
  <r>
    <x v="2"/>
    <x v="6"/>
    <x v="416"/>
    <x v="419"/>
    <s v="MM3"/>
    <s v="Federal Grants Fund"/>
    <n v="89500"/>
  </r>
  <r>
    <x v="4"/>
    <x v="5"/>
    <x v="75"/>
    <x v="75"/>
    <s v="M04"/>
    <s v="Expendable Trust Fund - External"/>
    <n v="113660"/>
  </r>
  <r>
    <x v="2"/>
    <x v="6"/>
    <x v="416"/>
    <x v="419"/>
    <s v="MM3"/>
    <s v="General Fund"/>
    <n v="285500"/>
  </r>
  <r>
    <x v="0"/>
    <x v="0"/>
    <x v="58"/>
    <x v="58"/>
    <s v="M03"/>
    <s v="Expendable Trust Fund - External"/>
    <n v="0"/>
  </r>
  <r>
    <x v="5"/>
    <x v="0"/>
    <x v="52"/>
    <x v="52"/>
    <s v="MM3"/>
    <s v="Expendable Trust Fund - External"/>
    <n v="0"/>
  </r>
  <r>
    <x v="5"/>
    <x v="11"/>
    <x v="309"/>
    <x v="312"/>
    <s v="M04"/>
    <s v="Health Information Technology Trust Fund"/>
    <n v="-201743.04"/>
  </r>
  <r>
    <x v="1"/>
    <x v="6"/>
    <x v="334"/>
    <x v="338"/>
    <s v="M04"/>
    <s v="Federal Grants Fund"/>
    <n v="67518"/>
  </r>
  <r>
    <x v="4"/>
    <x v="16"/>
    <x v="310"/>
    <x v="313"/>
    <s v="M04"/>
    <s v="Highway Capital Projects Fund"/>
    <n v="227284.45"/>
  </r>
  <r>
    <x v="3"/>
    <x v="7"/>
    <x v="312"/>
    <x v="315"/>
    <s v="M04"/>
    <s v="Federal Grants Fund"/>
    <n v="650"/>
  </r>
  <r>
    <x v="2"/>
    <x v="2"/>
    <x v="384"/>
    <x v="387"/>
    <s v="M03"/>
    <s v="Federal Grants Fund"/>
    <n v="36017.43"/>
  </r>
  <r>
    <x v="4"/>
    <x v="0"/>
    <x v="260"/>
    <x v="260"/>
    <s v="M03"/>
    <s v="Expendable Trust Fund - External"/>
    <n v="0"/>
  </r>
  <r>
    <x v="2"/>
    <x v="5"/>
    <x v="59"/>
    <x v="59"/>
    <s v="M04"/>
    <s v="General Fund"/>
    <n v="4000"/>
  </r>
  <r>
    <x v="5"/>
    <x v="0"/>
    <x v="273"/>
    <x v="274"/>
    <s v="M03"/>
    <s v="General Fund"/>
    <n v="0"/>
  </r>
  <r>
    <x v="1"/>
    <x v="9"/>
    <x v="200"/>
    <x v="197"/>
    <s v="M03"/>
    <s v="Expendable Trust Fund - External"/>
    <n v="26650.53"/>
  </r>
  <r>
    <x v="2"/>
    <x v="2"/>
    <x v="2"/>
    <x v="2"/>
    <s v="M04"/>
    <s v="General Fund"/>
    <n v="0"/>
  </r>
  <r>
    <x v="0"/>
    <x v="0"/>
    <x v="116"/>
    <x v="116"/>
    <s v="M03"/>
    <s v="Expendable Trust Fund - External"/>
    <n v="0"/>
  </r>
  <r>
    <x v="2"/>
    <x v="6"/>
    <x v="451"/>
    <x v="453"/>
    <s v="M04"/>
    <s v="General Fund"/>
    <n v="0"/>
  </r>
  <r>
    <x v="5"/>
    <x v="6"/>
    <x v="357"/>
    <x v="363"/>
    <s v="MM3"/>
    <s v="Substance Abuse Services Fund"/>
    <n v="0"/>
  </r>
  <r>
    <x v="4"/>
    <x v="12"/>
    <x v="452"/>
    <x v="454"/>
    <s v="M03"/>
    <s v="General Fund"/>
    <n v="7325.61"/>
  </r>
  <r>
    <x v="4"/>
    <x v="3"/>
    <x v="453"/>
    <x v="455"/>
    <s v="M03"/>
    <s v="General Fund"/>
    <n v="0"/>
  </r>
  <r>
    <x v="1"/>
    <x v="6"/>
    <x v="81"/>
    <x v="81"/>
    <s v="MM3"/>
    <s v="Federal Grants Fund"/>
    <n v="0"/>
  </r>
  <r>
    <x v="5"/>
    <x v="5"/>
    <x v="138"/>
    <x v="137"/>
    <s v="M03"/>
    <s v="General Fund"/>
    <n v="0"/>
  </r>
  <r>
    <x v="1"/>
    <x v="16"/>
    <x v="310"/>
    <x v="313"/>
    <s v="M04"/>
    <s v="Highway Capital Projects Fund"/>
    <n v="104769.9"/>
  </r>
  <r>
    <x v="2"/>
    <x v="0"/>
    <x v="186"/>
    <x v="183"/>
    <s v="M04"/>
    <s v="Expendable Trust Fund - External"/>
    <n v="30453"/>
  </r>
  <r>
    <x v="5"/>
    <x v="6"/>
    <x v="50"/>
    <x v="50"/>
    <s v="MM3"/>
    <s v="General Fund"/>
    <n v="0"/>
  </r>
  <r>
    <x v="2"/>
    <x v="7"/>
    <x v="120"/>
    <x v="120"/>
    <s v="M03"/>
    <s v="Expendable Trust Fund - External"/>
    <n v="47935.94"/>
  </r>
  <r>
    <x v="1"/>
    <x v="0"/>
    <x v="102"/>
    <x v="102"/>
    <s v="M03"/>
    <s v="General Fund"/>
    <n v="3145525.95"/>
  </r>
  <r>
    <x v="3"/>
    <x v="6"/>
    <x v="170"/>
    <x v="168"/>
    <s v="MM3"/>
    <s v="General Fund"/>
    <n v="354622.7"/>
  </r>
  <r>
    <x v="3"/>
    <x v="5"/>
    <x v="5"/>
    <x v="5"/>
    <s v="MM3"/>
    <s v="General Fund"/>
    <n v="269762992.36000001"/>
  </r>
  <r>
    <x v="1"/>
    <x v="9"/>
    <x v="36"/>
    <x v="36"/>
    <s v="M03"/>
    <s v="General Fund"/>
    <n v="667474.77"/>
  </r>
  <r>
    <x v="2"/>
    <x v="7"/>
    <x v="47"/>
    <x v="47"/>
    <s v="M03"/>
    <s v="General Fund"/>
    <n v="7745285.6100000003"/>
  </r>
  <r>
    <x v="4"/>
    <x v="7"/>
    <x v="173"/>
    <x v="104"/>
    <s v="M04"/>
    <s v="Federal Grants Fund"/>
    <n v="339150.99"/>
  </r>
  <r>
    <x v="4"/>
    <x v="0"/>
    <x v="97"/>
    <x v="97"/>
    <s v="MM3"/>
    <s v="General Fund"/>
    <n v="11883915.49"/>
  </r>
  <r>
    <x v="1"/>
    <x v="6"/>
    <x v="99"/>
    <x v="99"/>
    <s v="MM3"/>
    <s v="Federal Grants Fund"/>
    <n v="2876903.18"/>
  </r>
  <r>
    <x v="1"/>
    <x v="6"/>
    <x v="37"/>
    <x v="37"/>
    <s v="MM3"/>
    <s v="General Fund"/>
    <n v="1187917"/>
  </r>
  <r>
    <x v="3"/>
    <x v="7"/>
    <x v="23"/>
    <x v="23"/>
    <s v="M03"/>
    <s v="Federal Grants Fund"/>
    <n v="187050.47"/>
  </r>
  <r>
    <x v="3"/>
    <x v="11"/>
    <x v="309"/>
    <x v="312"/>
    <s v="M04"/>
    <s v="Intragovernmental Services Fund"/>
    <n v="10982479.92"/>
  </r>
  <r>
    <x v="3"/>
    <x v="6"/>
    <x v="345"/>
    <x v="350"/>
    <s v="M03"/>
    <s v="Federal Grants Fund"/>
    <n v="148928.79999999999"/>
  </r>
  <r>
    <x v="1"/>
    <x v="7"/>
    <x v="47"/>
    <x v="47"/>
    <s v="M03"/>
    <s v="General Fund"/>
    <n v="19408382"/>
  </r>
  <r>
    <x v="1"/>
    <x v="13"/>
    <x v="426"/>
    <x v="429"/>
    <s v="M03"/>
    <s v="General Fund"/>
    <n v="5155878.76"/>
  </r>
  <r>
    <x v="2"/>
    <x v="2"/>
    <x v="409"/>
    <x v="412"/>
    <s v="M03"/>
    <s v="General Fund"/>
    <n v="35713022"/>
  </r>
  <r>
    <x v="4"/>
    <x v="3"/>
    <x v="279"/>
    <x v="281"/>
    <s v="M03"/>
    <s v="General Fund"/>
    <n v="0"/>
  </r>
  <r>
    <x v="3"/>
    <x v="0"/>
    <x v="217"/>
    <x v="215"/>
    <s v="MM3"/>
    <s v="General Fund"/>
    <n v="324326.42"/>
  </r>
  <r>
    <x v="1"/>
    <x v="0"/>
    <x v="159"/>
    <x v="62"/>
    <s v="M03"/>
    <s v="General Fund"/>
    <n v="1479.79"/>
  </r>
  <r>
    <x v="2"/>
    <x v="0"/>
    <x v="97"/>
    <x v="97"/>
    <s v="MM3"/>
    <s v="General Fund"/>
    <n v="8677338.5500000007"/>
  </r>
  <r>
    <x v="1"/>
    <x v="6"/>
    <x v="8"/>
    <x v="8"/>
    <s v="M03"/>
    <s v="Federal Grants Fund"/>
    <n v="17482527.530000001"/>
  </r>
  <r>
    <x v="1"/>
    <x v="3"/>
    <x v="113"/>
    <x v="113"/>
    <s v="M04"/>
    <s v="Federal Grants Fund"/>
    <n v="298371.84000000003"/>
  </r>
  <r>
    <x v="2"/>
    <x v="11"/>
    <x v="316"/>
    <x v="319"/>
    <s v="M03"/>
    <s v="General Fund"/>
    <n v="16647801"/>
  </r>
  <r>
    <x v="2"/>
    <x v="3"/>
    <x v="360"/>
    <x v="366"/>
    <s v="M03"/>
    <s v="General Fund"/>
    <n v="40468555.119999997"/>
  </r>
  <r>
    <x v="4"/>
    <x v="0"/>
    <x v="97"/>
    <x v="97"/>
    <s v="M03"/>
    <s v="General Fund"/>
    <n v="13299648.35"/>
  </r>
  <r>
    <x v="1"/>
    <x v="6"/>
    <x v="85"/>
    <x v="85"/>
    <s v="MM3"/>
    <s v="General Fund"/>
    <n v="288172.34999999998"/>
  </r>
  <r>
    <x v="0"/>
    <x v="7"/>
    <x v="327"/>
    <x v="331"/>
    <s v="M03"/>
    <s v="Federal Grants Fund"/>
    <n v="2267641.5499999998"/>
  </r>
  <r>
    <x v="0"/>
    <x v="6"/>
    <x v="149"/>
    <x v="148"/>
    <s v="MM3"/>
    <s v="Federal Grants Fund"/>
    <n v="1339387.8600000001"/>
  </r>
  <r>
    <x v="1"/>
    <x v="2"/>
    <x v="69"/>
    <x v="69"/>
    <s v="M03"/>
    <s v="General Fund"/>
    <n v="5733564.3499999996"/>
  </r>
  <r>
    <x v="1"/>
    <x v="6"/>
    <x v="83"/>
    <x v="83"/>
    <s v="MM3"/>
    <s v="Federal Grants Fund"/>
    <n v="959147.02"/>
  </r>
  <r>
    <x v="1"/>
    <x v="7"/>
    <x v="454"/>
    <x v="456"/>
    <s v="M03"/>
    <s v="General Fund"/>
    <n v="0"/>
  </r>
  <r>
    <x v="1"/>
    <x v="6"/>
    <x v="174"/>
    <x v="171"/>
    <s v="M04"/>
    <s v="General Fund"/>
    <n v="132051.57"/>
  </r>
  <r>
    <x v="1"/>
    <x v="5"/>
    <x v="138"/>
    <x v="137"/>
    <s v="M03"/>
    <s v="General Fund"/>
    <n v="858554.23"/>
  </r>
  <r>
    <x v="4"/>
    <x v="5"/>
    <x v="209"/>
    <x v="206"/>
    <s v="MM3"/>
    <s v="General Fund"/>
    <n v="17089464.239999998"/>
  </r>
  <r>
    <x v="0"/>
    <x v="0"/>
    <x v="217"/>
    <x v="215"/>
    <s v="M03"/>
    <s v="General Fund"/>
    <n v="1117341.81"/>
  </r>
  <r>
    <x v="0"/>
    <x v="6"/>
    <x v="144"/>
    <x v="143"/>
    <s v="M03"/>
    <s v="Federal Grants Fund"/>
    <n v="931975.03"/>
  </r>
  <r>
    <x v="0"/>
    <x v="3"/>
    <x v="262"/>
    <x v="262"/>
    <s v="M03"/>
    <s v="General Fund"/>
    <n v="6308216.4699999997"/>
  </r>
  <r>
    <x v="1"/>
    <x v="3"/>
    <x v="7"/>
    <x v="7"/>
    <s v="M03"/>
    <s v="General Fund"/>
    <n v="43135583.469999999"/>
  </r>
  <r>
    <x v="0"/>
    <x v="0"/>
    <x v="315"/>
    <x v="318"/>
    <s v="M03"/>
    <s v="General Fund"/>
    <n v="86819.34"/>
  </r>
  <r>
    <x v="0"/>
    <x v="5"/>
    <x v="76"/>
    <x v="76"/>
    <s v="M03"/>
    <s v="Federal Grants Fund"/>
    <n v="346808.28"/>
  </r>
  <r>
    <x v="0"/>
    <x v="4"/>
    <x v="254"/>
    <x v="252"/>
    <s v="M03"/>
    <s v="General Fund"/>
    <n v="5038300.2"/>
  </r>
  <r>
    <x v="2"/>
    <x v="5"/>
    <x v="5"/>
    <x v="5"/>
    <s v="MM3"/>
    <s v="Expendable Trust Fund - External"/>
    <n v="965931.97"/>
  </r>
  <r>
    <x v="4"/>
    <x v="7"/>
    <x v="16"/>
    <x v="16"/>
    <s v="M03"/>
    <s v="General Fund"/>
    <n v="12026.86"/>
  </r>
  <r>
    <x v="1"/>
    <x v="6"/>
    <x v="87"/>
    <x v="87"/>
    <s v="M04"/>
    <s v="Federal Grants Fund"/>
    <n v="4740057.09"/>
  </r>
  <r>
    <x v="1"/>
    <x v="0"/>
    <x v="11"/>
    <x v="11"/>
    <s v="MM3"/>
    <s v="General Fund"/>
    <n v="175468.54"/>
  </r>
  <r>
    <x v="4"/>
    <x v="3"/>
    <x v="113"/>
    <x v="113"/>
    <s v="M04"/>
    <s v="Federal Grants Fund"/>
    <n v="295387.62"/>
  </r>
  <r>
    <x v="2"/>
    <x v="6"/>
    <x v="281"/>
    <x v="283"/>
    <s v="MM3"/>
    <s v="General Fund"/>
    <n v="3563714.37"/>
  </r>
  <r>
    <x v="2"/>
    <x v="6"/>
    <x v="35"/>
    <x v="35"/>
    <s v="MM3"/>
    <s v="General Fund"/>
    <n v="720000"/>
  </r>
  <r>
    <x v="1"/>
    <x v="1"/>
    <x v="172"/>
    <x v="170"/>
    <s v="M03"/>
    <s v="General Fund"/>
    <n v="1038928.32"/>
  </r>
  <r>
    <x v="0"/>
    <x v="6"/>
    <x v="166"/>
    <x v="164"/>
    <s v="MM3"/>
    <s v="Federal Grants Fund"/>
    <n v="156153.51"/>
  </r>
  <r>
    <x v="2"/>
    <x v="2"/>
    <x v="258"/>
    <x v="258"/>
    <s v="M03"/>
    <s v="Federal Grants Fund"/>
    <n v="87544.03"/>
  </r>
  <r>
    <x v="1"/>
    <x v="3"/>
    <x v="265"/>
    <x v="265"/>
    <s v="M03"/>
    <s v="General Fund"/>
    <n v="5621205.2599999998"/>
  </r>
  <r>
    <x v="4"/>
    <x v="0"/>
    <x v="48"/>
    <x v="48"/>
    <s v="MM3"/>
    <s v="General Fund"/>
    <n v="269732.37"/>
  </r>
  <r>
    <x v="2"/>
    <x v="6"/>
    <x v="56"/>
    <x v="56"/>
    <s v="MM3"/>
    <s v="General Fund"/>
    <n v="1953040"/>
  </r>
  <r>
    <x v="2"/>
    <x v="3"/>
    <x v="184"/>
    <x v="181"/>
    <s v="M03"/>
    <s v="General Fund"/>
    <n v="546864.59"/>
  </r>
  <r>
    <x v="0"/>
    <x v="0"/>
    <x v="88"/>
    <x v="88"/>
    <s v="MM3"/>
    <s v="General Fund"/>
    <n v="10099867.09"/>
  </r>
  <r>
    <x v="2"/>
    <x v="0"/>
    <x v="141"/>
    <x v="140"/>
    <s v="M03"/>
    <s v="General Fund"/>
    <n v="116771.11"/>
  </r>
  <r>
    <x v="0"/>
    <x v="6"/>
    <x v="308"/>
    <x v="311"/>
    <s v="MM3"/>
    <s v="Expendable Trust Fund - External"/>
    <n v="75466.27"/>
  </r>
  <r>
    <x v="1"/>
    <x v="0"/>
    <x v="10"/>
    <x v="10"/>
    <s v="M03"/>
    <s v="General Fund"/>
    <n v="1598797.73"/>
  </r>
  <r>
    <x v="2"/>
    <x v="6"/>
    <x v="355"/>
    <x v="361"/>
    <s v="MM3"/>
    <s v="Federal Grants Fund"/>
    <n v="666992.69999999995"/>
  </r>
  <r>
    <x v="3"/>
    <x v="0"/>
    <x v="150"/>
    <x v="149"/>
    <s v="M03"/>
    <s v="General Fund"/>
    <n v="162105.93"/>
  </r>
  <r>
    <x v="2"/>
    <x v="9"/>
    <x v="200"/>
    <x v="197"/>
    <s v="M03"/>
    <s v="General Fund"/>
    <n v="17836714.190000001"/>
  </r>
  <r>
    <x v="1"/>
    <x v="3"/>
    <x v="377"/>
    <x v="7"/>
    <s v="M03"/>
    <s v="General Fund"/>
    <n v="552744.24"/>
  </r>
  <r>
    <x v="0"/>
    <x v="0"/>
    <x v="229"/>
    <x v="227"/>
    <s v="M03"/>
    <s v="General Fund"/>
    <n v="332326.65999999997"/>
  </r>
  <r>
    <x v="1"/>
    <x v="9"/>
    <x v="155"/>
    <x v="154"/>
    <s v="M03"/>
    <s v="General Fund"/>
    <n v="28000"/>
  </r>
  <r>
    <x v="2"/>
    <x v="4"/>
    <x v="4"/>
    <x v="4"/>
    <s v="M03"/>
    <s v="General Fund"/>
    <n v="1868504.78"/>
  </r>
  <r>
    <x v="4"/>
    <x v="2"/>
    <x v="69"/>
    <x v="69"/>
    <s v="M03"/>
    <s v="General Fund"/>
    <n v="6148596.3600000003"/>
  </r>
  <r>
    <x v="3"/>
    <x v="6"/>
    <x v="61"/>
    <x v="61"/>
    <s v="M04"/>
    <s v="Federal Grants Fund"/>
    <n v="212943.04"/>
  </r>
  <r>
    <x v="2"/>
    <x v="7"/>
    <x v="173"/>
    <x v="104"/>
    <s v="M04"/>
    <s v="General Fund"/>
    <n v="270186.5"/>
  </r>
  <r>
    <x v="1"/>
    <x v="8"/>
    <x v="45"/>
    <x v="45"/>
    <s v="M03"/>
    <s v="Federal Grants Fund"/>
    <n v="511870.35"/>
  </r>
  <r>
    <x v="1"/>
    <x v="5"/>
    <x v="60"/>
    <x v="60"/>
    <s v="M04"/>
    <s v="General Fund"/>
    <n v="566668.34"/>
  </r>
  <r>
    <x v="4"/>
    <x v="2"/>
    <x v="2"/>
    <x v="2"/>
    <s v="M03"/>
    <s v="General Fund"/>
    <n v="6950802.6500000004"/>
  </r>
  <r>
    <x v="1"/>
    <x v="11"/>
    <x v="309"/>
    <x v="312"/>
    <s v="M04"/>
    <s v="Intragovernmental Services Fund"/>
    <n v="7063084.1699999999"/>
  </r>
  <r>
    <x v="2"/>
    <x v="0"/>
    <x v="20"/>
    <x v="20"/>
    <s v="M03"/>
    <s v="Expendable Trust Fund - External"/>
    <n v="33709.199999999997"/>
  </r>
  <r>
    <x v="0"/>
    <x v="2"/>
    <x v="283"/>
    <x v="285"/>
    <s v="M03"/>
    <s v="General Fund"/>
    <n v="19028973.960000001"/>
  </r>
  <r>
    <x v="3"/>
    <x v="6"/>
    <x v="357"/>
    <x v="363"/>
    <s v="MM3"/>
    <s v="Federal Grants Fund"/>
    <n v="229876.22"/>
  </r>
  <r>
    <x v="2"/>
    <x v="6"/>
    <x v="325"/>
    <x v="328"/>
    <s v="M04"/>
    <s v="Federal Grants Fund"/>
    <n v="738594.61"/>
  </r>
  <r>
    <x v="1"/>
    <x v="1"/>
    <x v="455"/>
    <x v="457"/>
    <s v="M04"/>
    <s v="General Fund"/>
    <n v="139629.65"/>
  </r>
  <r>
    <x v="2"/>
    <x v="6"/>
    <x v="305"/>
    <x v="308"/>
    <s v="M04"/>
    <s v="Federal Grants Fund"/>
    <n v="7698215.6600000001"/>
  </r>
  <r>
    <x v="1"/>
    <x v="0"/>
    <x v="73"/>
    <x v="73"/>
    <s v="M03"/>
    <s v="General Fund"/>
    <n v="108290.22"/>
  </r>
  <r>
    <x v="0"/>
    <x v="5"/>
    <x v="138"/>
    <x v="137"/>
    <s v="MM3"/>
    <s v="Federal Grants Fund"/>
    <n v="105896"/>
  </r>
  <r>
    <x v="1"/>
    <x v="3"/>
    <x v="112"/>
    <x v="112"/>
    <s v="M03"/>
    <s v="General Fund"/>
    <n v="193888"/>
  </r>
  <r>
    <x v="0"/>
    <x v="3"/>
    <x v="453"/>
    <x v="455"/>
    <s v="M03"/>
    <s v="General Fund"/>
    <n v="224953"/>
  </r>
  <r>
    <x v="2"/>
    <x v="6"/>
    <x v="240"/>
    <x v="238"/>
    <s v="M04"/>
    <s v="Federal Grants Fund"/>
    <n v="6920.45"/>
  </r>
  <r>
    <x v="1"/>
    <x v="6"/>
    <x v="152"/>
    <x v="151"/>
    <s v="M03"/>
    <s v="Substance Abuse Services Fund"/>
    <n v="83626.53"/>
  </r>
  <r>
    <x v="1"/>
    <x v="6"/>
    <x v="192"/>
    <x v="189"/>
    <s v="MM3"/>
    <s v="General Fund"/>
    <n v="891639.24"/>
  </r>
  <r>
    <x v="4"/>
    <x v="2"/>
    <x v="70"/>
    <x v="70"/>
    <s v="M03"/>
    <s v="General Fund"/>
    <n v="8458897.9499999993"/>
  </r>
  <r>
    <x v="4"/>
    <x v="0"/>
    <x v="150"/>
    <x v="149"/>
    <s v="MM3"/>
    <s v="General Fund"/>
    <n v="178642.99"/>
  </r>
  <r>
    <x v="4"/>
    <x v="0"/>
    <x v="66"/>
    <x v="66"/>
    <s v="M03"/>
    <s v="Intragovernmental Services Fund"/>
    <n v="1777267.64"/>
  </r>
  <r>
    <x v="5"/>
    <x v="1"/>
    <x v="381"/>
    <x v="52"/>
    <s v="M03"/>
    <s v="General Fund"/>
    <n v="247825.7"/>
  </r>
  <r>
    <x v="5"/>
    <x v="5"/>
    <x v="290"/>
    <x v="292"/>
    <s v="M03"/>
    <s v="Federal Grants Fund"/>
    <n v="467081.57"/>
  </r>
  <r>
    <x v="5"/>
    <x v="6"/>
    <x v="95"/>
    <x v="95"/>
    <s v="MM3"/>
    <s v="General Fund"/>
    <n v="11599372.529999999"/>
  </r>
  <r>
    <x v="5"/>
    <x v="0"/>
    <x v="52"/>
    <x v="52"/>
    <s v="MM3"/>
    <s v="General Fund"/>
    <n v="3994715.38"/>
  </r>
  <r>
    <x v="5"/>
    <x v="6"/>
    <x v="432"/>
    <x v="3"/>
    <s v="MM3"/>
    <s v="General Fund"/>
    <n v="8384837.9800000004"/>
  </r>
  <r>
    <x v="5"/>
    <x v="5"/>
    <x v="353"/>
    <x v="359"/>
    <s v="M04"/>
    <s v="General Fund"/>
    <n v="2180620.4900000002"/>
  </r>
  <r>
    <x v="5"/>
    <x v="6"/>
    <x v="253"/>
    <x v="251"/>
    <s v="M03"/>
    <s v="General Fund"/>
    <n v="5637085.5499999998"/>
  </r>
  <r>
    <x v="5"/>
    <x v="6"/>
    <x v="142"/>
    <x v="141"/>
    <s v="M04"/>
    <s v="General Fund"/>
    <n v="1162423.1599999999"/>
  </r>
  <r>
    <x v="2"/>
    <x v="3"/>
    <x v="225"/>
    <x v="223"/>
    <s v="M03"/>
    <s v="General Fund"/>
    <n v="209489.6"/>
  </r>
  <r>
    <x v="5"/>
    <x v="0"/>
    <x v="210"/>
    <x v="207"/>
    <s v="M03"/>
    <s v="Expendable Trust Fund - External"/>
    <n v="15717.67"/>
  </r>
  <r>
    <x v="5"/>
    <x v="6"/>
    <x v="63"/>
    <x v="63"/>
    <s v="M04"/>
    <s v="Substance Abuse Services Fund"/>
    <n v="1645814.75"/>
  </r>
  <r>
    <x v="0"/>
    <x v="3"/>
    <x v="64"/>
    <x v="64"/>
    <s v="M04"/>
    <s v="Federal Grants Fund"/>
    <n v="277875"/>
  </r>
  <r>
    <x v="2"/>
    <x v="0"/>
    <x v="48"/>
    <x v="48"/>
    <s v="MM3"/>
    <s v="General Fund"/>
    <n v="135830.07999999999"/>
  </r>
  <r>
    <x v="2"/>
    <x v="5"/>
    <x v="456"/>
    <x v="458"/>
    <s v="MM3"/>
    <s v="General Fund"/>
    <n v="1936286.46"/>
  </r>
  <r>
    <x v="4"/>
    <x v="6"/>
    <x v="218"/>
    <x v="216"/>
    <s v="MM3"/>
    <s v="General Fund"/>
    <n v="12691321.960000001"/>
  </r>
  <r>
    <x v="1"/>
    <x v="0"/>
    <x v="178"/>
    <x v="175"/>
    <s v="MM3"/>
    <s v="General Fund"/>
    <n v="161000"/>
  </r>
  <r>
    <x v="1"/>
    <x v="5"/>
    <x v="94"/>
    <x v="94"/>
    <s v="MM3"/>
    <s v="Federal Grants Fund"/>
    <n v="0"/>
  </r>
  <r>
    <x v="1"/>
    <x v="7"/>
    <x v="312"/>
    <x v="315"/>
    <s v="M04"/>
    <s v="Trust Fund For the Head Injury Treatment Service Fund"/>
    <n v="1300000"/>
  </r>
  <r>
    <x v="4"/>
    <x v="1"/>
    <x v="381"/>
    <x v="52"/>
    <s v="M03"/>
    <s v="General Fund"/>
    <n v="274864.26"/>
  </r>
  <r>
    <x v="4"/>
    <x v="6"/>
    <x v="196"/>
    <x v="193"/>
    <s v="MM3"/>
    <s v="General Fund"/>
    <n v="1069561.78"/>
  </r>
  <r>
    <x v="4"/>
    <x v="6"/>
    <x v="408"/>
    <x v="411"/>
    <s v="M03"/>
    <s v="General Fund"/>
    <n v="809929.74"/>
  </r>
  <r>
    <x v="4"/>
    <x v="6"/>
    <x v="226"/>
    <x v="224"/>
    <s v="MM3"/>
    <s v="Federal Grants Fund"/>
    <n v="590612.42000000004"/>
  </r>
  <r>
    <x v="4"/>
    <x v="11"/>
    <x v="309"/>
    <x v="312"/>
    <s v="M04"/>
    <s v="Intragovernmental Services Fund"/>
    <n v="7994479.9199999999"/>
  </r>
  <r>
    <x v="4"/>
    <x v="6"/>
    <x v="237"/>
    <x v="235"/>
    <s v="MM3"/>
    <s v="General Fund"/>
    <n v="3975123.65"/>
  </r>
  <r>
    <x v="4"/>
    <x v="6"/>
    <x v="181"/>
    <x v="178"/>
    <s v="M04"/>
    <s v="General Fund"/>
    <n v="9036983.7300000004"/>
  </r>
  <r>
    <x v="5"/>
    <x v="0"/>
    <x v="121"/>
    <x v="121"/>
    <s v="M03"/>
    <s v="Expendable Trust Fund - External"/>
    <n v="6073.58"/>
  </r>
  <r>
    <x v="5"/>
    <x v="0"/>
    <x v="97"/>
    <x v="97"/>
    <s v="M03"/>
    <s v="Expendable Trust Fund - External"/>
    <n v="4156.74"/>
  </r>
  <r>
    <x v="5"/>
    <x v="6"/>
    <x v="337"/>
    <x v="341"/>
    <s v="M04"/>
    <s v="Federal Grants Fund"/>
    <n v="289730.65999999997"/>
  </r>
  <r>
    <x v="5"/>
    <x v="7"/>
    <x v="173"/>
    <x v="104"/>
    <s v="M04"/>
    <s v="Federal Grants Fund"/>
    <n v="618722.81000000006"/>
  </r>
  <r>
    <x v="3"/>
    <x v="6"/>
    <x v="358"/>
    <x v="364"/>
    <s v="MM3"/>
    <s v="General Fund"/>
    <n v="0"/>
  </r>
  <r>
    <x v="5"/>
    <x v="2"/>
    <x v="457"/>
    <x v="459"/>
    <s v="M04"/>
    <s v="General Fund"/>
    <n v="353601.65"/>
  </r>
  <r>
    <x v="3"/>
    <x v="6"/>
    <x v="63"/>
    <x v="63"/>
    <s v="M04"/>
    <s v="Substance Abuse Services Fund"/>
    <n v="0"/>
  </r>
  <r>
    <x v="5"/>
    <x v="0"/>
    <x v="65"/>
    <x v="65"/>
    <s v="M03"/>
    <s v="General Fund"/>
    <n v="6006.35"/>
  </r>
  <r>
    <x v="3"/>
    <x v="6"/>
    <x v="56"/>
    <x v="56"/>
    <s v="MM3"/>
    <s v="General Fund"/>
    <n v="0"/>
  </r>
  <r>
    <x v="5"/>
    <x v="9"/>
    <x v="46"/>
    <x v="46"/>
    <s v="M03"/>
    <s v="General Fund"/>
    <n v="778431.56"/>
  </r>
  <r>
    <x v="5"/>
    <x v="5"/>
    <x v="242"/>
    <x v="240"/>
    <s v="M04"/>
    <s v="General Fund"/>
    <n v="1016936.88"/>
  </r>
  <r>
    <x v="5"/>
    <x v="15"/>
    <x v="275"/>
    <x v="276"/>
    <s v="M03"/>
    <s v="General Fund"/>
    <n v="1495954"/>
  </r>
  <r>
    <x v="3"/>
    <x v="3"/>
    <x v="64"/>
    <x v="64"/>
    <s v="M04"/>
    <s v="Federal Grants Fund"/>
    <n v="277539.07"/>
  </r>
  <r>
    <x v="2"/>
    <x v="1"/>
    <x v="395"/>
    <x v="399"/>
    <s v="M04"/>
    <s v="Federal Grants Fund"/>
    <n v="188000"/>
  </r>
  <r>
    <x v="4"/>
    <x v="6"/>
    <x v="240"/>
    <x v="238"/>
    <s v="M04"/>
    <s v="Federal Grants Fund"/>
    <n v="5241.5600000000004"/>
  </r>
  <r>
    <x v="4"/>
    <x v="6"/>
    <x v="285"/>
    <x v="287"/>
    <s v="M04"/>
    <s v="Federal Grants Fund"/>
    <n v="192265.84"/>
  </r>
  <r>
    <x v="0"/>
    <x v="7"/>
    <x v="348"/>
    <x v="353"/>
    <s v="M03"/>
    <s v="General Fund"/>
    <n v="23977.78"/>
  </r>
  <r>
    <x v="2"/>
    <x v="6"/>
    <x v="201"/>
    <x v="198"/>
    <s v="M03"/>
    <s v="Federal Grants Fund"/>
    <n v="163550"/>
  </r>
  <r>
    <x v="1"/>
    <x v="9"/>
    <x v="410"/>
    <x v="443"/>
    <s v="M03"/>
    <s v="General Fund"/>
    <n v="1473344.05"/>
  </r>
  <r>
    <x v="1"/>
    <x v="2"/>
    <x v="457"/>
    <x v="459"/>
    <s v="M04"/>
    <s v="General Fund"/>
    <n v="422343.6"/>
  </r>
  <r>
    <x v="2"/>
    <x v="0"/>
    <x v="458"/>
    <x v="460"/>
    <s v="M03"/>
    <s v="General Fund"/>
    <n v="12942.24"/>
  </r>
  <r>
    <x v="4"/>
    <x v="6"/>
    <x v="170"/>
    <x v="168"/>
    <s v="MM3"/>
    <s v="General Fund"/>
    <n v="324096"/>
  </r>
  <r>
    <x v="4"/>
    <x v="10"/>
    <x v="385"/>
    <x v="389"/>
    <s v="M03"/>
    <s v="General Fund"/>
    <n v="8855275.5"/>
  </r>
  <r>
    <x v="4"/>
    <x v="6"/>
    <x v="77"/>
    <x v="77"/>
    <s v="M04"/>
    <s v="Federal Grants Fund"/>
    <n v="166831.75"/>
  </r>
  <r>
    <x v="4"/>
    <x v="6"/>
    <x v="170"/>
    <x v="168"/>
    <s v="MM3"/>
    <s v="Substance Abuse Services Fund"/>
    <n v="115153.4"/>
  </r>
  <r>
    <x v="4"/>
    <x v="9"/>
    <x v="155"/>
    <x v="154"/>
    <s v="M03"/>
    <s v="General Fund"/>
    <n v="22369.96"/>
  </r>
  <r>
    <x v="5"/>
    <x v="0"/>
    <x v="122"/>
    <x v="122"/>
    <s v="M04"/>
    <s v="Expendable Trust Fund - External"/>
    <n v="0"/>
  </r>
  <r>
    <x v="2"/>
    <x v="6"/>
    <x v="175"/>
    <x v="172"/>
    <s v="M03"/>
    <s v="General Fund"/>
    <n v="116219.8"/>
  </r>
  <r>
    <x v="1"/>
    <x v="3"/>
    <x v="414"/>
    <x v="417"/>
    <s v="M03"/>
    <s v="General Fund"/>
    <n v="1125975"/>
  </r>
  <r>
    <x v="5"/>
    <x v="6"/>
    <x v="192"/>
    <x v="189"/>
    <s v="MM3"/>
    <s v="Federal Grants Fund"/>
    <n v="473612.28"/>
  </r>
  <r>
    <x v="5"/>
    <x v="6"/>
    <x v="170"/>
    <x v="168"/>
    <s v="M04"/>
    <s v="Federal Grants Fund"/>
    <n v="219807.09"/>
  </r>
  <r>
    <x v="5"/>
    <x v="0"/>
    <x v="10"/>
    <x v="10"/>
    <s v="MM3"/>
    <s v="Expendable Trust Fund - External"/>
    <n v="23687.89"/>
  </r>
  <r>
    <x v="3"/>
    <x v="7"/>
    <x v="151"/>
    <x v="150"/>
    <s v="M03"/>
    <s v="Money Follows the Person Rebalancing Demonstration Grant Tr"/>
    <n v="11250"/>
  </r>
  <r>
    <x v="3"/>
    <x v="6"/>
    <x v="87"/>
    <x v="87"/>
    <s v="M04"/>
    <s v="Logan airport Health Study Trust Fund"/>
    <n v="11941.9"/>
  </r>
  <r>
    <x v="3"/>
    <x v="6"/>
    <x v="86"/>
    <x v="86"/>
    <s v="MM3"/>
    <s v="Federal Grants Fund"/>
    <n v="573752.92000000004"/>
  </r>
  <r>
    <x v="0"/>
    <x v="0"/>
    <x v="143"/>
    <x v="142"/>
    <s v="MM3"/>
    <s v="General Fund"/>
    <n v="8886"/>
  </r>
  <r>
    <x v="3"/>
    <x v="6"/>
    <x v="38"/>
    <x v="38"/>
    <s v="MM3"/>
    <s v="Federal Grants Fund"/>
    <n v="136838.97"/>
  </r>
  <r>
    <x v="3"/>
    <x v="7"/>
    <x v="208"/>
    <x v="205"/>
    <s v="M03"/>
    <s v="Trust Fund For the Head Injury Treatment Service Fund"/>
    <n v="5057.76"/>
  </r>
  <r>
    <x v="0"/>
    <x v="6"/>
    <x v="183"/>
    <x v="180"/>
    <s v="M04"/>
    <s v="Federal Grants Fund"/>
    <n v="1301329"/>
  </r>
  <r>
    <x v="1"/>
    <x v="7"/>
    <x v="238"/>
    <x v="236"/>
    <s v="M03"/>
    <s v="Federal Grants Fund"/>
    <n v="5863"/>
  </r>
  <r>
    <x v="5"/>
    <x v="6"/>
    <x v="181"/>
    <x v="178"/>
    <s v="M04"/>
    <s v="Massachusetts State Public Health HIV and Hepatitis Fund"/>
    <n v="35118.230000000003"/>
  </r>
  <r>
    <x v="5"/>
    <x v="0"/>
    <x v="57"/>
    <x v="57"/>
    <s v="MM3"/>
    <s v="General Fund"/>
    <n v="5296.32"/>
  </r>
  <r>
    <x v="4"/>
    <x v="7"/>
    <x v="296"/>
    <x v="298"/>
    <s v="M03"/>
    <s v="General Fund"/>
    <n v="517.16"/>
  </r>
  <r>
    <x v="3"/>
    <x v="0"/>
    <x v="79"/>
    <x v="79"/>
    <s v="MM3"/>
    <s v="General Fund"/>
    <n v="9838.8700000000008"/>
  </r>
  <r>
    <x v="3"/>
    <x v="6"/>
    <x v="324"/>
    <x v="327"/>
    <s v="M04"/>
    <s v="General Fund"/>
    <n v="256841.12"/>
  </r>
  <r>
    <x v="0"/>
    <x v="0"/>
    <x v="44"/>
    <x v="44"/>
    <s v="M03"/>
    <s v="General Fund"/>
    <n v="6055.83"/>
  </r>
  <r>
    <x v="2"/>
    <x v="1"/>
    <x v="250"/>
    <x v="248"/>
    <s v="MM3"/>
    <s v="Federal Grants Fund"/>
    <n v="94366.52"/>
  </r>
  <r>
    <x v="2"/>
    <x v="0"/>
    <x v="369"/>
    <x v="374"/>
    <s v="M03"/>
    <s v="General Fund"/>
    <n v="16382.3"/>
  </r>
  <r>
    <x v="0"/>
    <x v="0"/>
    <x v="121"/>
    <x v="121"/>
    <s v="M03"/>
    <s v="Expendable Trust Fund - External"/>
    <n v="0"/>
  </r>
  <r>
    <x v="2"/>
    <x v="0"/>
    <x v="58"/>
    <x v="58"/>
    <s v="MM3"/>
    <s v="Intragovernmental Services Fund"/>
    <n v="0"/>
  </r>
  <r>
    <x v="4"/>
    <x v="0"/>
    <x v="44"/>
    <x v="44"/>
    <s v="MM3"/>
    <s v="General Fund"/>
    <n v="3411.35"/>
  </r>
  <r>
    <x v="4"/>
    <x v="0"/>
    <x v="154"/>
    <x v="153"/>
    <s v="M03"/>
    <s v="Expendable Trust Fund - External"/>
    <n v="0"/>
  </r>
  <r>
    <x v="4"/>
    <x v="0"/>
    <x v="106"/>
    <x v="106"/>
    <s v="MM3"/>
    <s v="General Fund"/>
    <n v="8475"/>
  </r>
  <r>
    <x v="4"/>
    <x v="6"/>
    <x v="139"/>
    <x v="138"/>
    <s v="MM3"/>
    <s v="Substance Abuse Services Fund"/>
    <n v="177442.19"/>
  </r>
  <r>
    <x v="2"/>
    <x v="0"/>
    <x v="58"/>
    <x v="58"/>
    <s v="M03"/>
    <s v="Intragovernmental Services Fund"/>
    <n v="0"/>
  </r>
  <r>
    <x v="0"/>
    <x v="0"/>
    <x v="52"/>
    <x v="52"/>
    <s v="M03"/>
    <s v="Expendable Trust Fund - External"/>
    <n v="0"/>
  </r>
  <r>
    <x v="1"/>
    <x v="6"/>
    <x v="357"/>
    <x v="363"/>
    <s v="MM3"/>
    <s v="Substance Abuse Services Fund"/>
    <n v="272281.75"/>
  </r>
  <r>
    <x v="4"/>
    <x v="2"/>
    <x v="459"/>
    <x v="461"/>
    <s v="M03"/>
    <s v="General Fund"/>
    <n v="38710"/>
  </r>
  <r>
    <x v="4"/>
    <x v="6"/>
    <x v="264"/>
    <x v="264"/>
    <s v="MM3"/>
    <s v="Federal Grants Fund"/>
    <n v="120799.48"/>
  </r>
  <r>
    <x v="5"/>
    <x v="0"/>
    <x v="11"/>
    <x v="11"/>
    <s v="M03"/>
    <s v="Expendable Trust Fund - External"/>
    <n v="2452"/>
  </r>
  <r>
    <x v="2"/>
    <x v="12"/>
    <x v="319"/>
    <x v="322"/>
    <s v="M03"/>
    <s v="General Fund"/>
    <n v="33877.550000000003"/>
  </r>
  <r>
    <x v="4"/>
    <x v="6"/>
    <x v="460"/>
    <x v="462"/>
    <s v="M04"/>
    <s v="General Fund"/>
    <n v="0"/>
  </r>
  <r>
    <x v="1"/>
    <x v="6"/>
    <x v="204"/>
    <x v="201"/>
    <s v="M04"/>
    <s v="Expendable Trust Fund - External"/>
    <n v="2365.6"/>
  </r>
  <r>
    <x v="4"/>
    <x v="0"/>
    <x v="221"/>
    <x v="219"/>
    <s v="M03"/>
    <s v="Expendable Trust Fund - External"/>
    <n v="32823"/>
  </r>
  <r>
    <x v="4"/>
    <x v="1"/>
    <x v="395"/>
    <x v="399"/>
    <s v="M04"/>
    <s v="General Fund"/>
    <n v="24799.5"/>
  </r>
  <r>
    <x v="1"/>
    <x v="6"/>
    <x v="337"/>
    <x v="341"/>
    <s v="M04"/>
    <s v="Federal Grants Fund"/>
    <n v="79070.83"/>
  </r>
  <r>
    <x v="3"/>
    <x v="5"/>
    <x v="60"/>
    <x v="60"/>
    <s v="M03"/>
    <s v="General Fund"/>
    <n v="25000"/>
  </r>
  <r>
    <x v="4"/>
    <x v="11"/>
    <x v="439"/>
    <x v="440"/>
    <s v="M03"/>
    <s v="Federal Grants Fund"/>
    <n v="125000"/>
  </r>
  <r>
    <x v="5"/>
    <x v="5"/>
    <x v="297"/>
    <x v="299"/>
    <s v="M04"/>
    <s v="General Fund"/>
    <n v="15000"/>
  </r>
  <r>
    <x v="5"/>
    <x v="6"/>
    <x v="196"/>
    <x v="193"/>
    <s v="MM3"/>
    <s v="Federal Grants Fund"/>
    <n v="127407.23"/>
  </r>
  <r>
    <x v="4"/>
    <x v="7"/>
    <x v="100"/>
    <x v="100"/>
    <s v="M03"/>
    <s v="Trust Fund For the Head Injury Treatment Service Fund"/>
    <n v="7.0000000000000007E-2"/>
  </r>
  <r>
    <x v="2"/>
    <x v="3"/>
    <x v="461"/>
    <x v="463"/>
    <s v="M04"/>
    <s v="Federal Grants Fund"/>
    <n v="0"/>
  </r>
  <r>
    <x v="2"/>
    <x v="0"/>
    <x v="193"/>
    <x v="190"/>
    <s v="M03"/>
    <s v="General Fund"/>
    <n v="8729.91"/>
  </r>
  <r>
    <x v="4"/>
    <x v="7"/>
    <x v="326"/>
    <x v="330"/>
    <s v="M04"/>
    <s v="Federal Grants Fund"/>
    <n v="2030"/>
  </r>
  <r>
    <x v="3"/>
    <x v="0"/>
    <x v="104"/>
    <x v="104"/>
    <s v="MM3"/>
    <s v="General Fund"/>
    <n v="-5000"/>
  </r>
  <r>
    <x v="1"/>
    <x v="5"/>
    <x v="195"/>
    <x v="192"/>
    <s v="MM3"/>
    <s v="Expendable Trust Fund - External"/>
    <n v="0"/>
  </r>
  <r>
    <x v="4"/>
    <x v="5"/>
    <x v="160"/>
    <x v="158"/>
    <s v="M04"/>
    <s v="General Fund"/>
    <n v="0"/>
  </r>
  <r>
    <x v="2"/>
    <x v="3"/>
    <x v="402"/>
    <x v="405"/>
    <s v="M04"/>
    <s v="Expendable Trust Fund - External"/>
    <n v="489.6"/>
  </r>
  <r>
    <x v="5"/>
    <x v="7"/>
    <x v="42"/>
    <x v="42"/>
    <s v="M03"/>
    <s v="General Fund"/>
    <n v="0"/>
  </r>
  <r>
    <x v="2"/>
    <x v="6"/>
    <x v="287"/>
    <x v="289"/>
    <s v="M04"/>
    <s v="Expendable Trust Fund - External"/>
    <n v="62401.52"/>
  </r>
  <r>
    <x v="5"/>
    <x v="0"/>
    <x v="299"/>
    <x v="302"/>
    <s v="M04"/>
    <s v="General Fund"/>
    <n v="0"/>
  </r>
  <r>
    <x v="3"/>
    <x v="7"/>
    <x v="296"/>
    <x v="298"/>
    <s v="MM3"/>
    <s v="Money Follows the Person Rebalancing Demonstration Grant Tr"/>
    <n v="2363.85"/>
  </r>
  <r>
    <x v="2"/>
    <x v="9"/>
    <x v="462"/>
    <x v="464"/>
    <s v="M03"/>
    <s v="General Capital Projects Fund"/>
    <n v="0"/>
  </r>
  <r>
    <x v="4"/>
    <x v="7"/>
    <x v="151"/>
    <x v="150"/>
    <s v="M03"/>
    <s v="Federal Grants Fund"/>
    <n v="0"/>
  </r>
  <r>
    <x v="2"/>
    <x v="0"/>
    <x v="223"/>
    <x v="221"/>
    <s v="M03"/>
    <s v="Expendable Trust Fund - External"/>
    <n v="22287.99"/>
  </r>
  <r>
    <x v="1"/>
    <x v="0"/>
    <x v="116"/>
    <x v="116"/>
    <s v="MM3"/>
    <s v="General Fund"/>
    <n v="988408.19"/>
  </r>
  <r>
    <x v="0"/>
    <x v="0"/>
    <x v="273"/>
    <x v="274"/>
    <s v="MM3"/>
    <s v="General Fund"/>
    <n v="9272867.6400000006"/>
  </r>
  <r>
    <x v="1"/>
    <x v="0"/>
    <x v="52"/>
    <x v="52"/>
    <s v="M03"/>
    <s v="General Fund"/>
    <n v="12792714.970000001"/>
  </r>
  <r>
    <x v="2"/>
    <x v="13"/>
    <x v="132"/>
    <x v="132"/>
    <s v="M03"/>
    <s v="General Fund"/>
    <n v="66483980.490000002"/>
  </r>
  <r>
    <x v="4"/>
    <x v="0"/>
    <x v="121"/>
    <x v="121"/>
    <s v="M03"/>
    <s v="General Fund"/>
    <n v="47488427.109999999"/>
  </r>
  <r>
    <x v="2"/>
    <x v="6"/>
    <x v="62"/>
    <x v="62"/>
    <s v="MM3"/>
    <s v="Federal Grants Fund"/>
    <n v="894897.7"/>
  </r>
  <r>
    <x v="0"/>
    <x v="3"/>
    <x v="6"/>
    <x v="6"/>
    <s v="M03"/>
    <s v="General Fund"/>
    <n v="3921828.1"/>
  </r>
  <r>
    <x v="2"/>
    <x v="2"/>
    <x v="428"/>
    <x v="431"/>
    <s v="M03"/>
    <s v="General Fund"/>
    <n v="10504373.85"/>
  </r>
  <r>
    <x v="3"/>
    <x v="6"/>
    <x v="95"/>
    <x v="95"/>
    <s v="MM3"/>
    <s v="General Fund"/>
    <n v="3553462.58"/>
  </r>
  <r>
    <x v="3"/>
    <x v="3"/>
    <x v="89"/>
    <x v="89"/>
    <s v="M03"/>
    <s v="General Fund"/>
    <n v="575033.24"/>
  </r>
  <r>
    <x v="3"/>
    <x v="6"/>
    <x v="263"/>
    <x v="263"/>
    <s v="MM3"/>
    <s v="Federal Grants Fund"/>
    <n v="1610470.08"/>
  </r>
  <r>
    <x v="3"/>
    <x v="6"/>
    <x v="192"/>
    <x v="189"/>
    <s v="M03"/>
    <s v="Federal Grants Fund"/>
    <n v="2089008.96"/>
  </r>
  <r>
    <x v="0"/>
    <x v="5"/>
    <x v="390"/>
    <x v="394"/>
    <s v="MM3"/>
    <s v="General Fund"/>
    <n v="4847764.3600000003"/>
  </r>
  <r>
    <x v="0"/>
    <x v="0"/>
    <x v="102"/>
    <x v="102"/>
    <s v="M03"/>
    <s v="Expendable Trust Fund - External"/>
    <n v="0"/>
  </r>
  <r>
    <x v="3"/>
    <x v="0"/>
    <x v="66"/>
    <x v="66"/>
    <s v="M04"/>
    <s v="Intragovernmental Services Fund"/>
    <n v="3446020.45"/>
  </r>
  <r>
    <x v="3"/>
    <x v="9"/>
    <x v="46"/>
    <x v="46"/>
    <s v="M03"/>
    <s v="General Fund"/>
    <n v="748555.34"/>
  </r>
  <r>
    <x v="2"/>
    <x v="5"/>
    <x v="138"/>
    <x v="137"/>
    <s v="MM3"/>
    <s v="General Fund"/>
    <n v="3557262.66"/>
  </r>
  <r>
    <x v="4"/>
    <x v="0"/>
    <x v="336"/>
    <x v="340"/>
    <s v="MM3"/>
    <s v="General Fund"/>
    <n v="339309"/>
  </r>
  <r>
    <x v="2"/>
    <x v="5"/>
    <x v="138"/>
    <x v="137"/>
    <s v="MM3"/>
    <s v="Federal Grants Fund"/>
    <n v="105896"/>
  </r>
  <r>
    <x v="3"/>
    <x v="5"/>
    <x v="424"/>
    <x v="427"/>
    <s v="MM3"/>
    <s v="General Fund"/>
    <n v="701804.84"/>
  </r>
  <r>
    <x v="3"/>
    <x v="0"/>
    <x v="41"/>
    <x v="41"/>
    <s v="MM3"/>
    <s v="General Fund"/>
    <n v="2143523.6800000002"/>
  </r>
  <r>
    <x v="3"/>
    <x v="1"/>
    <x v="455"/>
    <x v="457"/>
    <s v="M04"/>
    <s v="General Fund"/>
    <n v="135533.37"/>
  </r>
  <r>
    <x v="2"/>
    <x v="0"/>
    <x v="57"/>
    <x v="57"/>
    <s v="M03"/>
    <s v="General Fund"/>
    <n v="19662.72"/>
  </r>
  <r>
    <x v="1"/>
    <x v="0"/>
    <x v="20"/>
    <x v="20"/>
    <s v="M04"/>
    <s v="General Fund"/>
    <n v="1035313.79"/>
  </r>
  <r>
    <x v="1"/>
    <x v="0"/>
    <x v="126"/>
    <x v="126"/>
    <s v="M03"/>
    <s v="General Fund"/>
    <n v="658623"/>
  </r>
  <r>
    <x v="4"/>
    <x v="0"/>
    <x v="0"/>
    <x v="0"/>
    <s v="M03"/>
    <s v="General Fund"/>
    <n v="17336438.710000001"/>
  </r>
  <r>
    <x v="1"/>
    <x v="3"/>
    <x v="29"/>
    <x v="29"/>
    <s v="M04"/>
    <s v="General Fund"/>
    <n v="10135144.92"/>
  </r>
  <r>
    <x v="4"/>
    <x v="13"/>
    <x v="132"/>
    <x v="132"/>
    <s v="M03"/>
    <s v="General Fund"/>
    <n v="65185073.359999999"/>
  </r>
  <r>
    <x v="2"/>
    <x v="3"/>
    <x v="463"/>
    <x v="465"/>
    <s v="M03"/>
    <s v="General Fund"/>
    <n v="394374.7"/>
  </r>
  <r>
    <x v="0"/>
    <x v="6"/>
    <x v="37"/>
    <x v="37"/>
    <s v="MM3"/>
    <s v="General Fund"/>
    <n v="1177667"/>
  </r>
  <r>
    <x v="0"/>
    <x v="7"/>
    <x v="173"/>
    <x v="104"/>
    <s v="M04"/>
    <s v="Federal Grants Fund"/>
    <n v="131665.19"/>
  </r>
  <r>
    <x v="1"/>
    <x v="6"/>
    <x v="240"/>
    <x v="238"/>
    <s v="M04"/>
    <s v="Federal Grants Fund"/>
    <n v="3344.34"/>
  </r>
  <r>
    <x v="4"/>
    <x v="3"/>
    <x v="29"/>
    <x v="29"/>
    <s v="M04"/>
    <s v="General Fund"/>
    <n v="10187924.609999999"/>
  </r>
  <r>
    <x v="2"/>
    <x v="6"/>
    <x v="21"/>
    <x v="21"/>
    <s v="MM3"/>
    <s v="General Fund"/>
    <n v="220000"/>
  </r>
  <r>
    <x v="1"/>
    <x v="5"/>
    <x v="134"/>
    <x v="134"/>
    <s v="MM3"/>
    <s v="General Fund"/>
    <n v="6636505.1699999999"/>
  </r>
  <r>
    <x v="1"/>
    <x v="3"/>
    <x v="415"/>
    <x v="418"/>
    <s v="M03"/>
    <s v="General Fund"/>
    <n v="1873197.63"/>
  </r>
  <r>
    <x v="2"/>
    <x v="6"/>
    <x v="87"/>
    <x v="87"/>
    <s v="M04"/>
    <s v="General Fund"/>
    <n v="4696414.2699999996"/>
  </r>
  <r>
    <x v="4"/>
    <x v="6"/>
    <x v="19"/>
    <x v="19"/>
    <s v="M03"/>
    <s v="General Fund"/>
    <n v="4295100.0999999996"/>
  </r>
  <r>
    <x v="1"/>
    <x v="0"/>
    <x v="26"/>
    <x v="26"/>
    <s v="M04"/>
    <s v="General Fund"/>
    <n v="362974.08"/>
  </r>
  <r>
    <x v="0"/>
    <x v="7"/>
    <x v="15"/>
    <x v="15"/>
    <s v="M03"/>
    <s v="General Fund"/>
    <n v="774323.1"/>
  </r>
  <r>
    <x v="1"/>
    <x v="0"/>
    <x v="102"/>
    <x v="102"/>
    <s v="MM3"/>
    <s v="General Fund"/>
    <n v="420026.79"/>
  </r>
  <r>
    <x v="1"/>
    <x v="0"/>
    <x v="93"/>
    <x v="93"/>
    <s v="MM3"/>
    <s v="General Fund"/>
    <n v="42099.82"/>
  </r>
  <r>
    <x v="0"/>
    <x v="6"/>
    <x v="39"/>
    <x v="39"/>
    <s v="M04"/>
    <s v="Federal Grants Fund"/>
    <n v="343295.39"/>
  </r>
  <r>
    <x v="2"/>
    <x v="7"/>
    <x v="433"/>
    <x v="434"/>
    <s v="M03"/>
    <s v="General Fund"/>
    <n v="4176739.96"/>
  </r>
  <r>
    <x v="1"/>
    <x v="6"/>
    <x v="87"/>
    <x v="87"/>
    <s v="M04"/>
    <s v="General Fund"/>
    <n v="5846192.2599999998"/>
  </r>
  <r>
    <x v="2"/>
    <x v="0"/>
    <x v="28"/>
    <x v="28"/>
    <s v="MM3"/>
    <s v="General Fund"/>
    <n v="921267.3"/>
  </r>
  <r>
    <x v="2"/>
    <x v="0"/>
    <x v="215"/>
    <x v="212"/>
    <s v="M03"/>
    <s v="General Fund"/>
    <n v="1059096.08"/>
  </r>
  <r>
    <x v="1"/>
    <x v="5"/>
    <x v="75"/>
    <x v="75"/>
    <s v="M04"/>
    <s v="General Fund"/>
    <n v="1190684.94"/>
  </r>
  <r>
    <x v="0"/>
    <x v="0"/>
    <x v="314"/>
    <x v="317"/>
    <s v="MM3"/>
    <s v="General Fund"/>
    <n v="0"/>
  </r>
  <r>
    <x v="3"/>
    <x v="0"/>
    <x v="88"/>
    <x v="88"/>
    <s v="M04"/>
    <s v="General Fund"/>
    <n v="9782093.5500000007"/>
  </r>
  <r>
    <x v="3"/>
    <x v="6"/>
    <x v="396"/>
    <x v="466"/>
    <s v="M03"/>
    <s v="General Fund"/>
    <n v="1219938.5"/>
  </r>
  <r>
    <x v="3"/>
    <x v="11"/>
    <x v="316"/>
    <x v="319"/>
    <s v="M03"/>
    <s v="General Fund"/>
    <n v="2385553"/>
  </r>
  <r>
    <x v="2"/>
    <x v="6"/>
    <x v="357"/>
    <x v="363"/>
    <s v="MM3"/>
    <s v="General Fund"/>
    <n v="1799057.36"/>
  </r>
  <r>
    <x v="2"/>
    <x v="0"/>
    <x v="179"/>
    <x v="176"/>
    <s v="MM3"/>
    <s v="General Fund"/>
    <n v="7384885.3799999999"/>
  </r>
  <r>
    <x v="4"/>
    <x v="5"/>
    <x v="195"/>
    <x v="192"/>
    <s v="M04"/>
    <s v="General Fund"/>
    <n v="5239120.25"/>
  </r>
  <r>
    <x v="3"/>
    <x v="0"/>
    <x v="48"/>
    <x v="48"/>
    <s v="MM3"/>
    <s v="General Fund"/>
    <n v="71720.08"/>
  </r>
  <r>
    <x v="3"/>
    <x v="2"/>
    <x v="292"/>
    <x v="294"/>
    <s v="M03"/>
    <s v="Federal Grants Fund"/>
    <n v="1523108.6"/>
  </r>
  <r>
    <x v="3"/>
    <x v="6"/>
    <x v="180"/>
    <x v="177"/>
    <s v="M03"/>
    <s v="Suspense Fund"/>
    <n v="258859.08"/>
  </r>
  <r>
    <x v="4"/>
    <x v="3"/>
    <x v="404"/>
    <x v="407"/>
    <s v="M03"/>
    <s v="General Fund"/>
    <n v="0"/>
  </r>
  <r>
    <x v="3"/>
    <x v="6"/>
    <x v="325"/>
    <x v="328"/>
    <s v="M04"/>
    <s v="General Fund"/>
    <n v="658080.91"/>
  </r>
  <r>
    <x v="3"/>
    <x v="5"/>
    <x v="195"/>
    <x v="192"/>
    <s v="M04"/>
    <s v="General Fund"/>
    <n v="5555342.1100000003"/>
  </r>
  <r>
    <x v="0"/>
    <x v="0"/>
    <x v="121"/>
    <x v="121"/>
    <s v="MM3"/>
    <s v="Expendable Trust Fund - External"/>
    <n v="10346.799999999999"/>
  </r>
  <r>
    <x v="0"/>
    <x v="6"/>
    <x v="396"/>
    <x v="400"/>
    <s v="MM3"/>
    <s v="General Fund"/>
    <n v="908409.65"/>
  </r>
  <r>
    <x v="4"/>
    <x v="6"/>
    <x v="356"/>
    <x v="362"/>
    <s v="M04"/>
    <s v="Federal Grants Fund"/>
    <n v="1065978.67"/>
  </r>
  <r>
    <x v="0"/>
    <x v="0"/>
    <x v="20"/>
    <x v="20"/>
    <s v="MM3"/>
    <s v="Expendable Trust Fund - External"/>
    <n v="0"/>
  </r>
  <r>
    <x v="1"/>
    <x v="6"/>
    <x v="62"/>
    <x v="62"/>
    <s v="MM3"/>
    <s v="General Fund"/>
    <n v="12457866.970000001"/>
  </r>
  <r>
    <x v="4"/>
    <x v="7"/>
    <x v="238"/>
    <x v="236"/>
    <s v="M03"/>
    <s v="General Fund"/>
    <n v="989767.19"/>
  </r>
  <r>
    <x v="3"/>
    <x v="7"/>
    <x v="326"/>
    <x v="330"/>
    <s v="M03"/>
    <s v="Federal Grants Fund"/>
    <n v="144964.47"/>
  </r>
  <r>
    <x v="0"/>
    <x v="6"/>
    <x v="83"/>
    <x v="83"/>
    <s v="MM3"/>
    <s v="Federal Grants Fund"/>
    <n v="711688.05"/>
  </r>
  <r>
    <x v="2"/>
    <x v="6"/>
    <x v="82"/>
    <x v="82"/>
    <s v="MM3"/>
    <s v="Federal Grants Fund"/>
    <n v="67472"/>
  </r>
  <r>
    <x v="0"/>
    <x v="0"/>
    <x v="339"/>
    <x v="343"/>
    <s v="M03"/>
    <s v="General Fund"/>
    <n v="1355676.64"/>
  </r>
  <r>
    <x v="3"/>
    <x v="6"/>
    <x v="237"/>
    <x v="235"/>
    <s v="MM3"/>
    <s v="Federal Grants Fund"/>
    <n v="359390.32"/>
  </r>
  <r>
    <x v="3"/>
    <x v="9"/>
    <x v="36"/>
    <x v="36"/>
    <s v="M03"/>
    <s v="General Fund"/>
    <n v="568678.93000000005"/>
  </r>
  <r>
    <x v="3"/>
    <x v="6"/>
    <x v="123"/>
    <x v="123"/>
    <s v="M04"/>
    <s v="Mass Gaming Control Fund"/>
    <n v="23991"/>
  </r>
  <r>
    <x v="2"/>
    <x v="6"/>
    <x v="305"/>
    <x v="308"/>
    <s v="M04"/>
    <s v="Massachusetts Aids Fund"/>
    <n v="130470.85"/>
  </r>
  <r>
    <x v="0"/>
    <x v="0"/>
    <x v="93"/>
    <x v="93"/>
    <s v="MM3"/>
    <s v="General Fund"/>
    <n v="31241.96"/>
  </r>
  <r>
    <x v="4"/>
    <x v="0"/>
    <x v="223"/>
    <x v="221"/>
    <s v="MM3"/>
    <s v="General Fund"/>
    <n v="3855989.42"/>
  </r>
  <r>
    <x v="1"/>
    <x v="9"/>
    <x v="219"/>
    <x v="217"/>
    <s v="M03"/>
    <s v="General Fund"/>
    <n v="7737313.9299999997"/>
  </r>
  <r>
    <x v="4"/>
    <x v="0"/>
    <x v="28"/>
    <x v="28"/>
    <s v="MM3"/>
    <s v="General Fund"/>
    <n v="1101574.18"/>
  </r>
  <r>
    <x v="4"/>
    <x v="10"/>
    <x v="385"/>
    <x v="389"/>
    <s v="M04"/>
    <s v="General Fund"/>
    <n v="21398741"/>
  </r>
  <r>
    <x v="4"/>
    <x v="7"/>
    <x v="251"/>
    <x v="249"/>
    <s v="M03"/>
    <s v="Trust Fund For the Head Injury Treatment Service Fund"/>
    <n v="468077.85"/>
  </r>
  <r>
    <x v="4"/>
    <x v="3"/>
    <x v="461"/>
    <x v="463"/>
    <s v="M04"/>
    <s v="General Fund"/>
    <n v="119000"/>
  </r>
  <r>
    <x v="5"/>
    <x v="0"/>
    <x v="20"/>
    <x v="20"/>
    <s v="M03"/>
    <s v="General Fund"/>
    <n v="151587.38"/>
  </r>
  <r>
    <x v="5"/>
    <x v="5"/>
    <x v="214"/>
    <x v="286"/>
    <s v="MM3"/>
    <s v="General Fund"/>
    <n v="3050931.76"/>
  </r>
  <r>
    <x v="5"/>
    <x v="5"/>
    <x v="131"/>
    <x v="131"/>
    <s v="MM3"/>
    <s v="General Fund"/>
    <n v="6989145.7999999998"/>
  </r>
  <r>
    <x v="5"/>
    <x v="0"/>
    <x v="217"/>
    <x v="215"/>
    <s v="M03"/>
    <s v="General Fund"/>
    <n v="1786785.54"/>
  </r>
  <r>
    <x v="5"/>
    <x v="2"/>
    <x v="2"/>
    <x v="2"/>
    <s v="M03"/>
    <s v="General Fund"/>
    <n v="7161022.5300000003"/>
  </r>
  <r>
    <x v="5"/>
    <x v="5"/>
    <x v="188"/>
    <x v="185"/>
    <s v="MM3"/>
    <s v="General Fund"/>
    <n v="13963741.9"/>
  </r>
  <r>
    <x v="5"/>
    <x v="6"/>
    <x v="142"/>
    <x v="141"/>
    <s v="M04"/>
    <s v="Federal Grants Fund"/>
    <n v="1559758.7"/>
  </r>
  <r>
    <x v="1"/>
    <x v="2"/>
    <x v="224"/>
    <x v="222"/>
    <s v="M03"/>
    <s v="Federal Grants Fund"/>
    <n v="1641366.66"/>
  </r>
  <r>
    <x v="5"/>
    <x v="0"/>
    <x v="179"/>
    <x v="176"/>
    <s v="MM3"/>
    <s v="General Fund"/>
    <n v="7915193.1399999997"/>
  </r>
  <r>
    <x v="2"/>
    <x v="0"/>
    <x v="65"/>
    <x v="65"/>
    <s v="M03"/>
    <s v="General Fund"/>
    <n v="1393.08"/>
  </r>
  <r>
    <x v="1"/>
    <x v="1"/>
    <x v="54"/>
    <x v="54"/>
    <s v="M04"/>
    <s v="General Fund"/>
    <n v="48142.92"/>
  </r>
  <r>
    <x v="1"/>
    <x v="0"/>
    <x v="102"/>
    <x v="102"/>
    <s v="M03"/>
    <s v="Expendable Trust Fund - External"/>
    <n v="0"/>
  </r>
  <r>
    <x v="0"/>
    <x v="6"/>
    <x v="226"/>
    <x v="224"/>
    <s v="MM3"/>
    <s v="Federal Grants Fund"/>
    <n v="479642"/>
  </r>
  <r>
    <x v="0"/>
    <x v="7"/>
    <x v="145"/>
    <x v="144"/>
    <s v="M03"/>
    <s v="Federal Grants Fund"/>
    <n v="48841.15"/>
  </r>
  <r>
    <x v="1"/>
    <x v="6"/>
    <x v="61"/>
    <x v="61"/>
    <s v="M04"/>
    <s v="Federal Highway Construction Program Capital Projects Fund"/>
    <n v="67493.759999999995"/>
  </r>
  <r>
    <x v="4"/>
    <x v="9"/>
    <x v="333"/>
    <x v="337"/>
    <s v="M03"/>
    <s v="General Fund"/>
    <n v="8838652.6099999994"/>
  </r>
  <r>
    <x v="1"/>
    <x v="6"/>
    <x v="237"/>
    <x v="235"/>
    <s v="MM3"/>
    <s v="Federal Grants Fund"/>
    <n v="415072.17"/>
  </r>
  <r>
    <x v="4"/>
    <x v="6"/>
    <x v="149"/>
    <x v="148"/>
    <s v="MM3"/>
    <s v="Federal Grants Fund"/>
    <n v="1417392.84"/>
  </r>
  <r>
    <x v="4"/>
    <x v="6"/>
    <x v="192"/>
    <x v="189"/>
    <s v="M03"/>
    <s v="General Fund"/>
    <n v="2338114.08"/>
  </r>
  <r>
    <x v="4"/>
    <x v="6"/>
    <x v="171"/>
    <x v="169"/>
    <s v="M03"/>
    <s v="Federal Grants Fund"/>
    <n v="529524.73"/>
  </r>
  <r>
    <x v="5"/>
    <x v="5"/>
    <x v="349"/>
    <x v="354"/>
    <s v="MM3"/>
    <s v="General Fund"/>
    <n v="60328.800000000003"/>
  </r>
  <r>
    <x v="5"/>
    <x v="2"/>
    <x v="347"/>
    <x v="352"/>
    <s v="M04"/>
    <s v="General Fund"/>
    <n v="304663.05"/>
  </r>
  <r>
    <x v="5"/>
    <x v="6"/>
    <x v="19"/>
    <x v="19"/>
    <s v="M04"/>
    <s v="General Fund"/>
    <n v="114000"/>
  </r>
  <r>
    <x v="5"/>
    <x v="5"/>
    <x v="158"/>
    <x v="157"/>
    <s v="M04"/>
    <s v="General Fund"/>
    <n v="187426.05"/>
  </r>
  <r>
    <x v="5"/>
    <x v="1"/>
    <x v="455"/>
    <x v="457"/>
    <s v="M04"/>
    <s v="General Fund"/>
    <n v="129781.11"/>
  </r>
  <r>
    <x v="1"/>
    <x v="1"/>
    <x v="107"/>
    <x v="107"/>
    <s v="M03"/>
    <s v="Federal Grants Fund"/>
    <n v="33545.74"/>
  </r>
  <r>
    <x v="0"/>
    <x v="0"/>
    <x v="57"/>
    <x v="57"/>
    <s v="M03"/>
    <s v="General Fund"/>
    <n v="0"/>
  </r>
  <r>
    <x v="1"/>
    <x v="7"/>
    <x v="433"/>
    <x v="434"/>
    <s v="M03"/>
    <s v="General Fund"/>
    <n v="421442.5"/>
  </r>
  <r>
    <x v="3"/>
    <x v="6"/>
    <x v="95"/>
    <x v="95"/>
    <s v="M04"/>
    <s v="General Fund"/>
    <n v="0"/>
  </r>
  <r>
    <x v="3"/>
    <x v="6"/>
    <x v="142"/>
    <x v="141"/>
    <s v="M04"/>
    <s v="General Fund"/>
    <n v="437367.11"/>
  </r>
  <r>
    <x v="5"/>
    <x v="0"/>
    <x v="66"/>
    <x v="66"/>
    <s v="M03"/>
    <s v="Intragovernmental Services Fund"/>
    <n v="1210326.03"/>
  </r>
  <r>
    <x v="1"/>
    <x v="5"/>
    <x v="60"/>
    <x v="60"/>
    <s v="M04"/>
    <s v="Federal Grants Fund"/>
    <n v="119204.3"/>
  </r>
  <r>
    <x v="0"/>
    <x v="5"/>
    <x v="214"/>
    <x v="211"/>
    <s v="MM3"/>
    <s v="Federal Grants Fund"/>
    <n v="304695"/>
  </r>
  <r>
    <x v="1"/>
    <x v="2"/>
    <x v="457"/>
    <x v="459"/>
    <s v="M03"/>
    <s v="General Fund"/>
    <n v="106174"/>
  </r>
  <r>
    <x v="1"/>
    <x v="0"/>
    <x v="147"/>
    <x v="256"/>
    <s v="MM3"/>
    <s v="General Fund"/>
    <n v="839631.15"/>
  </r>
  <r>
    <x v="1"/>
    <x v="7"/>
    <x v="294"/>
    <x v="296"/>
    <s v="M03"/>
    <s v="Federal Grants Fund"/>
    <n v="152568.01999999999"/>
  </r>
  <r>
    <x v="1"/>
    <x v="6"/>
    <x v="460"/>
    <x v="462"/>
    <s v="M04"/>
    <s v="General Fund"/>
    <n v="141751.89000000001"/>
  </r>
  <r>
    <x v="0"/>
    <x v="0"/>
    <x v="52"/>
    <x v="52"/>
    <s v="MM3"/>
    <s v="Expendable Trust Fund - External"/>
    <n v="-10346.799999999999"/>
  </r>
  <r>
    <x v="4"/>
    <x v="3"/>
    <x v="302"/>
    <x v="305"/>
    <s v="MM3"/>
    <s v="General Fund"/>
    <n v="218100.68"/>
  </r>
  <r>
    <x v="1"/>
    <x v="6"/>
    <x v="240"/>
    <x v="238"/>
    <s v="M04"/>
    <s v="General Fund"/>
    <n v="5000"/>
  </r>
  <r>
    <x v="4"/>
    <x v="9"/>
    <x v="36"/>
    <x v="36"/>
    <s v="M03"/>
    <s v="General Fund"/>
    <n v="611232.68999999994"/>
  </r>
  <r>
    <x v="4"/>
    <x v="5"/>
    <x v="318"/>
    <x v="321"/>
    <s v="M03"/>
    <s v="General Fund"/>
    <n v="1083385.17"/>
  </r>
  <r>
    <x v="4"/>
    <x v="5"/>
    <x v="464"/>
    <x v="467"/>
    <s v="M04"/>
    <s v="General Fund"/>
    <n v="2709911"/>
  </r>
  <r>
    <x v="4"/>
    <x v="6"/>
    <x v="185"/>
    <x v="182"/>
    <s v="MM3"/>
    <s v="Federal Grants Fund"/>
    <n v="1064717.01"/>
  </r>
  <r>
    <x v="4"/>
    <x v="7"/>
    <x v="422"/>
    <x v="425"/>
    <s v="M03"/>
    <s v="General Fund"/>
    <n v="40224.5"/>
  </r>
  <r>
    <x v="4"/>
    <x v="5"/>
    <x v="239"/>
    <x v="237"/>
    <s v="M03"/>
    <s v="General Fund"/>
    <n v="859611.78"/>
  </r>
  <r>
    <x v="4"/>
    <x v="0"/>
    <x v="220"/>
    <x v="218"/>
    <s v="MM3"/>
    <s v="Expendable Trust Fund - External"/>
    <n v="0"/>
  </r>
  <r>
    <x v="4"/>
    <x v="0"/>
    <x v="217"/>
    <x v="215"/>
    <s v="M03"/>
    <s v="Expendable Trust Fund - External"/>
    <n v="0"/>
  </r>
  <r>
    <x v="5"/>
    <x v="9"/>
    <x v="388"/>
    <x v="392"/>
    <s v="M03"/>
    <s v="General Fund"/>
    <n v="3160744"/>
  </r>
  <r>
    <x v="4"/>
    <x v="6"/>
    <x v="21"/>
    <x v="21"/>
    <s v="MM3"/>
    <s v="Federal Grants Fund"/>
    <n v="35476"/>
  </r>
  <r>
    <x v="5"/>
    <x v="6"/>
    <x v="365"/>
    <x v="370"/>
    <s v="MM3"/>
    <s v="General Fund"/>
    <n v="0"/>
  </r>
  <r>
    <x v="5"/>
    <x v="0"/>
    <x v="147"/>
    <x v="256"/>
    <s v="M03"/>
    <s v="General Fund"/>
    <n v="1045634.23"/>
  </r>
  <r>
    <x v="5"/>
    <x v="6"/>
    <x v="86"/>
    <x v="86"/>
    <s v="M04"/>
    <s v="Federal Grants Fund"/>
    <n v="302244.46999999997"/>
  </r>
  <r>
    <x v="5"/>
    <x v="1"/>
    <x v="14"/>
    <x v="14"/>
    <s v="MM3"/>
    <s v="Federal Grants Fund"/>
    <n v="700.91"/>
  </r>
  <r>
    <x v="5"/>
    <x v="1"/>
    <x v="1"/>
    <x v="1"/>
    <s v="M03"/>
    <s v="General Fund"/>
    <n v="0"/>
  </r>
  <r>
    <x v="5"/>
    <x v="5"/>
    <x v="75"/>
    <x v="75"/>
    <s v="M03"/>
    <s v="Expendable Trust Fund - External"/>
    <n v="15950"/>
  </r>
  <r>
    <x v="0"/>
    <x v="5"/>
    <x v="75"/>
    <x v="75"/>
    <s v="M03"/>
    <s v="General Fund"/>
    <n v="980258.13"/>
  </r>
  <r>
    <x v="2"/>
    <x v="0"/>
    <x v="84"/>
    <x v="84"/>
    <s v="M04"/>
    <s v="Expendable Trust Fund - External"/>
    <n v="50000"/>
  </r>
  <r>
    <x v="3"/>
    <x v="0"/>
    <x v="20"/>
    <x v="20"/>
    <s v="M03"/>
    <s v="General Fund"/>
    <n v="156777.07999999999"/>
  </r>
  <r>
    <x v="3"/>
    <x v="6"/>
    <x v="174"/>
    <x v="171"/>
    <s v="M04"/>
    <s v="Federal Grants Fund"/>
    <n v="19369"/>
  </r>
  <r>
    <x v="3"/>
    <x v="5"/>
    <x v="94"/>
    <x v="94"/>
    <s v="MM3"/>
    <s v="Expendable Trust Fund - External"/>
    <n v="16833.12"/>
  </r>
  <r>
    <x v="3"/>
    <x v="2"/>
    <x v="230"/>
    <x v="228"/>
    <s v="M03"/>
    <s v="General Fund"/>
    <n v="1278366.48"/>
  </r>
  <r>
    <x v="0"/>
    <x v="0"/>
    <x v="88"/>
    <x v="88"/>
    <s v="M04"/>
    <s v="Intragovernmental Services Fund"/>
    <n v="365389.13"/>
  </r>
  <r>
    <x v="1"/>
    <x v="6"/>
    <x v="324"/>
    <x v="327"/>
    <s v="M04"/>
    <s v="General Fund"/>
    <n v="181730.32"/>
  </r>
  <r>
    <x v="5"/>
    <x v="0"/>
    <x v="84"/>
    <x v="84"/>
    <s v="M04"/>
    <s v="Expendable Trust Fund - External"/>
    <n v="165000"/>
  </r>
  <r>
    <x v="5"/>
    <x v="6"/>
    <x v="285"/>
    <x v="287"/>
    <s v="M04"/>
    <s v="Prevention and Wellness Trust Fund"/>
    <n v="7160.35"/>
  </r>
  <r>
    <x v="2"/>
    <x v="6"/>
    <x v="87"/>
    <x v="87"/>
    <s v="M04"/>
    <s v="State Racing Fund"/>
    <n v="110000"/>
  </r>
  <r>
    <x v="2"/>
    <x v="0"/>
    <x v="147"/>
    <x v="146"/>
    <s v="MM3"/>
    <s v="General Fund"/>
    <n v="521494.05"/>
  </r>
  <r>
    <x v="4"/>
    <x v="6"/>
    <x v="152"/>
    <x v="151"/>
    <s v="MM3"/>
    <s v="Substance Abuse Services Fund"/>
    <n v="124056"/>
  </r>
  <r>
    <x v="5"/>
    <x v="5"/>
    <x v="330"/>
    <x v="334"/>
    <s v="M04"/>
    <s v="Expendable Trust Fund - External"/>
    <n v="137362"/>
  </r>
  <r>
    <x v="5"/>
    <x v="5"/>
    <x v="361"/>
    <x v="367"/>
    <s v="MM3"/>
    <s v="General Fund"/>
    <n v="350000"/>
  </r>
  <r>
    <x v="2"/>
    <x v="0"/>
    <x v="52"/>
    <x v="52"/>
    <s v="MM3"/>
    <s v="Expendable Trust Fund - External"/>
    <n v="0"/>
  </r>
  <r>
    <x v="4"/>
    <x v="7"/>
    <x v="127"/>
    <x v="127"/>
    <s v="M03"/>
    <s v="Trust Fund For the Head Injury Treatment Service Fund"/>
    <n v="0"/>
  </r>
  <r>
    <x v="5"/>
    <x v="2"/>
    <x v="457"/>
    <x v="459"/>
    <s v="M03"/>
    <s v="General Fund"/>
    <n v="148673.99"/>
  </r>
  <r>
    <x v="1"/>
    <x v="7"/>
    <x v="465"/>
    <x v="468"/>
    <s v="M03"/>
    <s v="General Fund"/>
    <n v="800"/>
  </r>
  <r>
    <x v="4"/>
    <x v="5"/>
    <x v="75"/>
    <x v="75"/>
    <s v="M03"/>
    <s v="Expendable Trust Fund - External"/>
    <n v="15950"/>
  </r>
  <r>
    <x v="4"/>
    <x v="7"/>
    <x v="323"/>
    <x v="326"/>
    <s v="M03"/>
    <s v="General Fund"/>
    <n v="1647.96"/>
  </r>
  <r>
    <x v="0"/>
    <x v="6"/>
    <x v="466"/>
    <x v="469"/>
    <s v="M04"/>
    <s v="Federal Grants Fund"/>
    <n v="80.87"/>
  </r>
  <r>
    <x v="1"/>
    <x v="6"/>
    <x v="324"/>
    <x v="327"/>
    <s v="M03"/>
    <s v="Federal Grants Fund"/>
    <n v="31422.38"/>
  </r>
  <r>
    <x v="1"/>
    <x v="7"/>
    <x v="446"/>
    <x v="448"/>
    <s v="M03"/>
    <s v="Federal Grants Fund"/>
    <n v="52415.21"/>
  </r>
  <r>
    <x v="0"/>
    <x v="0"/>
    <x v="53"/>
    <x v="53"/>
    <s v="M03"/>
    <s v="Expendable Trust Fund - External"/>
    <n v="0"/>
  </r>
  <r>
    <x v="1"/>
    <x v="0"/>
    <x v="220"/>
    <x v="218"/>
    <s v="M03"/>
    <s v="Expendable Trust Fund - External"/>
    <n v="0"/>
  </r>
  <r>
    <x v="1"/>
    <x v="6"/>
    <x v="83"/>
    <x v="83"/>
    <s v="MM3"/>
    <s v="Substance Abuse Services Fund"/>
    <n v="398364.63"/>
  </r>
  <r>
    <x v="3"/>
    <x v="0"/>
    <x v="403"/>
    <x v="406"/>
    <s v="M03"/>
    <s v="General Fund"/>
    <n v="1803.59"/>
  </r>
  <r>
    <x v="1"/>
    <x v="6"/>
    <x v="467"/>
    <x v="470"/>
    <s v="M04"/>
    <s v="Federal Grants Fund"/>
    <n v="16094"/>
  </r>
  <r>
    <x v="4"/>
    <x v="6"/>
    <x v="285"/>
    <x v="287"/>
    <s v="M04"/>
    <s v="Prevention and Wellness Trust Fund"/>
    <n v="14125"/>
  </r>
  <r>
    <x v="4"/>
    <x v="6"/>
    <x v="174"/>
    <x v="171"/>
    <s v="M04"/>
    <s v="Federal Grants Fund"/>
    <n v="50000"/>
  </r>
  <r>
    <x v="2"/>
    <x v="7"/>
    <x v="348"/>
    <x v="353"/>
    <s v="M03"/>
    <s v="General Fund"/>
    <n v="17218.22"/>
  </r>
  <r>
    <x v="3"/>
    <x v="0"/>
    <x v="150"/>
    <x v="149"/>
    <s v="MM3"/>
    <s v="General Fund"/>
    <n v="0"/>
  </r>
  <r>
    <x v="2"/>
    <x v="6"/>
    <x v="99"/>
    <x v="99"/>
    <s v="MM3"/>
    <s v="General Fund"/>
    <n v="75000"/>
  </r>
  <r>
    <x v="4"/>
    <x v="0"/>
    <x v="299"/>
    <x v="302"/>
    <s v="M04"/>
    <s v="General Fund"/>
    <n v="1645"/>
  </r>
  <r>
    <x v="0"/>
    <x v="0"/>
    <x v="84"/>
    <x v="84"/>
    <s v="M04"/>
    <s v="General Fund"/>
    <n v="256828.24"/>
  </r>
  <r>
    <x v="0"/>
    <x v="6"/>
    <x v="226"/>
    <x v="224"/>
    <s v="MM3"/>
    <s v="General Fund"/>
    <n v="5607.26"/>
  </r>
  <r>
    <x v="0"/>
    <x v="6"/>
    <x v="170"/>
    <x v="168"/>
    <s v="MM3"/>
    <s v="Substance Abuse Services Fund"/>
    <n v="0"/>
  </r>
  <r>
    <x v="2"/>
    <x v="0"/>
    <x v="187"/>
    <x v="184"/>
    <s v="M04"/>
    <s v="Expendable Trust Fund - External"/>
    <n v="0"/>
  </r>
  <r>
    <x v="0"/>
    <x v="8"/>
    <x v="342"/>
    <x v="347"/>
    <s v="M03"/>
    <s v="General Fund"/>
    <n v="27000"/>
  </r>
  <r>
    <x v="0"/>
    <x v="6"/>
    <x v="77"/>
    <x v="77"/>
    <s v="M04"/>
    <s v="General Fund"/>
    <n v="0"/>
  </r>
  <r>
    <x v="1"/>
    <x v="7"/>
    <x v="120"/>
    <x v="120"/>
    <s v="M03"/>
    <s v="Expendable Trust Fund - External"/>
    <n v="3000"/>
  </r>
  <r>
    <x v="1"/>
    <x v="0"/>
    <x v="177"/>
    <x v="174"/>
    <s v="MM3"/>
    <s v="Expendable Trust Fund - External"/>
    <n v="0"/>
  </r>
  <r>
    <x v="3"/>
    <x v="0"/>
    <x v="223"/>
    <x v="221"/>
    <s v="MM3"/>
    <s v="Expendable Trust Fund - External"/>
    <n v="0"/>
  </r>
  <r>
    <x v="1"/>
    <x v="3"/>
    <x v="352"/>
    <x v="358"/>
    <s v="M04"/>
    <s v="General Fund"/>
    <n v="0"/>
  </r>
  <r>
    <x v="2"/>
    <x v="7"/>
    <x v="326"/>
    <x v="330"/>
    <s v="M03"/>
    <s v="Expendable Trust Fund - External"/>
    <n v="0"/>
  </r>
  <r>
    <x v="1"/>
    <x v="0"/>
    <x v="58"/>
    <x v="58"/>
    <s v="M03"/>
    <s v="General Fund"/>
    <n v="183173.28"/>
  </r>
  <r>
    <x v="2"/>
    <x v="0"/>
    <x v="53"/>
    <x v="53"/>
    <s v="M03"/>
    <s v="General Fund"/>
    <n v="649089.93999999994"/>
  </r>
  <r>
    <x v="0"/>
    <x v="13"/>
    <x v="128"/>
    <x v="128"/>
    <s v="M03"/>
    <s v="General Fund"/>
    <n v="9222371.5800000001"/>
  </r>
  <r>
    <x v="2"/>
    <x v="5"/>
    <x v="214"/>
    <x v="211"/>
    <s v="MM3"/>
    <s v="General Fund"/>
    <n v="8065373.1500000004"/>
  </r>
  <r>
    <x v="3"/>
    <x v="6"/>
    <x v="82"/>
    <x v="82"/>
    <s v="MM3"/>
    <s v="General Fund"/>
    <n v="5526100.2300000004"/>
  </r>
  <r>
    <x v="3"/>
    <x v="6"/>
    <x v="152"/>
    <x v="151"/>
    <s v="M03"/>
    <s v="Federal Grants Fund"/>
    <n v="1712597.8"/>
  </r>
  <r>
    <x v="3"/>
    <x v="6"/>
    <x v="137"/>
    <x v="136"/>
    <s v="M03"/>
    <s v="General Fund"/>
    <n v="56923788.479999997"/>
  </r>
  <r>
    <x v="3"/>
    <x v="0"/>
    <x v="215"/>
    <x v="212"/>
    <s v="M03"/>
    <s v="General Fund"/>
    <n v="3040855.8"/>
  </r>
  <r>
    <x v="3"/>
    <x v="6"/>
    <x v="368"/>
    <x v="373"/>
    <s v="M04"/>
    <s v="General Fund"/>
    <n v="237697.17"/>
  </r>
  <r>
    <x v="3"/>
    <x v="9"/>
    <x v="72"/>
    <x v="72"/>
    <s v="M03"/>
    <s v="General Fund"/>
    <n v="20839447.210000001"/>
  </r>
  <r>
    <x v="1"/>
    <x v="6"/>
    <x v="78"/>
    <x v="78"/>
    <s v="M04"/>
    <s v="Federal Grants Fund"/>
    <n v="663144.07999999996"/>
  </r>
  <r>
    <x v="0"/>
    <x v="2"/>
    <x v="282"/>
    <x v="284"/>
    <s v="M03"/>
    <s v="Federal Grants Fund"/>
    <n v="349813.49"/>
  </r>
  <r>
    <x v="1"/>
    <x v="2"/>
    <x v="298"/>
    <x v="301"/>
    <s v="M03"/>
    <s v="Veterans Independence Plus Initiative Fund"/>
    <n v="970126.01"/>
  </r>
  <r>
    <x v="1"/>
    <x v="13"/>
    <x v="132"/>
    <x v="132"/>
    <s v="M03"/>
    <s v="General Fund"/>
    <n v="65555186.600000001"/>
  </r>
  <r>
    <x v="2"/>
    <x v="0"/>
    <x v="31"/>
    <x v="31"/>
    <s v="MM3"/>
    <s v="General Fund"/>
    <n v="2165648.23"/>
  </r>
  <r>
    <x v="2"/>
    <x v="0"/>
    <x v="52"/>
    <x v="52"/>
    <s v="M03"/>
    <s v="General Fund"/>
    <n v="8440385.25"/>
  </r>
  <r>
    <x v="0"/>
    <x v="0"/>
    <x v="210"/>
    <x v="207"/>
    <s v="M03"/>
    <s v="General Fund"/>
    <n v="317978.65000000002"/>
  </r>
  <r>
    <x v="2"/>
    <x v="3"/>
    <x v="29"/>
    <x v="29"/>
    <s v="M03"/>
    <s v="General Fund"/>
    <n v="10225400.279999999"/>
  </r>
  <r>
    <x v="3"/>
    <x v="6"/>
    <x v="468"/>
    <x v="471"/>
    <s v="M03"/>
    <s v="General Fund"/>
    <n v="1140096"/>
  </r>
  <r>
    <x v="3"/>
    <x v="0"/>
    <x v="147"/>
    <x v="256"/>
    <s v="MM3"/>
    <s v="General Fund"/>
    <n v="1011572.99"/>
  </r>
  <r>
    <x v="3"/>
    <x v="6"/>
    <x v="83"/>
    <x v="83"/>
    <s v="MM3"/>
    <s v="General Fund"/>
    <n v="4802656"/>
  </r>
  <r>
    <x v="3"/>
    <x v="0"/>
    <x v="65"/>
    <x v="65"/>
    <s v="M03"/>
    <s v="General Fund"/>
    <n v="8813.81"/>
  </r>
  <r>
    <x v="3"/>
    <x v="6"/>
    <x v="358"/>
    <x v="364"/>
    <s v="M03"/>
    <s v="General Fund"/>
    <n v="668586"/>
  </r>
  <r>
    <x v="0"/>
    <x v="7"/>
    <x v="23"/>
    <x v="23"/>
    <s v="M03"/>
    <s v="Federal Grants Fund"/>
    <n v="1921174.82"/>
  </r>
  <r>
    <x v="1"/>
    <x v="0"/>
    <x v="20"/>
    <x v="20"/>
    <s v="M03"/>
    <s v="General Fund"/>
    <n v="2714725.87"/>
  </r>
  <r>
    <x v="1"/>
    <x v="7"/>
    <x v="34"/>
    <x v="34"/>
    <s v="M03"/>
    <s v="General Fund"/>
    <n v="1710383.7"/>
  </r>
  <r>
    <x v="3"/>
    <x v="9"/>
    <x v="469"/>
    <x v="472"/>
    <s v="M03"/>
    <s v="General Fund"/>
    <n v="575204.23"/>
  </r>
  <r>
    <x v="3"/>
    <x v="6"/>
    <x v="470"/>
    <x v="473"/>
    <s v="MM3"/>
    <s v="General Fund"/>
    <n v="226093.11"/>
  </r>
  <r>
    <x v="1"/>
    <x v="6"/>
    <x v="263"/>
    <x v="263"/>
    <s v="MM3"/>
    <s v="Federal Grants Fund"/>
    <n v="2269394.19"/>
  </r>
  <r>
    <x v="0"/>
    <x v="0"/>
    <x v="25"/>
    <x v="25"/>
    <s v="MM3"/>
    <s v="General Fund"/>
    <n v="3206106.78"/>
  </r>
  <r>
    <x v="0"/>
    <x v="0"/>
    <x v="79"/>
    <x v="79"/>
    <s v="MM3"/>
    <s v="Expendable Trust Fund - External"/>
    <n v="0"/>
  </r>
  <r>
    <x v="0"/>
    <x v="0"/>
    <x v="260"/>
    <x v="260"/>
    <s v="M03"/>
    <s v="General Fund"/>
    <n v="367973.62"/>
  </r>
  <r>
    <x v="2"/>
    <x v="9"/>
    <x v="444"/>
    <x v="446"/>
    <s v="M03"/>
    <s v="General Fund"/>
    <n v="2155056.9700000002"/>
  </r>
  <r>
    <x v="2"/>
    <x v="7"/>
    <x v="454"/>
    <x v="456"/>
    <s v="M03"/>
    <s v="General Fund"/>
    <n v="9301939.9299999997"/>
  </r>
  <r>
    <x v="2"/>
    <x v="6"/>
    <x v="22"/>
    <x v="22"/>
    <s v="MM3"/>
    <s v="Federal Grants Fund"/>
    <n v="344892.39"/>
  </r>
  <r>
    <x v="0"/>
    <x v="3"/>
    <x v="32"/>
    <x v="32"/>
    <s v="M03"/>
    <s v="General Fund"/>
    <n v="243694.41"/>
  </r>
  <r>
    <x v="1"/>
    <x v="1"/>
    <x v="235"/>
    <x v="232"/>
    <s v="M03"/>
    <s v="General Fund"/>
    <n v="437761.02"/>
  </r>
  <r>
    <x v="0"/>
    <x v="6"/>
    <x v="192"/>
    <x v="189"/>
    <s v="MM3"/>
    <s v="Federal Grants Fund"/>
    <n v="403391.6"/>
  </r>
  <r>
    <x v="2"/>
    <x v="6"/>
    <x v="233"/>
    <x v="230"/>
    <s v="MM3"/>
    <s v="Federal Grants Fund"/>
    <n v="4786481.82"/>
  </r>
  <r>
    <x v="0"/>
    <x v="1"/>
    <x v="90"/>
    <x v="90"/>
    <s v="M03"/>
    <s v="General Fund"/>
    <n v="198317"/>
  </r>
  <r>
    <x v="1"/>
    <x v="6"/>
    <x v="365"/>
    <x v="370"/>
    <s v="MM3"/>
    <s v="General Fund"/>
    <n v="1421227.45"/>
  </r>
  <r>
    <x v="2"/>
    <x v="6"/>
    <x v="192"/>
    <x v="189"/>
    <s v="MM3"/>
    <s v="Federal Grants Fund"/>
    <n v="407538.62"/>
  </r>
  <r>
    <x v="4"/>
    <x v="6"/>
    <x v="226"/>
    <x v="224"/>
    <s v="MM3"/>
    <s v="Expendable Trust Fund - External"/>
    <n v="176783.35999999999"/>
  </r>
  <r>
    <x v="0"/>
    <x v="6"/>
    <x v="56"/>
    <x v="56"/>
    <s v="MM3"/>
    <s v="General Fund"/>
    <n v="1970558"/>
  </r>
  <r>
    <x v="4"/>
    <x v="0"/>
    <x v="221"/>
    <x v="219"/>
    <s v="M03"/>
    <s v="General Fund"/>
    <n v="5045368.01"/>
  </r>
  <r>
    <x v="2"/>
    <x v="0"/>
    <x v="223"/>
    <x v="221"/>
    <s v="MM3"/>
    <s v="General Fund"/>
    <n v="3389513.69"/>
  </r>
  <r>
    <x v="0"/>
    <x v="0"/>
    <x v="122"/>
    <x v="346"/>
    <s v="MM3"/>
    <s v="General Fund"/>
    <n v="1559606.55"/>
  </r>
  <r>
    <x v="0"/>
    <x v="2"/>
    <x v="428"/>
    <x v="431"/>
    <s v="M03"/>
    <s v="General Fund"/>
    <n v="11722880.24"/>
  </r>
  <r>
    <x v="1"/>
    <x v="5"/>
    <x v="5"/>
    <x v="5"/>
    <s v="MM3"/>
    <s v="Expendable Trust Fund - External"/>
    <n v="5410743.9299999997"/>
  </r>
  <r>
    <x v="2"/>
    <x v="7"/>
    <x v="379"/>
    <x v="383"/>
    <s v="M03"/>
    <s v="General Fund"/>
    <n v="1305202.3"/>
  </r>
  <r>
    <x v="0"/>
    <x v="0"/>
    <x v="10"/>
    <x v="10"/>
    <s v="MM3"/>
    <s v="General Fund"/>
    <n v="4209166.26"/>
  </r>
  <r>
    <x v="2"/>
    <x v="6"/>
    <x v="19"/>
    <x v="19"/>
    <s v="M03"/>
    <s v="Federal Grants Fund"/>
    <n v="1050536.28"/>
  </r>
  <r>
    <x v="1"/>
    <x v="6"/>
    <x v="149"/>
    <x v="148"/>
    <s v="MM3"/>
    <s v="Federal Grants Fund"/>
    <n v="1464717.92"/>
  </r>
  <r>
    <x v="0"/>
    <x v="7"/>
    <x v="294"/>
    <x v="296"/>
    <s v="M03"/>
    <s v="Federal Grants Fund"/>
    <n v="148597.60999999999"/>
  </r>
  <r>
    <x v="4"/>
    <x v="8"/>
    <x v="391"/>
    <x v="395"/>
    <s v="M03"/>
    <s v="General Fund"/>
    <n v="308246.34000000003"/>
  </r>
  <r>
    <x v="4"/>
    <x v="6"/>
    <x v="109"/>
    <x v="109"/>
    <s v="MM3"/>
    <s v="Federal Grants Fund"/>
    <n v="68479.009999999995"/>
  </r>
  <r>
    <x v="2"/>
    <x v="6"/>
    <x v="77"/>
    <x v="77"/>
    <s v="MM3"/>
    <s v="Federal Grants Fund"/>
    <n v="338184.59"/>
  </r>
  <r>
    <x v="2"/>
    <x v="3"/>
    <x v="313"/>
    <x v="316"/>
    <s v="M03"/>
    <s v="Federal Grants Fund"/>
    <n v="163452.72"/>
  </r>
  <r>
    <x v="0"/>
    <x v="6"/>
    <x v="109"/>
    <x v="109"/>
    <s v="MM3"/>
    <s v="Federal Grants Fund"/>
    <n v="35001.4"/>
  </r>
  <r>
    <x v="2"/>
    <x v="0"/>
    <x v="97"/>
    <x v="97"/>
    <s v="MM3"/>
    <s v="Expendable Trust Fund - External"/>
    <n v="77640.960000000006"/>
  </r>
  <r>
    <x v="1"/>
    <x v="6"/>
    <x v="192"/>
    <x v="189"/>
    <s v="M03"/>
    <s v="Federal Grants Fund"/>
    <n v="313769.99"/>
  </r>
  <r>
    <x v="2"/>
    <x v="5"/>
    <x v="76"/>
    <x v="76"/>
    <s v="M03"/>
    <s v="General Fund"/>
    <n v="138850.29999999999"/>
  </r>
  <r>
    <x v="3"/>
    <x v="0"/>
    <x v="217"/>
    <x v="215"/>
    <s v="M03"/>
    <s v="Expendable Trust Fund - External"/>
    <n v="0"/>
  </r>
  <r>
    <x v="1"/>
    <x v="0"/>
    <x v="44"/>
    <x v="44"/>
    <s v="MM3"/>
    <s v="General Fund"/>
    <n v="3364.35"/>
  </r>
  <r>
    <x v="2"/>
    <x v="6"/>
    <x v="37"/>
    <x v="37"/>
    <s v="MM3"/>
    <s v="General Fund"/>
    <n v="1102800"/>
  </r>
  <r>
    <x v="3"/>
    <x v="5"/>
    <x v="12"/>
    <x v="12"/>
    <s v="MM3"/>
    <s v="General Fund"/>
    <n v="17612716"/>
  </r>
  <r>
    <x v="4"/>
    <x v="6"/>
    <x v="95"/>
    <x v="95"/>
    <s v="MM3"/>
    <s v="General Fund"/>
    <n v="12625570.869999999"/>
  </r>
  <r>
    <x v="3"/>
    <x v="10"/>
    <x v="385"/>
    <x v="389"/>
    <s v="M03"/>
    <s v="General Fund"/>
    <n v="2999390"/>
  </r>
  <r>
    <x v="4"/>
    <x v="0"/>
    <x v="189"/>
    <x v="186"/>
    <s v="MM3"/>
    <s v="General Fund"/>
    <n v="297424.64000000001"/>
  </r>
  <r>
    <x v="0"/>
    <x v="6"/>
    <x v="416"/>
    <x v="419"/>
    <s v="MM3"/>
    <s v="Federal Grants Fund"/>
    <n v="77957.759999999995"/>
  </r>
  <r>
    <x v="2"/>
    <x v="5"/>
    <x v="75"/>
    <x v="75"/>
    <s v="M03"/>
    <s v="Federal Grants Fund"/>
    <n v="32004"/>
  </r>
  <r>
    <x v="3"/>
    <x v="5"/>
    <x v="75"/>
    <x v="75"/>
    <s v="M04"/>
    <s v="General Fund"/>
    <n v="1374771.9"/>
  </r>
  <r>
    <x v="3"/>
    <x v="7"/>
    <x v="344"/>
    <x v="349"/>
    <s v="M03"/>
    <s v="Expendable Trust Fund - External"/>
    <n v="12742"/>
  </r>
  <r>
    <x v="2"/>
    <x v="5"/>
    <x v="76"/>
    <x v="76"/>
    <s v="M04"/>
    <s v="General Fund"/>
    <n v="358000"/>
  </r>
  <r>
    <x v="2"/>
    <x v="1"/>
    <x v="471"/>
    <x v="474"/>
    <s v="MM3"/>
    <s v="General Fund"/>
    <n v="2298.33"/>
  </r>
  <r>
    <x v="4"/>
    <x v="6"/>
    <x v="82"/>
    <x v="82"/>
    <s v="MM3"/>
    <s v="General Fund"/>
    <n v="5489044.6299999999"/>
  </r>
  <r>
    <x v="5"/>
    <x v="5"/>
    <x v="134"/>
    <x v="134"/>
    <s v="MM3"/>
    <s v="Federal Grants Fund"/>
    <n v="5954395.6500000004"/>
  </r>
  <r>
    <x v="5"/>
    <x v="6"/>
    <x v="240"/>
    <x v="238"/>
    <s v="MM3"/>
    <s v="General Fund"/>
    <n v="227369.28"/>
  </r>
  <r>
    <x v="5"/>
    <x v="6"/>
    <x v="237"/>
    <x v="235"/>
    <s v="MM3"/>
    <s v="General Fund"/>
    <n v="3342654"/>
  </r>
  <r>
    <x v="5"/>
    <x v="0"/>
    <x v="116"/>
    <x v="116"/>
    <s v="MM3"/>
    <s v="General Fund"/>
    <n v="966898.91"/>
  </r>
  <r>
    <x v="5"/>
    <x v="1"/>
    <x v="157"/>
    <x v="156"/>
    <s v="M03"/>
    <s v="General Fund"/>
    <n v="51646.5"/>
  </r>
  <r>
    <x v="5"/>
    <x v="6"/>
    <x v="82"/>
    <x v="82"/>
    <s v="MM3"/>
    <s v="Federal Grants Fund"/>
    <n v="1334388.81"/>
  </r>
  <r>
    <x v="5"/>
    <x v="6"/>
    <x v="396"/>
    <x v="466"/>
    <s v="MM3"/>
    <s v="General Fund"/>
    <n v="381213.64"/>
  </r>
  <r>
    <x v="5"/>
    <x v="0"/>
    <x v="48"/>
    <x v="48"/>
    <s v="M03"/>
    <s v="General Fund"/>
    <n v="1219575.32"/>
  </r>
  <r>
    <x v="5"/>
    <x v="6"/>
    <x v="356"/>
    <x v="362"/>
    <s v="M04"/>
    <s v="Federal Grants Fund"/>
    <n v="1017041.67"/>
  </r>
  <r>
    <x v="0"/>
    <x v="8"/>
    <x v="17"/>
    <x v="17"/>
    <s v="M03"/>
    <s v="General Fund"/>
    <n v="447000"/>
  </r>
  <r>
    <x v="5"/>
    <x v="12"/>
    <x v="382"/>
    <x v="385"/>
    <s v="M03"/>
    <s v="General Fund"/>
    <n v="3582190"/>
  </r>
  <r>
    <x v="5"/>
    <x v="0"/>
    <x v="28"/>
    <x v="28"/>
    <s v="MM3"/>
    <s v="General Fund"/>
    <n v="1201440.57"/>
  </r>
  <r>
    <x v="5"/>
    <x v="13"/>
    <x v="128"/>
    <x v="128"/>
    <s v="M03"/>
    <s v="General Fund"/>
    <n v="9197098.4800000004"/>
  </r>
  <r>
    <x v="2"/>
    <x v="5"/>
    <x v="76"/>
    <x v="76"/>
    <s v="M03"/>
    <s v="Federal Grants Fund"/>
    <n v="251076.28"/>
  </r>
  <r>
    <x v="1"/>
    <x v="3"/>
    <x v="453"/>
    <x v="455"/>
    <s v="M03"/>
    <s v="General Fund"/>
    <n v="224911.28"/>
  </r>
  <r>
    <x v="4"/>
    <x v="11"/>
    <x v="244"/>
    <x v="242"/>
    <s v="M04"/>
    <s v="Federal Grants Fund"/>
    <n v="626864.17000000004"/>
  </r>
  <r>
    <x v="5"/>
    <x v="2"/>
    <x v="409"/>
    <x v="412"/>
    <s v="M03"/>
    <s v="General Fund"/>
    <n v="33770300"/>
  </r>
  <r>
    <x v="5"/>
    <x v="6"/>
    <x v="170"/>
    <x v="168"/>
    <s v="MM3"/>
    <s v="Substance Abuse Services Fund"/>
    <n v="122836.36"/>
  </r>
  <r>
    <x v="5"/>
    <x v="0"/>
    <x v="336"/>
    <x v="340"/>
    <s v="M03"/>
    <s v="General Fund"/>
    <n v="70000"/>
  </r>
  <r>
    <x v="5"/>
    <x v="5"/>
    <x v="295"/>
    <x v="297"/>
    <s v="M03"/>
    <s v="General Fund"/>
    <n v="2616937.42"/>
  </r>
  <r>
    <x v="5"/>
    <x v="6"/>
    <x v="355"/>
    <x v="361"/>
    <s v="MM3"/>
    <s v="Federal Grants Fund"/>
    <n v="459067.26"/>
  </r>
  <r>
    <x v="3"/>
    <x v="7"/>
    <x v="40"/>
    <x v="40"/>
    <s v="M03"/>
    <s v="General Fund"/>
    <n v="0"/>
  </r>
  <r>
    <x v="5"/>
    <x v="0"/>
    <x v="189"/>
    <x v="186"/>
    <s v="MM3"/>
    <s v="General Fund"/>
    <n v="258284.12"/>
  </r>
  <r>
    <x v="3"/>
    <x v="7"/>
    <x v="422"/>
    <x v="425"/>
    <s v="M03"/>
    <s v="General Fund"/>
    <n v="0"/>
  </r>
  <r>
    <x v="5"/>
    <x v="6"/>
    <x v="77"/>
    <x v="77"/>
    <s v="M03"/>
    <s v="Federal Grants Fund"/>
    <n v="284297.36"/>
  </r>
  <r>
    <x v="1"/>
    <x v="6"/>
    <x v="176"/>
    <x v="173"/>
    <s v="M04"/>
    <s v="Federal Grants Fund"/>
    <n v="100000"/>
  </r>
  <r>
    <x v="1"/>
    <x v="0"/>
    <x v="84"/>
    <x v="84"/>
    <s v="M03"/>
    <s v="General Fund"/>
    <n v="192500"/>
  </r>
  <r>
    <x v="0"/>
    <x v="3"/>
    <x v="313"/>
    <x v="316"/>
    <s v="M03"/>
    <s v="General Fund"/>
    <n v="74989.88"/>
  </r>
  <r>
    <x v="1"/>
    <x v="6"/>
    <x v="276"/>
    <x v="278"/>
    <s v="M04"/>
    <s v="Federal Grants Fund"/>
    <n v="198404.72"/>
  </r>
  <r>
    <x v="2"/>
    <x v="1"/>
    <x v="370"/>
    <x v="375"/>
    <s v="M03"/>
    <s v="Federal Grants Fund"/>
    <n v="24776"/>
  </r>
  <r>
    <x v="2"/>
    <x v="7"/>
    <x v="379"/>
    <x v="383"/>
    <s v="M03"/>
    <s v="Trust Fund For the Head Injury Treatment Service Fund"/>
    <n v="13999.59"/>
  </r>
  <r>
    <x v="4"/>
    <x v="6"/>
    <x v="236"/>
    <x v="234"/>
    <s v="M04"/>
    <s v="Federal Grants Fund"/>
    <n v="3069767.38"/>
  </r>
  <r>
    <x v="4"/>
    <x v="0"/>
    <x v="221"/>
    <x v="219"/>
    <s v="MM3"/>
    <s v="Expendable Trust Fund - External"/>
    <n v="-32823"/>
  </r>
  <r>
    <x v="4"/>
    <x v="2"/>
    <x v="457"/>
    <x v="459"/>
    <s v="M03"/>
    <s v="General Fund"/>
    <n v="106174"/>
  </r>
  <r>
    <x v="5"/>
    <x v="6"/>
    <x v="50"/>
    <x v="50"/>
    <s v="M03"/>
    <s v="General Fund"/>
    <n v="75000"/>
  </r>
  <r>
    <x v="5"/>
    <x v="0"/>
    <x v="53"/>
    <x v="53"/>
    <s v="M03"/>
    <s v="General Fund"/>
    <n v="1036608.96"/>
  </r>
  <r>
    <x v="5"/>
    <x v="6"/>
    <x v="86"/>
    <x v="86"/>
    <s v="MM3"/>
    <s v="Federal Grants Fund"/>
    <n v="517061.53"/>
  </r>
  <r>
    <x v="5"/>
    <x v="6"/>
    <x v="276"/>
    <x v="278"/>
    <s v="M04"/>
    <s v="Federal Grants Fund"/>
    <n v="180302.61"/>
  </r>
  <r>
    <x v="5"/>
    <x v="6"/>
    <x v="191"/>
    <x v="188"/>
    <s v="MM3"/>
    <s v="General Fund"/>
    <n v="1694802"/>
  </r>
  <r>
    <x v="5"/>
    <x v="6"/>
    <x v="249"/>
    <x v="247"/>
    <s v="MM3"/>
    <s v="Federal Grants Fund"/>
    <n v="220130.53"/>
  </r>
  <r>
    <x v="5"/>
    <x v="7"/>
    <x v="422"/>
    <x v="425"/>
    <s v="M03"/>
    <s v="General Fund"/>
    <n v="35754.239999999998"/>
  </r>
  <r>
    <x v="5"/>
    <x v="6"/>
    <x v="174"/>
    <x v="171"/>
    <s v="M04"/>
    <s v="General Fund"/>
    <n v="246459.41"/>
  </r>
  <r>
    <x v="5"/>
    <x v="0"/>
    <x v="154"/>
    <x v="153"/>
    <s v="MM3"/>
    <s v="Expendable Trust Fund - External"/>
    <n v="-8000"/>
  </r>
  <r>
    <x v="3"/>
    <x v="0"/>
    <x v="115"/>
    <x v="115"/>
    <s v="M03"/>
    <s v="General Fund"/>
    <n v="51247.839999999997"/>
  </r>
  <r>
    <x v="3"/>
    <x v="6"/>
    <x v="236"/>
    <x v="234"/>
    <s v="M04"/>
    <s v="General Fund"/>
    <n v="5172"/>
  </r>
  <r>
    <x v="1"/>
    <x v="3"/>
    <x v="461"/>
    <x v="463"/>
    <s v="M04"/>
    <s v="General Fund"/>
    <n v="90955.63"/>
  </r>
  <r>
    <x v="1"/>
    <x v="0"/>
    <x v="20"/>
    <x v="20"/>
    <s v="M03"/>
    <s v="Expendable Trust Fund - External"/>
    <n v="0"/>
  </r>
  <r>
    <x v="1"/>
    <x v="6"/>
    <x v="305"/>
    <x v="308"/>
    <s v="M04"/>
    <s v="Federal Grants Fund"/>
    <n v="5800126.3600000003"/>
  </r>
  <r>
    <x v="3"/>
    <x v="7"/>
    <x v="296"/>
    <x v="298"/>
    <s v="M03"/>
    <s v="General Fund"/>
    <n v="142280.07999999999"/>
  </r>
  <r>
    <x v="3"/>
    <x v="9"/>
    <x v="293"/>
    <x v="295"/>
    <s v="M03"/>
    <s v="General Fund"/>
    <n v="613794.94999999995"/>
  </r>
  <r>
    <x v="4"/>
    <x v="1"/>
    <x v="54"/>
    <x v="54"/>
    <s v="M04"/>
    <s v="General Fund"/>
    <n v="36107.19"/>
  </r>
  <r>
    <x v="4"/>
    <x v="0"/>
    <x v="84"/>
    <x v="84"/>
    <s v="M04"/>
    <s v="General Fund"/>
    <n v="192453.67"/>
  </r>
  <r>
    <x v="4"/>
    <x v="0"/>
    <x v="104"/>
    <x v="104"/>
    <s v="MM3"/>
    <s v="General Fund"/>
    <n v="0"/>
  </r>
  <r>
    <x v="2"/>
    <x v="0"/>
    <x v="154"/>
    <x v="475"/>
    <s v="MM3"/>
    <s v="Expendable Trust Fund - External"/>
    <n v="104057.60000000001"/>
  </r>
  <r>
    <x v="3"/>
    <x v="0"/>
    <x v="121"/>
    <x v="121"/>
    <s v="M03"/>
    <s v="Expendable Trust Fund - External"/>
    <n v="0"/>
  </r>
  <r>
    <x v="3"/>
    <x v="7"/>
    <x v="173"/>
    <x v="104"/>
    <s v="M03"/>
    <s v="Trust Fund For the Head Injury Treatment Service Fund"/>
    <n v="8245.2900000000009"/>
  </r>
  <r>
    <x v="2"/>
    <x v="0"/>
    <x v="48"/>
    <x v="48"/>
    <s v="M03"/>
    <s v="Expendable Trust Fund - External"/>
    <n v="0"/>
  </r>
  <r>
    <x v="4"/>
    <x v="7"/>
    <x v="363"/>
    <x v="20"/>
    <s v="M03"/>
    <s v="Trust Fund For the Head Injury Treatment Service Fund"/>
    <n v="7259.47"/>
  </r>
  <r>
    <x v="5"/>
    <x v="6"/>
    <x v="252"/>
    <x v="250"/>
    <s v="MM3"/>
    <s v="Federal Grants Fund"/>
    <n v="64132.08"/>
  </r>
  <r>
    <x v="5"/>
    <x v="6"/>
    <x v="38"/>
    <x v="38"/>
    <s v="MM3"/>
    <s v="Federal Grants Fund"/>
    <n v="342339.57"/>
  </r>
  <r>
    <x v="5"/>
    <x v="7"/>
    <x v="312"/>
    <x v="315"/>
    <s v="M04"/>
    <s v="Trust Fund For the Head Injury Treatment Service Fund"/>
    <n v="1304381"/>
  </r>
  <r>
    <x v="5"/>
    <x v="0"/>
    <x v="105"/>
    <x v="105"/>
    <s v="M04"/>
    <s v="General Fund"/>
    <n v="185877.83"/>
  </r>
  <r>
    <x v="1"/>
    <x v="0"/>
    <x v="143"/>
    <x v="142"/>
    <s v="MM3"/>
    <s v="General Fund"/>
    <n v="64552.68"/>
  </r>
  <r>
    <x v="3"/>
    <x v="0"/>
    <x v="84"/>
    <x v="84"/>
    <s v="M04"/>
    <s v="General Fund"/>
    <n v="370478.32"/>
  </r>
  <r>
    <x v="2"/>
    <x v="6"/>
    <x v="226"/>
    <x v="224"/>
    <s v="MM3"/>
    <s v="Expendable Trust Fund - External"/>
    <n v="0"/>
  </r>
  <r>
    <x v="1"/>
    <x v="1"/>
    <x v="250"/>
    <x v="248"/>
    <s v="MM3"/>
    <s v="General Fund"/>
    <n v="59966.96"/>
  </r>
  <r>
    <x v="4"/>
    <x v="6"/>
    <x v="85"/>
    <x v="85"/>
    <s v="MM3"/>
    <s v="General Fund"/>
    <n v="0"/>
  </r>
  <r>
    <x v="4"/>
    <x v="0"/>
    <x v="57"/>
    <x v="57"/>
    <s v="MM3"/>
    <s v="General Fund"/>
    <n v="7343.12"/>
  </r>
  <r>
    <x v="4"/>
    <x v="6"/>
    <x v="174"/>
    <x v="171"/>
    <s v="M04"/>
    <s v="Prevention and Wellness Trust Fund"/>
    <n v="14125"/>
  </r>
  <r>
    <x v="3"/>
    <x v="6"/>
    <x v="358"/>
    <x v="364"/>
    <s v="M03"/>
    <s v="Federal Grants Fund"/>
    <n v="31665.32"/>
  </r>
  <r>
    <x v="5"/>
    <x v="6"/>
    <x v="95"/>
    <x v="95"/>
    <s v="M04"/>
    <s v="Federal Grants Fund"/>
    <n v="49522"/>
  </r>
  <r>
    <x v="5"/>
    <x v="0"/>
    <x v="223"/>
    <x v="221"/>
    <s v="MM3"/>
    <s v="Expendable Trust Fund - External"/>
    <n v="2927.86"/>
  </r>
  <r>
    <x v="0"/>
    <x v="1"/>
    <x v="471"/>
    <x v="474"/>
    <s v="MM3"/>
    <s v="General Fund"/>
    <n v="0"/>
  </r>
  <r>
    <x v="4"/>
    <x v="0"/>
    <x v="26"/>
    <x v="26"/>
    <s v="M03"/>
    <s v="General Fund"/>
    <n v="0"/>
  </r>
  <r>
    <x v="2"/>
    <x v="0"/>
    <x v="159"/>
    <x v="62"/>
    <s v="M03"/>
    <s v="General Fund"/>
    <n v="1293.1199999999999"/>
  </r>
  <r>
    <x v="5"/>
    <x v="11"/>
    <x v="244"/>
    <x v="242"/>
    <s v="M04"/>
    <s v="Federal Grants Fund"/>
    <n v="309586.77"/>
  </r>
  <r>
    <x v="4"/>
    <x v="2"/>
    <x v="269"/>
    <x v="269"/>
    <s v="M03"/>
    <s v="General Fund"/>
    <n v="0"/>
  </r>
  <r>
    <x v="1"/>
    <x v="0"/>
    <x v="186"/>
    <x v="183"/>
    <s v="M03"/>
    <s v="General Fund"/>
    <n v="97993.37"/>
  </r>
  <r>
    <x v="1"/>
    <x v="5"/>
    <x v="30"/>
    <x v="30"/>
    <s v="M03"/>
    <s v="General Fund"/>
    <n v="0"/>
  </r>
  <r>
    <x v="1"/>
    <x v="1"/>
    <x v="291"/>
    <x v="293"/>
    <s v="M03"/>
    <s v="Expendable Trust Fund - External"/>
    <n v="3570"/>
  </r>
  <r>
    <x v="4"/>
    <x v="12"/>
    <x v="472"/>
    <x v="476"/>
    <s v="M03"/>
    <s v="General Fund"/>
    <n v="339590"/>
  </r>
  <r>
    <x v="2"/>
    <x v="0"/>
    <x v="57"/>
    <x v="57"/>
    <s v="M03"/>
    <s v="Expendable Trust Fund - External"/>
    <n v="235.2"/>
  </r>
  <r>
    <x v="4"/>
    <x v="0"/>
    <x v="168"/>
    <x v="166"/>
    <s v="M04"/>
    <s v="General Fund"/>
    <n v="30294.880000000001"/>
  </r>
  <r>
    <x v="0"/>
    <x v="6"/>
    <x v="287"/>
    <x v="289"/>
    <s v="M04"/>
    <s v="Expendable Trust Fund - External"/>
    <n v="43848.480000000003"/>
  </r>
  <r>
    <x v="1"/>
    <x v="1"/>
    <x v="250"/>
    <x v="248"/>
    <s v="MM3"/>
    <s v="Federal Grants Fund"/>
    <n v="0"/>
  </r>
  <r>
    <x v="0"/>
    <x v="0"/>
    <x v="179"/>
    <x v="176"/>
    <s v="MM3"/>
    <s v="Expendable Trust Fund - External"/>
    <n v="0"/>
  </r>
  <r>
    <x v="5"/>
    <x v="0"/>
    <x v="339"/>
    <x v="343"/>
    <s v="M03"/>
    <s v="Expendable Trust Fund - External"/>
    <n v="0"/>
  </r>
  <r>
    <x v="1"/>
    <x v="1"/>
    <x v="228"/>
    <x v="226"/>
    <s v="M03"/>
    <s v="Federal Grants Fund"/>
    <n v="0"/>
  </r>
  <r>
    <x v="3"/>
    <x v="6"/>
    <x v="301"/>
    <x v="304"/>
    <s v="M04"/>
    <s v="Federal Grants Fund"/>
    <n v="34539.620000000003"/>
  </r>
  <r>
    <x v="4"/>
    <x v="6"/>
    <x v="87"/>
    <x v="87"/>
    <s v="M04"/>
    <s v="State Racing Fund"/>
    <n v="70000"/>
  </r>
  <r>
    <x v="4"/>
    <x v="1"/>
    <x v="101"/>
    <x v="101"/>
    <s v="M03"/>
    <s v="Federal Grants Fund"/>
    <n v="0"/>
  </r>
  <r>
    <x v="3"/>
    <x v="0"/>
    <x v="336"/>
    <x v="340"/>
    <s v="M04"/>
    <s v="General Fund"/>
    <n v="0"/>
  </r>
  <r>
    <x v="5"/>
    <x v="0"/>
    <x v="79"/>
    <x v="79"/>
    <s v="M03"/>
    <s v="Expendable Trust Fund - External"/>
    <n v="0"/>
  </r>
  <r>
    <x v="4"/>
    <x v="0"/>
    <x v="0"/>
    <x v="0"/>
    <s v="MM3"/>
    <s v="Expendable Trust Fund - External"/>
    <n v="0"/>
  </r>
  <r>
    <x v="5"/>
    <x v="6"/>
    <x v="204"/>
    <x v="201"/>
    <s v="M04"/>
    <s v="Catastrophic Illness in Children Relief Fund"/>
    <n v="0"/>
  </r>
  <r>
    <x v="5"/>
    <x v="0"/>
    <x v="84"/>
    <x v="84"/>
    <s v="M04"/>
    <s v="General Fund"/>
    <n v="174999.53"/>
  </r>
  <r>
    <x v="4"/>
    <x v="6"/>
    <x v="165"/>
    <x v="163"/>
    <s v="MM3"/>
    <s v="Federal Grants Fund"/>
    <n v="0"/>
  </r>
  <r>
    <x v="3"/>
    <x v="6"/>
    <x v="87"/>
    <x v="87"/>
    <s v="M04"/>
    <s v="Substance Abuse Services Fund"/>
    <n v="0"/>
  </r>
  <r>
    <x v="4"/>
    <x v="3"/>
    <x v="225"/>
    <x v="223"/>
    <s v="M03"/>
    <s v="General Fund"/>
    <n v="0"/>
  </r>
  <r>
    <x v="4"/>
    <x v="0"/>
    <x v="116"/>
    <x v="116"/>
    <s v="M03"/>
    <s v="Expendable Trust Fund - External"/>
    <n v="0"/>
  </r>
  <r>
    <x v="0"/>
    <x v="5"/>
    <x v="209"/>
    <x v="206"/>
    <s v="MM3"/>
    <s v="Federal Grants Fund"/>
    <n v="0"/>
  </r>
  <r>
    <x v="1"/>
    <x v="1"/>
    <x v="395"/>
    <x v="399"/>
    <s v="M04"/>
    <s v="General Fund"/>
    <n v="41415"/>
  </r>
  <r>
    <x v="1"/>
    <x v="0"/>
    <x v="458"/>
    <x v="460"/>
    <s v="M03"/>
    <s v="General Fund"/>
    <n v="0"/>
  </r>
  <r>
    <x v="0"/>
    <x v="7"/>
    <x v="15"/>
    <x v="15"/>
    <s v="M03"/>
    <s v="Expendable Trust Fund - External"/>
    <n v="336869.21"/>
  </r>
  <r>
    <x v="0"/>
    <x v="0"/>
    <x v="20"/>
    <x v="20"/>
    <s v="M03"/>
    <s v="General Fund"/>
    <n v="4693368.7699999996"/>
  </r>
  <r>
    <x v="0"/>
    <x v="0"/>
    <x v="52"/>
    <x v="52"/>
    <s v="MM3"/>
    <s v="General Fund"/>
    <n v="3670474.72"/>
  </r>
  <r>
    <x v="2"/>
    <x v="0"/>
    <x v="20"/>
    <x v="20"/>
    <s v="M03"/>
    <s v="General Fund"/>
    <n v="4580264.67"/>
  </r>
  <r>
    <x v="2"/>
    <x v="3"/>
    <x v="265"/>
    <x v="265"/>
    <s v="M03"/>
    <s v="General Fund"/>
    <n v="137595340.80000001"/>
  </r>
  <r>
    <x v="0"/>
    <x v="6"/>
    <x v="37"/>
    <x v="37"/>
    <s v="MM3"/>
    <s v="Federal Grants Fund"/>
    <n v="1072810.51"/>
  </r>
  <r>
    <x v="1"/>
    <x v="0"/>
    <x v="278"/>
    <x v="280"/>
    <s v="MM3"/>
    <s v="General Fund"/>
    <n v="10188828.119999999"/>
  </r>
  <r>
    <x v="3"/>
    <x v="2"/>
    <x v="384"/>
    <x v="387"/>
    <s v="M03"/>
    <s v="General Fund"/>
    <n v="4965849.7300000004"/>
  </r>
  <r>
    <x v="3"/>
    <x v="2"/>
    <x v="473"/>
    <x v="477"/>
    <s v="M03"/>
    <s v="Federal Grants Fund"/>
    <n v="398813.39"/>
  </r>
  <r>
    <x v="3"/>
    <x v="0"/>
    <x v="52"/>
    <x v="52"/>
    <s v="M03"/>
    <s v="General Fund"/>
    <n v="14897433.43"/>
  </r>
  <r>
    <x v="3"/>
    <x v="6"/>
    <x v="350"/>
    <x v="355"/>
    <s v="MM3"/>
    <s v="Federal Grants Fund"/>
    <n v="1080078.8400000001"/>
  </r>
  <r>
    <x v="3"/>
    <x v="6"/>
    <x v="468"/>
    <x v="471"/>
    <s v="M03"/>
    <s v="Federal Grants Fund"/>
    <n v="153780"/>
  </r>
  <r>
    <x v="1"/>
    <x v="13"/>
    <x v="128"/>
    <x v="128"/>
    <s v="M03"/>
    <s v="General Fund"/>
    <n v="9087017.9900000002"/>
  </r>
  <r>
    <x v="1"/>
    <x v="0"/>
    <x v="122"/>
    <x v="346"/>
    <s v="M03"/>
    <s v="General Fund"/>
    <n v="59600"/>
  </r>
  <r>
    <x v="2"/>
    <x v="6"/>
    <x v="192"/>
    <x v="189"/>
    <s v="MM3"/>
    <s v="General Fund"/>
    <n v="904544.48"/>
  </r>
  <r>
    <x v="3"/>
    <x v="1"/>
    <x v="266"/>
    <x v="300"/>
    <s v="M04"/>
    <s v="General Fund"/>
    <n v="541270.81000000006"/>
  </r>
  <r>
    <x v="3"/>
    <x v="6"/>
    <x v="474"/>
    <x v="478"/>
    <s v="MM3"/>
    <s v="Federal Grants Fund"/>
    <n v="4625795.5599999996"/>
  </r>
  <r>
    <x v="0"/>
    <x v="6"/>
    <x v="61"/>
    <x v="61"/>
    <s v="M04"/>
    <s v="Federal Grants Fund"/>
    <n v="1105664.07"/>
  </r>
  <r>
    <x v="1"/>
    <x v="6"/>
    <x v="368"/>
    <x v="373"/>
    <s v="M03"/>
    <s v="General Fund"/>
    <n v="311105.2"/>
  </r>
  <r>
    <x v="0"/>
    <x v="5"/>
    <x v="353"/>
    <x v="359"/>
    <s v="M04"/>
    <s v="General Fund"/>
    <n v="1269264.07"/>
  </r>
  <r>
    <x v="3"/>
    <x v="6"/>
    <x v="325"/>
    <x v="328"/>
    <s v="M04"/>
    <s v="Federal Grants Fund"/>
    <n v="733385.35"/>
  </r>
  <r>
    <x v="3"/>
    <x v="6"/>
    <x v="87"/>
    <x v="87"/>
    <s v="M04"/>
    <s v="General Fund"/>
    <n v="8787569.2400000002"/>
  </r>
  <r>
    <x v="3"/>
    <x v="13"/>
    <x v="475"/>
    <x v="479"/>
    <s v="M03"/>
    <s v="General Fund"/>
    <n v="6885487.6100000003"/>
  </r>
  <r>
    <x v="3"/>
    <x v="7"/>
    <x v="343"/>
    <x v="348"/>
    <s v="M03"/>
    <s v="General Fund"/>
    <n v="1264.55"/>
  </r>
  <r>
    <x v="0"/>
    <x v="6"/>
    <x v="22"/>
    <x v="22"/>
    <s v="MM3"/>
    <s v="Federal Grants Fund"/>
    <n v="253457.29"/>
  </r>
  <r>
    <x v="2"/>
    <x v="1"/>
    <x v="213"/>
    <x v="273"/>
    <s v="M03"/>
    <s v="General Fund"/>
    <n v="1493735.89"/>
  </r>
  <r>
    <x v="0"/>
    <x v="6"/>
    <x v="21"/>
    <x v="21"/>
    <s v="MM3"/>
    <s v="General Fund"/>
    <n v="275000"/>
  </r>
  <r>
    <x v="1"/>
    <x v="10"/>
    <x v="162"/>
    <x v="160"/>
    <s v="M03"/>
    <s v="General Fund"/>
    <n v="123899444.16"/>
  </r>
  <r>
    <x v="4"/>
    <x v="0"/>
    <x v="154"/>
    <x v="153"/>
    <s v="M03"/>
    <s v="General Fund"/>
    <n v="33217998.760000002"/>
  </r>
  <r>
    <x v="2"/>
    <x v="7"/>
    <x v="23"/>
    <x v="23"/>
    <s v="M03"/>
    <s v="Federal Grants Fund"/>
    <n v="2518507.08"/>
  </r>
  <r>
    <x v="1"/>
    <x v="8"/>
    <x v="391"/>
    <x v="395"/>
    <s v="M03"/>
    <s v="General Fund"/>
    <n v="288008.84999999998"/>
  </r>
  <r>
    <x v="4"/>
    <x v="7"/>
    <x v="326"/>
    <x v="330"/>
    <s v="M03"/>
    <s v="Federal Grants Fund"/>
    <n v="-16849.54"/>
  </r>
  <r>
    <x v="1"/>
    <x v="6"/>
    <x v="218"/>
    <x v="216"/>
    <s v="MM3"/>
    <s v="Federal Grants Fund"/>
    <n v="3302736.67"/>
  </r>
  <r>
    <x v="2"/>
    <x v="1"/>
    <x v="286"/>
    <x v="288"/>
    <s v="M03"/>
    <s v="General Fund"/>
    <n v="197159.84"/>
  </r>
  <r>
    <x v="2"/>
    <x v="0"/>
    <x v="13"/>
    <x v="13"/>
    <s v="M03"/>
    <s v="General Fund"/>
    <n v="87942.38"/>
  </r>
  <r>
    <x v="1"/>
    <x v="7"/>
    <x v="34"/>
    <x v="34"/>
    <s v="M03"/>
    <s v="Federal Grants Fund"/>
    <n v="510356.95"/>
  </r>
  <r>
    <x v="0"/>
    <x v="5"/>
    <x v="76"/>
    <x v="76"/>
    <s v="MM3"/>
    <s v="General Fund"/>
    <n v="1588987.23"/>
  </r>
  <r>
    <x v="4"/>
    <x v="0"/>
    <x v="52"/>
    <x v="52"/>
    <s v="M03"/>
    <s v="General Fund"/>
    <n v="13764439.25"/>
  </r>
  <r>
    <x v="0"/>
    <x v="6"/>
    <x v="240"/>
    <x v="238"/>
    <s v="M04"/>
    <s v="General Fund"/>
    <n v="4755.01"/>
  </r>
  <r>
    <x v="2"/>
    <x v="0"/>
    <x v="79"/>
    <x v="79"/>
    <s v="M03"/>
    <s v="Expendable Trust Fund - External"/>
    <n v="34989.15"/>
  </r>
  <r>
    <x v="2"/>
    <x v="7"/>
    <x v="422"/>
    <x v="425"/>
    <s v="M03"/>
    <s v="General Fund"/>
    <n v="94077.57"/>
  </r>
  <r>
    <x v="1"/>
    <x v="0"/>
    <x v="339"/>
    <x v="343"/>
    <s v="MM3"/>
    <s v="General Fund"/>
    <n v="572155.19999999995"/>
  </r>
  <r>
    <x v="2"/>
    <x v="2"/>
    <x v="114"/>
    <x v="114"/>
    <s v="M03"/>
    <s v="General Fund"/>
    <n v="80000"/>
  </r>
  <r>
    <x v="0"/>
    <x v="5"/>
    <x v="209"/>
    <x v="206"/>
    <s v="MM3"/>
    <s v="General Fund"/>
    <n v="8167265.3399999999"/>
  </r>
  <r>
    <x v="2"/>
    <x v="0"/>
    <x v="115"/>
    <x v="115"/>
    <s v="M03"/>
    <s v="General Fund"/>
    <n v="133680.76"/>
  </r>
  <r>
    <x v="0"/>
    <x v="5"/>
    <x v="76"/>
    <x v="76"/>
    <s v="M03"/>
    <s v="General Fund"/>
    <n v="275168.78999999998"/>
  </r>
  <r>
    <x v="1"/>
    <x v="0"/>
    <x v="10"/>
    <x v="10"/>
    <s v="MM3"/>
    <s v="General Fund"/>
    <n v="4269649.47"/>
  </r>
  <r>
    <x v="2"/>
    <x v="3"/>
    <x v="307"/>
    <x v="310"/>
    <s v="M03"/>
    <s v="General Fund"/>
    <n v="1602993"/>
  </r>
  <r>
    <x v="0"/>
    <x v="6"/>
    <x v="301"/>
    <x v="304"/>
    <s v="M04"/>
    <s v="General Fund"/>
    <n v="420000"/>
  </r>
  <r>
    <x v="4"/>
    <x v="0"/>
    <x v="28"/>
    <x v="28"/>
    <s v="M03"/>
    <s v="General Fund"/>
    <n v="1083745.42"/>
  </r>
  <r>
    <x v="1"/>
    <x v="0"/>
    <x v="66"/>
    <x v="66"/>
    <s v="M03"/>
    <s v="Intragovernmental Services Fund"/>
    <n v="2378655.1"/>
  </r>
  <r>
    <x v="0"/>
    <x v="1"/>
    <x v="54"/>
    <x v="54"/>
    <s v="M04"/>
    <s v="General Fund"/>
    <n v="48142.92"/>
  </r>
  <r>
    <x v="1"/>
    <x v="0"/>
    <x v="48"/>
    <x v="48"/>
    <s v="M03"/>
    <s v="Expendable Trust Fund - External"/>
    <n v="0"/>
  </r>
  <r>
    <x v="1"/>
    <x v="5"/>
    <x v="361"/>
    <x v="367"/>
    <s v="MM3"/>
    <s v="General Fund"/>
    <n v="337000"/>
  </r>
  <r>
    <x v="2"/>
    <x v="0"/>
    <x v="26"/>
    <x v="26"/>
    <s v="M03"/>
    <s v="General Fund"/>
    <n v="490900.86"/>
  </r>
  <r>
    <x v="3"/>
    <x v="6"/>
    <x v="77"/>
    <x v="77"/>
    <s v="M03"/>
    <s v="Federal Grants Fund"/>
    <n v="255000"/>
  </r>
  <r>
    <x v="3"/>
    <x v="0"/>
    <x v="66"/>
    <x v="66"/>
    <s v="M03"/>
    <s v="Intragovernmental Services Fund"/>
    <n v="1177511.18"/>
  </r>
  <r>
    <x v="3"/>
    <x v="5"/>
    <x v="330"/>
    <x v="334"/>
    <s v="M04"/>
    <s v="General Fund"/>
    <n v="1926564.44"/>
  </r>
  <r>
    <x v="3"/>
    <x v="0"/>
    <x v="261"/>
    <x v="261"/>
    <s v="M03"/>
    <s v="General Fund"/>
    <n v="25701.7"/>
  </r>
  <r>
    <x v="2"/>
    <x v="6"/>
    <x v="174"/>
    <x v="171"/>
    <s v="M04"/>
    <s v="Federal Grants Fund"/>
    <n v="278459.33"/>
  </r>
  <r>
    <x v="3"/>
    <x v="6"/>
    <x v="285"/>
    <x v="287"/>
    <s v="M04"/>
    <s v="Federal Grants Fund"/>
    <n v="520063.33"/>
  </r>
  <r>
    <x v="3"/>
    <x v="2"/>
    <x v="338"/>
    <x v="342"/>
    <s v="M03"/>
    <s v="Federal Grants Fund"/>
    <n v="1658828.3"/>
  </r>
  <r>
    <x v="3"/>
    <x v="6"/>
    <x v="35"/>
    <x v="35"/>
    <s v="M03"/>
    <s v="General Fund"/>
    <n v="300000"/>
  </r>
  <r>
    <x v="3"/>
    <x v="5"/>
    <x v="67"/>
    <x v="67"/>
    <s v="M03"/>
    <s v="General Fund"/>
    <n v="1214434"/>
  </r>
  <r>
    <x v="3"/>
    <x v="6"/>
    <x v="285"/>
    <x v="287"/>
    <s v="M04"/>
    <s v="General Fund"/>
    <n v="954369.99"/>
  </r>
  <r>
    <x v="4"/>
    <x v="9"/>
    <x v="46"/>
    <x v="46"/>
    <s v="M03"/>
    <s v="General Fund"/>
    <n v="1139425.28"/>
  </r>
  <r>
    <x v="0"/>
    <x v="6"/>
    <x v="166"/>
    <x v="164"/>
    <s v="MM3"/>
    <s v="General Fund"/>
    <n v="961150"/>
  </r>
  <r>
    <x v="4"/>
    <x v="0"/>
    <x v="419"/>
    <x v="422"/>
    <s v="MM3"/>
    <s v="General Fund"/>
    <n v="220778.37"/>
  </r>
  <r>
    <x v="0"/>
    <x v="6"/>
    <x v="277"/>
    <x v="279"/>
    <s v="M03"/>
    <s v="General Fund"/>
    <n v="662085.04"/>
  </r>
  <r>
    <x v="1"/>
    <x v="3"/>
    <x v="225"/>
    <x v="223"/>
    <s v="M03"/>
    <s v="General Fund"/>
    <n v="209489.6"/>
  </r>
  <r>
    <x v="2"/>
    <x v="6"/>
    <x v="62"/>
    <x v="62"/>
    <s v="MM3"/>
    <s v="General Fund"/>
    <n v="8395134.4399999995"/>
  </r>
  <r>
    <x v="1"/>
    <x v="3"/>
    <x v="29"/>
    <x v="29"/>
    <s v="M03"/>
    <s v="General Fund"/>
    <n v="0"/>
  </r>
  <r>
    <x v="1"/>
    <x v="7"/>
    <x v="208"/>
    <x v="214"/>
    <s v="M03"/>
    <s v="Trust Fund For the Head Injury Treatment Service Fund"/>
    <n v="1351185.66"/>
  </r>
  <r>
    <x v="4"/>
    <x v="5"/>
    <x v="387"/>
    <x v="391"/>
    <s v="MM3"/>
    <s v="General Fund"/>
    <n v="9348628.5299999993"/>
  </r>
  <r>
    <x v="1"/>
    <x v="0"/>
    <x v="141"/>
    <x v="357"/>
    <s v="MM3"/>
    <s v="General Fund"/>
    <n v="73199.37"/>
  </r>
  <r>
    <x v="3"/>
    <x v="0"/>
    <x v="187"/>
    <x v="184"/>
    <s v="M04"/>
    <s v="General Fund"/>
    <n v="3000"/>
  </r>
  <r>
    <x v="0"/>
    <x v="1"/>
    <x v="395"/>
    <x v="399"/>
    <s v="M04"/>
    <s v="Federal Grants Fund"/>
    <n v="187999.45"/>
  </r>
  <r>
    <x v="0"/>
    <x v="12"/>
    <x v="319"/>
    <x v="322"/>
    <s v="M03"/>
    <s v="General Fund"/>
    <n v="37113.96"/>
  </r>
  <r>
    <x v="4"/>
    <x v="6"/>
    <x v="123"/>
    <x v="123"/>
    <s v="M04"/>
    <s v="General Fund"/>
    <n v="1532699.26"/>
  </r>
  <r>
    <x v="4"/>
    <x v="6"/>
    <x v="396"/>
    <x v="400"/>
    <s v="MM3"/>
    <s v="General Fund"/>
    <n v="1043307.17"/>
  </r>
  <r>
    <x v="4"/>
    <x v="0"/>
    <x v="11"/>
    <x v="11"/>
    <s v="M03"/>
    <s v="Intragovernmental Services Fund"/>
    <n v="579855.19999999995"/>
  </r>
  <r>
    <x v="5"/>
    <x v="0"/>
    <x v="221"/>
    <x v="219"/>
    <s v="MM3"/>
    <s v="General Fund"/>
    <n v="883327670.29999995"/>
  </r>
  <r>
    <x v="5"/>
    <x v="13"/>
    <x v="212"/>
    <x v="209"/>
    <s v="M03"/>
    <s v="General Fund"/>
    <n v="81241772.769999996"/>
  </r>
  <r>
    <x v="5"/>
    <x v="0"/>
    <x v="52"/>
    <x v="52"/>
    <s v="M03"/>
    <s v="General Fund"/>
    <n v="14045838.119999999"/>
  </r>
  <r>
    <x v="5"/>
    <x v="0"/>
    <x v="97"/>
    <x v="97"/>
    <s v="MM3"/>
    <s v="General Fund"/>
    <n v="13140091.16"/>
  </r>
  <r>
    <x v="5"/>
    <x v="7"/>
    <x v="34"/>
    <x v="34"/>
    <s v="M03"/>
    <s v="General Fund"/>
    <n v="1725378.4"/>
  </r>
  <r>
    <x v="5"/>
    <x v="0"/>
    <x v="11"/>
    <x v="11"/>
    <s v="MM3"/>
    <s v="Intragovernmental Services Fund"/>
    <n v="240688.32"/>
  </r>
  <r>
    <x v="5"/>
    <x v="6"/>
    <x v="180"/>
    <x v="177"/>
    <s v="M04"/>
    <s v="Suspense Fund"/>
    <n v="69103.81"/>
  </r>
  <r>
    <x v="5"/>
    <x v="9"/>
    <x v="410"/>
    <x v="413"/>
    <s v="M03"/>
    <s v="General Fund"/>
    <n v="7893971.7300000004"/>
  </r>
  <r>
    <x v="5"/>
    <x v="6"/>
    <x v="171"/>
    <x v="169"/>
    <s v="M03"/>
    <s v="Federal Grants Fund"/>
    <n v="582676.63"/>
  </r>
  <r>
    <x v="1"/>
    <x v="6"/>
    <x v="192"/>
    <x v="189"/>
    <s v="MM3"/>
    <s v="Federal Grants Fund"/>
    <n v="264766.56"/>
  </r>
  <r>
    <x v="5"/>
    <x v="8"/>
    <x v="17"/>
    <x v="17"/>
    <s v="M03"/>
    <s v="Federal Grants Fund"/>
    <n v="1877538.3"/>
  </r>
  <r>
    <x v="1"/>
    <x v="2"/>
    <x v="459"/>
    <x v="461"/>
    <s v="M03"/>
    <s v="General Fund"/>
    <n v="83820"/>
  </r>
  <r>
    <x v="4"/>
    <x v="0"/>
    <x v="147"/>
    <x v="256"/>
    <s v="MM3"/>
    <s v="General Fund"/>
    <n v="920973.72"/>
  </r>
  <r>
    <x v="0"/>
    <x v="8"/>
    <x v="342"/>
    <x v="347"/>
    <s v="M03"/>
    <s v="Expendable Trust Fund - External"/>
    <n v="326819.95"/>
  </r>
  <r>
    <x v="2"/>
    <x v="5"/>
    <x v="441"/>
    <x v="442"/>
    <s v="MM3"/>
    <s v="General Fund"/>
    <n v="5380"/>
  </r>
  <r>
    <x v="4"/>
    <x v="2"/>
    <x v="224"/>
    <x v="222"/>
    <s v="M03"/>
    <s v="Federal Grants Fund"/>
    <n v="1825098.4"/>
  </r>
  <r>
    <x v="4"/>
    <x v="6"/>
    <x v="345"/>
    <x v="350"/>
    <s v="M03"/>
    <s v="Federal Grants Fund"/>
    <n v="121643.02"/>
  </r>
  <r>
    <x v="4"/>
    <x v="7"/>
    <x v="294"/>
    <x v="296"/>
    <s v="M03"/>
    <s v="General Fund"/>
    <n v="305645.21000000002"/>
  </r>
  <r>
    <x v="4"/>
    <x v="6"/>
    <x v="357"/>
    <x v="363"/>
    <s v="MM3"/>
    <s v="General Fund"/>
    <n v="676564.87"/>
  </r>
  <r>
    <x v="5"/>
    <x v="0"/>
    <x v="41"/>
    <x v="41"/>
    <s v="MM3"/>
    <s v="General Fund"/>
    <n v="2066108.03"/>
  </r>
  <r>
    <x v="5"/>
    <x v="9"/>
    <x v="469"/>
    <x v="472"/>
    <s v="M03"/>
    <s v="General Fund"/>
    <n v="775974.81"/>
  </r>
  <r>
    <x v="5"/>
    <x v="6"/>
    <x v="123"/>
    <x v="123"/>
    <s v="M04"/>
    <s v="General Fund"/>
    <n v="1495029.81"/>
  </r>
  <r>
    <x v="5"/>
    <x v="0"/>
    <x v="18"/>
    <x v="18"/>
    <s v="M03"/>
    <s v="General Fund"/>
    <n v="558778.48"/>
  </r>
  <r>
    <x v="5"/>
    <x v="5"/>
    <x v="295"/>
    <x v="297"/>
    <s v="M03"/>
    <s v="Housing Preservation and Stabilizaion Fund"/>
    <n v="895963.53"/>
  </r>
  <r>
    <x v="5"/>
    <x v="0"/>
    <x v="48"/>
    <x v="48"/>
    <s v="MM3"/>
    <s v="General Fund"/>
    <n v="95604"/>
  </r>
  <r>
    <x v="5"/>
    <x v="1"/>
    <x v="259"/>
    <x v="259"/>
    <s v="M03"/>
    <s v="General Fund"/>
    <n v="52874.52"/>
  </r>
  <r>
    <x v="4"/>
    <x v="6"/>
    <x v="325"/>
    <x v="328"/>
    <s v="M04"/>
    <s v="General Fund"/>
    <n v="576844.93000000005"/>
  </r>
  <r>
    <x v="4"/>
    <x v="6"/>
    <x v="253"/>
    <x v="251"/>
    <s v="MM3"/>
    <s v="Federal Grants Fund"/>
    <n v="853480.45"/>
  </r>
  <r>
    <x v="3"/>
    <x v="5"/>
    <x v="239"/>
    <x v="237"/>
    <s v="MM3"/>
    <s v="General Fund"/>
    <n v="304194"/>
  </r>
  <r>
    <x v="3"/>
    <x v="6"/>
    <x v="226"/>
    <x v="224"/>
    <s v="MM3"/>
    <s v="Federal Grants Fund"/>
    <n v="0"/>
  </r>
  <r>
    <x v="0"/>
    <x v="6"/>
    <x v="99"/>
    <x v="99"/>
    <s v="MM3"/>
    <s v="General Fund"/>
    <n v="75000"/>
  </r>
  <r>
    <x v="1"/>
    <x v="8"/>
    <x v="331"/>
    <x v="335"/>
    <s v="M03"/>
    <s v="Federal Grants Fund"/>
    <n v="101273.95"/>
  </r>
  <r>
    <x v="4"/>
    <x v="6"/>
    <x v="83"/>
    <x v="83"/>
    <s v="MM3"/>
    <s v="Federal Grants Fund"/>
    <n v="723180.78"/>
  </r>
  <r>
    <x v="1"/>
    <x v="6"/>
    <x v="285"/>
    <x v="287"/>
    <s v="M04"/>
    <s v="General Fund"/>
    <n v="575093.01"/>
  </r>
  <r>
    <x v="0"/>
    <x v="6"/>
    <x v="170"/>
    <x v="168"/>
    <s v="M04"/>
    <s v="Federal Grants Fund"/>
    <n v="140349.16"/>
  </r>
  <r>
    <x v="1"/>
    <x v="7"/>
    <x v="446"/>
    <x v="448"/>
    <s v="M03"/>
    <s v="General Fund"/>
    <n v="12724.02"/>
  </r>
  <r>
    <x v="0"/>
    <x v="0"/>
    <x v="57"/>
    <x v="57"/>
    <s v="M03"/>
    <s v="Expendable Trust Fund - External"/>
    <n v="0"/>
  </r>
  <r>
    <x v="2"/>
    <x v="0"/>
    <x v="52"/>
    <x v="52"/>
    <s v="M03"/>
    <s v="Expendable Trust Fund - External"/>
    <n v="0"/>
  </r>
  <r>
    <x v="4"/>
    <x v="0"/>
    <x v="178"/>
    <x v="175"/>
    <s v="MM3"/>
    <s v="General Fund"/>
    <n v="202745"/>
  </r>
  <r>
    <x v="4"/>
    <x v="1"/>
    <x v="392"/>
    <x v="396"/>
    <s v="M03"/>
    <s v="General Fund"/>
    <n v="26937.35"/>
  </r>
  <r>
    <x v="4"/>
    <x v="6"/>
    <x v="170"/>
    <x v="168"/>
    <s v="M04"/>
    <s v="General Fund"/>
    <n v="825467.26"/>
  </r>
  <r>
    <x v="4"/>
    <x v="9"/>
    <x v="407"/>
    <x v="410"/>
    <s v="M03"/>
    <s v="General Fund"/>
    <n v="30941.25"/>
  </r>
  <r>
    <x v="1"/>
    <x v="0"/>
    <x v="105"/>
    <x v="105"/>
    <s v="M04"/>
    <s v="General Fund"/>
    <n v="279445.89"/>
  </r>
  <r>
    <x v="5"/>
    <x v="0"/>
    <x v="150"/>
    <x v="149"/>
    <s v="MM3"/>
    <s v="General Fund"/>
    <n v="178303.99"/>
  </r>
  <r>
    <x v="5"/>
    <x v="7"/>
    <x v="326"/>
    <x v="330"/>
    <s v="M03"/>
    <s v="Federal Grants Fund"/>
    <n v="49675.64"/>
  </r>
  <r>
    <x v="5"/>
    <x v="0"/>
    <x v="167"/>
    <x v="165"/>
    <s v="M04"/>
    <s v="General Fund"/>
    <n v="618133.06999999995"/>
  </r>
  <r>
    <x v="5"/>
    <x v="10"/>
    <x v="232"/>
    <x v="229"/>
    <s v="M04"/>
    <s v="General Fund"/>
    <n v="586178.54"/>
  </r>
  <r>
    <x v="1"/>
    <x v="5"/>
    <x v="362"/>
    <x v="368"/>
    <s v="MM3"/>
    <s v="Expendable Trust Fund - External"/>
    <n v="935934.37"/>
  </r>
  <r>
    <x v="1"/>
    <x v="6"/>
    <x v="252"/>
    <x v="250"/>
    <s v="MM3"/>
    <s v="General Fund"/>
    <n v="1094006.82"/>
  </r>
  <r>
    <x v="4"/>
    <x v="6"/>
    <x v="289"/>
    <x v="291"/>
    <s v="M04"/>
    <s v="Federal Grants Fund"/>
    <n v="0"/>
  </r>
  <r>
    <x v="2"/>
    <x v="6"/>
    <x v="237"/>
    <x v="235"/>
    <s v="MM3"/>
    <s v="Substance Abuse Services Fund"/>
    <n v="1200000"/>
  </r>
  <r>
    <x v="1"/>
    <x v="6"/>
    <x v="204"/>
    <x v="201"/>
    <s v="M04"/>
    <s v="General Fund"/>
    <n v="47921.63"/>
  </r>
  <r>
    <x v="3"/>
    <x v="1"/>
    <x v="14"/>
    <x v="14"/>
    <s v="MM3"/>
    <s v="Federal Grants Fund"/>
    <n v="1055.24"/>
  </r>
  <r>
    <x v="5"/>
    <x v="6"/>
    <x v="285"/>
    <x v="287"/>
    <s v="M04"/>
    <s v="Federal Grants Fund"/>
    <n v="236623.74"/>
  </r>
  <r>
    <x v="1"/>
    <x v="5"/>
    <x v="94"/>
    <x v="94"/>
    <s v="MM3"/>
    <s v="Expendable Trust Fund - External"/>
    <n v="69316.55"/>
  </r>
  <r>
    <x v="1"/>
    <x v="6"/>
    <x v="226"/>
    <x v="224"/>
    <s v="MM3"/>
    <s v="General Fund"/>
    <n v="11914.79"/>
  </r>
  <r>
    <x v="4"/>
    <x v="11"/>
    <x v="376"/>
    <x v="381"/>
    <s v="M04"/>
    <s v="Community First Trust Fund - Non-Budgeted"/>
    <n v="854001"/>
  </r>
  <r>
    <x v="0"/>
    <x v="6"/>
    <x v="253"/>
    <x v="251"/>
    <s v="MM3"/>
    <s v="Federal Grants Fund"/>
    <n v="986250.62"/>
  </r>
  <r>
    <x v="0"/>
    <x v="1"/>
    <x v="14"/>
    <x v="14"/>
    <s v="MM3"/>
    <s v="Federal Grants Fund"/>
    <n v="531.16999999999996"/>
  </r>
  <r>
    <x v="2"/>
    <x v="0"/>
    <x v="315"/>
    <x v="318"/>
    <s v="MM3"/>
    <s v="General Fund"/>
    <n v="34869.379999999997"/>
  </r>
  <r>
    <x v="4"/>
    <x v="9"/>
    <x v="469"/>
    <x v="472"/>
    <s v="M03"/>
    <s v="General Fund"/>
    <n v="451748.88"/>
  </r>
  <r>
    <x v="5"/>
    <x v="0"/>
    <x v="41"/>
    <x v="41"/>
    <s v="MM3"/>
    <s v="Money Follows the Person Rebalancing Demonstration Grant Tr"/>
    <n v="34837.64"/>
  </r>
  <r>
    <x v="5"/>
    <x v="6"/>
    <x v="226"/>
    <x v="224"/>
    <s v="MM3"/>
    <s v="General Fund"/>
    <n v="21260"/>
  </r>
  <r>
    <x v="3"/>
    <x v="0"/>
    <x v="25"/>
    <x v="25"/>
    <s v="MM3"/>
    <s v="Expendable Trust Fund - External"/>
    <n v="-13455"/>
  </r>
  <r>
    <x v="2"/>
    <x v="2"/>
    <x v="347"/>
    <x v="352"/>
    <s v="M03"/>
    <s v="General Fund"/>
    <n v="317049.95"/>
  </r>
  <r>
    <x v="1"/>
    <x v="6"/>
    <x v="226"/>
    <x v="224"/>
    <s v="M04"/>
    <s v="Federal Grants Fund"/>
    <n v="14686.08"/>
  </r>
  <r>
    <x v="4"/>
    <x v="7"/>
    <x v="127"/>
    <x v="127"/>
    <s v="M03"/>
    <s v="Federal Grants Fund"/>
    <n v="2190.7199999999998"/>
  </r>
  <r>
    <x v="2"/>
    <x v="6"/>
    <x v="194"/>
    <x v="191"/>
    <s v="MM3"/>
    <s v="Federal Grants Fund"/>
    <n v="32249"/>
  </r>
  <r>
    <x v="0"/>
    <x v="0"/>
    <x v="31"/>
    <x v="31"/>
    <s v="M03"/>
    <s v="General Fund"/>
    <n v="0"/>
  </r>
  <r>
    <x v="4"/>
    <x v="6"/>
    <x v="35"/>
    <x v="35"/>
    <s v="MM3"/>
    <s v="Federal Grants Fund"/>
    <n v="0"/>
  </r>
  <r>
    <x v="5"/>
    <x v="2"/>
    <x v="282"/>
    <x v="284"/>
    <s v="M03"/>
    <s v="Federal Grants Fund"/>
    <n v="0"/>
  </r>
  <r>
    <x v="0"/>
    <x v="6"/>
    <x v="166"/>
    <x v="164"/>
    <s v="M04"/>
    <s v="General Fund"/>
    <n v="100000"/>
  </r>
  <r>
    <x v="3"/>
    <x v="6"/>
    <x v="170"/>
    <x v="168"/>
    <s v="M04"/>
    <s v="Federal Grants Fund"/>
    <n v="82999.960000000006"/>
  </r>
  <r>
    <x v="2"/>
    <x v="0"/>
    <x v="53"/>
    <x v="53"/>
    <s v="M03"/>
    <s v="Expendable Trust Fund - External"/>
    <n v="17691.169999999998"/>
  </r>
  <r>
    <x v="4"/>
    <x v="6"/>
    <x v="191"/>
    <x v="188"/>
    <s v="MM3"/>
    <s v="Federal Grants Fund"/>
    <n v="159593.73000000001"/>
  </r>
  <r>
    <x v="5"/>
    <x v="7"/>
    <x v="198"/>
    <x v="195"/>
    <s v="M03"/>
    <s v="General Fund"/>
    <n v="34000"/>
  </r>
  <r>
    <x v="5"/>
    <x v="0"/>
    <x v="105"/>
    <x v="105"/>
    <s v="M03"/>
    <s v="General Fund"/>
    <n v="0"/>
  </r>
  <r>
    <x v="5"/>
    <x v="0"/>
    <x v="44"/>
    <x v="44"/>
    <s v="M03"/>
    <s v="General Fund"/>
    <n v="7478.08"/>
  </r>
  <r>
    <x v="5"/>
    <x v="6"/>
    <x v="118"/>
    <x v="118"/>
    <s v="M04"/>
    <s v="General Fund"/>
    <n v="168123.92"/>
  </r>
  <r>
    <x v="3"/>
    <x v="6"/>
    <x v="476"/>
    <x v="480"/>
    <s v="M04"/>
    <s v="General Fund"/>
    <n v="656000"/>
  </r>
  <r>
    <x v="4"/>
    <x v="5"/>
    <x v="5"/>
    <x v="5"/>
    <s v="M03"/>
    <s v="General Fund"/>
    <n v="0"/>
  </r>
  <r>
    <x v="5"/>
    <x v="6"/>
    <x v="170"/>
    <x v="168"/>
    <s v="M04"/>
    <s v="General Fund"/>
    <n v="0"/>
  </r>
  <r>
    <x v="0"/>
    <x v="0"/>
    <x v="65"/>
    <x v="65"/>
    <s v="M03"/>
    <s v="General Fund"/>
    <n v="1020"/>
  </r>
  <r>
    <x v="4"/>
    <x v="0"/>
    <x v="84"/>
    <x v="84"/>
    <s v="M03"/>
    <s v="General Fund"/>
    <n v="0"/>
  </r>
  <r>
    <x v="1"/>
    <x v="9"/>
    <x v="293"/>
    <x v="295"/>
    <s v="M03"/>
    <s v="General Fund"/>
    <n v="13078"/>
  </r>
  <r>
    <x v="0"/>
    <x v="6"/>
    <x v="71"/>
    <x v="71"/>
    <s v="M04"/>
    <s v="Federal Grants Fund"/>
    <n v="10328.81"/>
  </r>
  <r>
    <x v="0"/>
    <x v="0"/>
    <x v="273"/>
    <x v="274"/>
    <s v="M03"/>
    <s v="Expendable Trust Fund - External"/>
    <n v="0"/>
  </r>
  <r>
    <x v="1"/>
    <x v="0"/>
    <x v="193"/>
    <x v="190"/>
    <s v="M03"/>
    <s v="General Fund"/>
    <n v="0"/>
  </r>
  <r>
    <x v="3"/>
    <x v="5"/>
    <x v="362"/>
    <x v="368"/>
    <s v="MM3"/>
    <s v="General Fund"/>
    <n v="0"/>
  </r>
  <r>
    <x v="4"/>
    <x v="6"/>
    <x v="305"/>
    <x v="308"/>
    <s v="M04"/>
    <s v="Federal Grants Fund"/>
    <n v="23598.75"/>
  </r>
  <r>
    <x v="0"/>
    <x v="0"/>
    <x v="104"/>
    <x v="104"/>
    <s v="MM3"/>
    <s v="Expendable Trust Fund - External"/>
    <n v="0"/>
  </r>
  <r>
    <x v="4"/>
    <x v="16"/>
    <x v="310"/>
    <x v="313"/>
    <s v="M04"/>
    <s v="Federal Highway Construction Program Capital Projects Fund"/>
    <n v="-104769.9"/>
  </r>
  <r>
    <x v="3"/>
    <x v="0"/>
    <x v="103"/>
    <x v="103"/>
    <s v="M04"/>
    <s v="Expendable Trust Fund - External"/>
    <n v="0"/>
  </r>
  <r>
    <x v="0"/>
    <x v="0"/>
    <x v="186"/>
    <x v="183"/>
    <s v="M04"/>
    <s v="Expendable Trust Fund - External"/>
    <n v="0"/>
  </r>
  <r>
    <x v="1"/>
    <x v="6"/>
    <x v="477"/>
    <x v="481"/>
    <s v="M04"/>
    <s v="General Fund"/>
    <n v="0"/>
  </r>
  <r>
    <x v="2"/>
    <x v="0"/>
    <x v="273"/>
    <x v="274"/>
    <s v="M03"/>
    <s v="General Fund"/>
    <n v="14978418.710000001"/>
  </r>
  <r>
    <x v="0"/>
    <x v="3"/>
    <x v="27"/>
    <x v="27"/>
    <s v="M03"/>
    <s v="General Fund"/>
    <n v="10487131.880000001"/>
  </r>
  <r>
    <x v="0"/>
    <x v="0"/>
    <x v="121"/>
    <x v="121"/>
    <s v="M03"/>
    <s v="General Fund"/>
    <n v="23138912.84"/>
  </r>
  <r>
    <x v="0"/>
    <x v="6"/>
    <x v="263"/>
    <x v="263"/>
    <s v="MM3"/>
    <s v="Federal Grants Fund"/>
    <n v="1234780.03"/>
  </r>
  <r>
    <x v="2"/>
    <x v="5"/>
    <x v="5"/>
    <x v="5"/>
    <s v="MM3"/>
    <s v="General Fund"/>
    <n v="242454727.36000001"/>
  </r>
  <r>
    <x v="3"/>
    <x v="2"/>
    <x v="2"/>
    <x v="2"/>
    <s v="M03"/>
    <s v="General Fund"/>
    <n v="7159943.3600000003"/>
  </r>
  <r>
    <x v="3"/>
    <x v="7"/>
    <x v="363"/>
    <x v="20"/>
    <s v="M03"/>
    <s v="General Fund"/>
    <n v="393289.48"/>
  </r>
  <r>
    <x v="3"/>
    <x v="5"/>
    <x v="130"/>
    <x v="233"/>
    <s v="MM3"/>
    <s v="General Fund"/>
    <n v="9738986.1400000006"/>
  </r>
  <r>
    <x v="3"/>
    <x v="0"/>
    <x v="223"/>
    <x v="221"/>
    <s v="MM3"/>
    <s v="General Fund"/>
    <n v="4406816.58"/>
  </r>
  <r>
    <x v="3"/>
    <x v="0"/>
    <x v="260"/>
    <x v="260"/>
    <s v="M03"/>
    <s v="General Fund"/>
    <n v="415608.94"/>
  </r>
  <r>
    <x v="4"/>
    <x v="0"/>
    <x v="121"/>
    <x v="121"/>
    <s v="MM3"/>
    <s v="General Fund"/>
    <n v="33346546.969999999"/>
  </r>
  <r>
    <x v="1"/>
    <x v="3"/>
    <x v="404"/>
    <x v="407"/>
    <s v="M03"/>
    <s v="General Fund"/>
    <n v="52912881.350000001"/>
  </r>
  <r>
    <x v="2"/>
    <x v="7"/>
    <x v="238"/>
    <x v="236"/>
    <s v="M03"/>
    <s v="Trust Fund For the Head Injury Treatment Service Fund"/>
    <n v="2020409.67"/>
  </r>
  <r>
    <x v="2"/>
    <x v="3"/>
    <x v="7"/>
    <x v="7"/>
    <s v="M03"/>
    <s v="General Fund"/>
    <n v="67058727.399999999"/>
  </r>
  <r>
    <x v="1"/>
    <x v="0"/>
    <x v="97"/>
    <x v="97"/>
    <s v="MM3"/>
    <s v="General Fund"/>
    <n v="10169025.82"/>
  </r>
  <r>
    <x v="0"/>
    <x v="6"/>
    <x v="345"/>
    <x v="350"/>
    <s v="M03"/>
    <s v="Federal Grants Fund"/>
    <n v="135374.6"/>
  </r>
  <r>
    <x v="0"/>
    <x v="7"/>
    <x v="208"/>
    <x v="214"/>
    <s v="M03"/>
    <s v="General Fund"/>
    <n v="818480.27"/>
  </r>
  <r>
    <x v="2"/>
    <x v="5"/>
    <x v="214"/>
    <x v="211"/>
    <s v="MM3"/>
    <s v="Federal Grants Fund"/>
    <n v="207663.95"/>
  </r>
  <r>
    <x v="1"/>
    <x v="6"/>
    <x v="82"/>
    <x v="82"/>
    <s v="MM3"/>
    <s v="General Fund"/>
    <n v="4977881.6399999997"/>
  </r>
  <r>
    <x v="3"/>
    <x v="6"/>
    <x v="99"/>
    <x v="99"/>
    <s v="M04"/>
    <s v="Federal Grants Fund"/>
    <n v="2972020.75"/>
  </r>
  <r>
    <x v="3"/>
    <x v="7"/>
    <x v="34"/>
    <x v="34"/>
    <s v="M03"/>
    <s v="General Fund"/>
    <n v="1645519.84"/>
  </r>
  <r>
    <x v="1"/>
    <x v="0"/>
    <x v="0"/>
    <x v="0"/>
    <s v="M03"/>
    <s v="General Fund"/>
    <n v="17034233.469999999"/>
  </r>
  <r>
    <x v="2"/>
    <x v="0"/>
    <x v="154"/>
    <x v="475"/>
    <s v="MM3"/>
    <s v="General Fund"/>
    <n v="22544878.609999999"/>
  </r>
  <r>
    <x v="2"/>
    <x v="9"/>
    <x v="410"/>
    <x v="443"/>
    <s v="M03"/>
    <s v="General Fund"/>
    <n v="5718209.8899999997"/>
  </r>
  <r>
    <x v="4"/>
    <x v="5"/>
    <x v="447"/>
    <x v="449"/>
    <s v="MM3"/>
    <s v="General Fund"/>
    <n v="6086152.9400000004"/>
  </r>
  <r>
    <x v="3"/>
    <x v="0"/>
    <x v="150"/>
    <x v="149"/>
    <s v="M04"/>
    <s v="General Fund"/>
    <n v="533910.06999999995"/>
  </r>
  <r>
    <x v="1"/>
    <x v="7"/>
    <x v="327"/>
    <x v="331"/>
    <s v="M03"/>
    <s v="Federal Grants Fund"/>
    <n v="5004416.3099999996"/>
  </r>
  <r>
    <x v="1"/>
    <x v="0"/>
    <x v="11"/>
    <x v="11"/>
    <s v="M03"/>
    <s v="Intragovernmental Services Fund"/>
    <n v="605322.48"/>
  </r>
  <r>
    <x v="3"/>
    <x v="6"/>
    <x v="350"/>
    <x v="355"/>
    <s v="M03"/>
    <s v="Federal Grants Fund"/>
    <n v="701792.88"/>
  </r>
  <r>
    <x v="3"/>
    <x v="0"/>
    <x v="246"/>
    <x v="244"/>
    <s v="MM3"/>
    <s v="General Fund"/>
    <n v="279271.3"/>
  </r>
  <r>
    <x v="0"/>
    <x v="6"/>
    <x v="95"/>
    <x v="95"/>
    <s v="MM3"/>
    <s v="Federal Grants Fund"/>
    <n v="4910967.03"/>
  </r>
  <r>
    <x v="1"/>
    <x v="5"/>
    <x v="390"/>
    <x v="394"/>
    <s v="MM3"/>
    <s v="General Fund"/>
    <n v="6958409.6299999999"/>
  </r>
  <r>
    <x v="0"/>
    <x v="6"/>
    <x v="95"/>
    <x v="95"/>
    <s v="MM3"/>
    <s v="General Fund"/>
    <n v="13294386.970000001"/>
  </r>
  <r>
    <x v="1"/>
    <x v="7"/>
    <x v="478"/>
    <x v="482"/>
    <s v="M03"/>
    <s v="General Fund"/>
    <n v="0"/>
  </r>
  <r>
    <x v="1"/>
    <x v="2"/>
    <x v="429"/>
    <x v="432"/>
    <s v="M03"/>
    <s v="Federal Grants Fund"/>
    <n v="37043.1"/>
  </r>
  <r>
    <x v="0"/>
    <x v="6"/>
    <x v="356"/>
    <x v="362"/>
    <s v="M04"/>
    <s v="Federal Grants Fund"/>
    <n v="874542.78"/>
  </r>
  <r>
    <x v="2"/>
    <x v="5"/>
    <x v="76"/>
    <x v="76"/>
    <s v="MM3"/>
    <s v="Federal Grants Fund"/>
    <n v="741505.57"/>
  </r>
  <r>
    <x v="0"/>
    <x v="5"/>
    <x v="138"/>
    <x v="137"/>
    <s v="MM3"/>
    <s v="General Fund"/>
    <n v="3590447.6"/>
  </r>
  <r>
    <x v="2"/>
    <x v="5"/>
    <x v="188"/>
    <x v="185"/>
    <s v="MM3"/>
    <s v="General Fund"/>
    <n v="11201007.77"/>
  </r>
  <r>
    <x v="2"/>
    <x v="12"/>
    <x v="124"/>
    <x v="124"/>
    <s v="M03"/>
    <s v="Federal Grants Fund"/>
    <n v="1114351.56"/>
  </r>
  <r>
    <x v="2"/>
    <x v="7"/>
    <x v="208"/>
    <x v="214"/>
    <s v="M03"/>
    <s v="General Fund"/>
    <n v="142024.07999999999"/>
  </r>
  <r>
    <x v="2"/>
    <x v="0"/>
    <x v="106"/>
    <x v="106"/>
    <s v="MM3"/>
    <s v="General Fund"/>
    <n v="1750"/>
  </r>
  <r>
    <x v="1"/>
    <x v="5"/>
    <x v="353"/>
    <x v="359"/>
    <s v="M04"/>
    <s v="General Fund"/>
    <n v="1691489.31"/>
  </r>
  <r>
    <x v="0"/>
    <x v="1"/>
    <x v="101"/>
    <x v="101"/>
    <s v="M03"/>
    <s v="General Fund"/>
    <n v="37157.4"/>
  </r>
  <r>
    <x v="2"/>
    <x v="0"/>
    <x v="66"/>
    <x v="66"/>
    <s v="MM3"/>
    <s v="Intragovernmental Services Fund"/>
    <n v="1358412.48"/>
  </r>
  <r>
    <x v="2"/>
    <x v="0"/>
    <x v="58"/>
    <x v="58"/>
    <s v="M03"/>
    <s v="General Fund"/>
    <n v="200127.84"/>
  </r>
  <r>
    <x v="2"/>
    <x v="7"/>
    <x v="268"/>
    <x v="268"/>
    <s v="M03"/>
    <s v="General Fund"/>
    <n v="5311117.58"/>
  </r>
  <r>
    <x v="0"/>
    <x v="11"/>
    <x v="316"/>
    <x v="319"/>
    <s v="M03"/>
    <s v="General Fund"/>
    <n v="9647511.4199999999"/>
  </r>
  <r>
    <x v="2"/>
    <x v="2"/>
    <x v="272"/>
    <x v="272"/>
    <s v="M03"/>
    <s v="Federal Grants Fund"/>
    <n v="5663955.8799999999"/>
  </r>
  <r>
    <x v="1"/>
    <x v="5"/>
    <x v="75"/>
    <x v="75"/>
    <s v="M03"/>
    <s v="Expendable Trust Fund - External"/>
    <n v="24950"/>
  </r>
  <r>
    <x v="1"/>
    <x v="6"/>
    <x v="357"/>
    <x v="363"/>
    <s v="MM3"/>
    <s v="General Fund"/>
    <n v="1271267.4099999999"/>
  </r>
  <r>
    <x v="0"/>
    <x v="0"/>
    <x v="115"/>
    <x v="115"/>
    <s v="M03"/>
    <s v="General Fund"/>
    <n v="153402.51999999999"/>
  </r>
  <r>
    <x v="1"/>
    <x v="9"/>
    <x v="72"/>
    <x v="72"/>
    <s v="M03"/>
    <s v="General Fund"/>
    <n v="19367186.879999999"/>
  </r>
  <r>
    <x v="2"/>
    <x v="13"/>
    <x v="475"/>
    <x v="479"/>
    <s v="M03"/>
    <s v="General Fund"/>
    <n v="5226424.29"/>
  </r>
  <r>
    <x v="2"/>
    <x v="6"/>
    <x v="263"/>
    <x v="263"/>
    <s v="MM3"/>
    <s v="Federal Grants Fund"/>
    <n v="1803287.17"/>
  </r>
  <r>
    <x v="1"/>
    <x v="6"/>
    <x v="355"/>
    <x v="361"/>
    <s v="MM3"/>
    <s v="Federal Grants Fund"/>
    <n v="623779.05000000005"/>
  </r>
  <r>
    <x v="4"/>
    <x v="0"/>
    <x v="273"/>
    <x v="274"/>
    <s v="M03"/>
    <s v="General Fund"/>
    <n v="3551496.8"/>
  </r>
  <r>
    <x v="4"/>
    <x v="7"/>
    <x v="329"/>
    <x v="333"/>
    <s v="M03"/>
    <s v="General Fund"/>
    <n v="2692767.67"/>
  </r>
  <r>
    <x v="1"/>
    <x v="7"/>
    <x v="208"/>
    <x v="214"/>
    <s v="M04"/>
    <s v="General Fund"/>
    <n v="78465.45"/>
  </r>
  <r>
    <x v="1"/>
    <x v="0"/>
    <x v="52"/>
    <x v="52"/>
    <s v="MM3"/>
    <s v="Expendable Trust Fund - External"/>
    <n v="0"/>
  </r>
  <r>
    <x v="4"/>
    <x v="5"/>
    <x v="188"/>
    <x v="185"/>
    <s v="MM3"/>
    <s v="General Fund"/>
    <n v="14009084.83"/>
  </r>
  <r>
    <x v="2"/>
    <x v="7"/>
    <x v="40"/>
    <x v="40"/>
    <s v="M03"/>
    <s v="General Fund"/>
    <n v="734216.59"/>
  </r>
  <r>
    <x v="1"/>
    <x v="2"/>
    <x v="338"/>
    <x v="342"/>
    <s v="M03"/>
    <s v="Federal Grants Fund"/>
    <n v="2572729.06"/>
  </r>
  <r>
    <x v="4"/>
    <x v="5"/>
    <x v="424"/>
    <x v="427"/>
    <s v="MM3"/>
    <s v="General Fund"/>
    <n v="968446.82"/>
  </r>
  <r>
    <x v="1"/>
    <x v="6"/>
    <x v="237"/>
    <x v="235"/>
    <s v="MM3"/>
    <s v="General Fund"/>
    <n v="3511004.64"/>
  </r>
  <r>
    <x v="2"/>
    <x v="3"/>
    <x v="89"/>
    <x v="89"/>
    <s v="M04"/>
    <s v="General Fund"/>
    <n v="149820.04"/>
  </r>
  <r>
    <x v="1"/>
    <x v="3"/>
    <x v="3"/>
    <x v="3"/>
    <s v="M03"/>
    <s v="Federal Grants Fund"/>
    <n v="267542.11"/>
  </r>
  <r>
    <x v="2"/>
    <x v="3"/>
    <x v="113"/>
    <x v="113"/>
    <s v="M04"/>
    <s v="General Fund"/>
    <n v="0"/>
  </r>
  <r>
    <x v="4"/>
    <x v="7"/>
    <x v="327"/>
    <x v="331"/>
    <s v="M03"/>
    <s v="Federal Grants Fund"/>
    <n v="0"/>
  </r>
  <r>
    <x v="1"/>
    <x v="0"/>
    <x v="202"/>
    <x v="199"/>
    <s v="MM3"/>
    <s v="General Fund"/>
    <n v="22729.84"/>
  </r>
  <r>
    <x v="2"/>
    <x v="7"/>
    <x v="446"/>
    <x v="448"/>
    <s v="M03"/>
    <s v="General Fund"/>
    <n v="96594.83"/>
  </r>
  <r>
    <x v="2"/>
    <x v="7"/>
    <x v="271"/>
    <x v="271"/>
    <s v="M03"/>
    <s v="General Fund"/>
    <n v="834218.24"/>
  </r>
  <r>
    <x v="2"/>
    <x v="0"/>
    <x v="186"/>
    <x v="183"/>
    <s v="M03"/>
    <s v="General Fund"/>
    <n v="1604103.92"/>
  </r>
  <r>
    <x v="0"/>
    <x v="5"/>
    <x v="242"/>
    <x v="240"/>
    <s v="MM3"/>
    <s v="Federal Grants Fund"/>
    <n v="534244.62"/>
  </r>
  <r>
    <x v="2"/>
    <x v="5"/>
    <x v="12"/>
    <x v="12"/>
    <s v="MM3"/>
    <s v="General Fund"/>
    <n v="14930523.84"/>
  </r>
  <r>
    <x v="0"/>
    <x v="5"/>
    <x v="133"/>
    <x v="133"/>
    <s v="MM3"/>
    <s v="General Fund"/>
    <n v="0"/>
  </r>
  <r>
    <x v="0"/>
    <x v="1"/>
    <x v="1"/>
    <x v="1"/>
    <s v="M03"/>
    <s v="General Fund"/>
    <n v="64935.16"/>
  </r>
  <r>
    <x v="1"/>
    <x v="6"/>
    <x v="357"/>
    <x v="363"/>
    <s v="MM3"/>
    <s v="Federal Grants Fund"/>
    <n v="178355.47"/>
  </r>
  <r>
    <x v="3"/>
    <x v="0"/>
    <x v="88"/>
    <x v="88"/>
    <s v="M04"/>
    <s v="Intragovernmental Services Fund"/>
    <n v="170003.76"/>
  </r>
  <r>
    <x v="3"/>
    <x v="5"/>
    <x v="214"/>
    <x v="286"/>
    <s v="MM3"/>
    <s v="General Fund"/>
    <n v="3370328.54"/>
  </r>
  <r>
    <x v="3"/>
    <x v="0"/>
    <x v="126"/>
    <x v="126"/>
    <s v="MM3"/>
    <s v="General Fund"/>
    <n v="191798.15"/>
  </r>
  <r>
    <x v="2"/>
    <x v="10"/>
    <x v="385"/>
    <x v="389"/>
    <s v="M04"/>
    <s v="General Fund"/>
    <n v="46508707.82"/>
  </r>
  <r>
    <x v="0"/>
    <x v="1"/>
    <x v="157"/>
    <x v="156"/>
    <s v="M03"/>
    <s v="General Fund"/>
    <n v="7450"/>
  </r>
  <r>
    <x v="2"/>
    <x v="0"/>
    <x v="189"/>
    <x v="186"/>
    <s v="MM3"/>
    <s v="General Fund"/>
    <n v="325627.92"/>
  </r>
  <r>
    <x v="3"/>
    <x v="7"/>
    <x v="55"/>
    <x v="55"/>
    <s v="M03"/>
    <s v="Trust Fund For the Head Injury Treatment Service Fund"/>
    <n v="6232.5"/>
  </r>
  <r>
    <x v="3"/>
    <x v="6"/>
    <x v="252"/>
    <x v="253"/>
    <s v="M03"/>
    <s v="General Fund"/>
    <n v="2698563.92"/>
  </r>
  <r>
    <x v="3"/>
    <x v="0"/>
    <x v="419"/>
    <x v="422"/>
    <s v="MM3"/>
    <s v="General Fund"/>
    <n v="222269.4"/>
  </r>
  <r>
    <x v="0"/>
    <x v="6"/>
    <x v="324"/>
    <x v="327"/>
    <s v="M03"/>
    <s v="General Fund"/>
    <n v="336853.26"/>
  </r>
  <r>
    <x v="3"/>
    <x v="5"/>
    <x v="94"/>
    <x v="94"/>
    <s v="M04"/>
    <s v="General Fund"/>
    <n v="627856.68000000005"/>
  </r>
  <r>
    <x v="1"/>
    <x v="7"/>
    <x v="120"/>
    <x v="120"/>
    <s v="M03"/>
    <s v="General Fund"/>
    <n v="0"/>
  </r>
  <r>
    <x v="2"/>
    <x v="6"/>
    <x v="35"/>
    <x v="35"/>
    <s v="MM3"/>
    <s v="Federal Grants Fund"/>
    <n v="279902.90999999997"/>
  </r>
  <r>
    <x v="2"/>
    <x v="0"/>
    <x v="336"/>
    <x v="340"/>
    <s v="M03"/>
    <s v="General Fund"/>
    <n v="221449.56"/>
  </r>
  <r>
    <x v="1"/>
    <x v="0"/>
    <x v="369"/>
    <x v="374"/>
    <s v="M03"/>
    <s v="General Fund"/>
    <n v="26668.04"/>
  </r>
  <r>
    <x v="3"/>
    <x v="6"/>
    <x v="252"/>
    <x v="253"/>
    <s v="MM3"/>
    <s v="General Fund"/>
    <n v="621047.21"/>
  </r>
  <r>
    <x v="4"/>
    <x v="6"/>
    <x v="252"/>
    <x v="250"/>
    <s v="MM3"/>
    <s v="General Fund"/>
    <n v="1167081.08"/>
  </r>
  <r>
    <x v="0"/>
    <x v="3"/>
    <x v="307"/>
    <x v="310"/>
    <s v="M03"/>
    <s v="General Fund"/>
    <n v="1625430"/>
  </r>
  <r>
    <x v="0"/>
    <x v="3"/>
    <x v="302"/>
    <x v="305"/>
    <s v="MM3"/>
    <s v="General Fund"/>
    <n v="226799.88"/>
  </r>
  <r>
    <x v="3"/>
    <x v="6"/>
    <x v="37"/>
    <x v="37"/>
    <s v="MM3"/>
    <s v="Federal Grants Fund"/>
    <n v="281546.71000000002"/>
  </r>
  <r>
    <x v="0"/>
    <x v="0"/>
    <x v="167"/>
    <x v="165"/>
    <s v="M04"/>
    <s v="General Fund"/>
    <n v="662152.9"/>
  </r>
  <r>
    <x v="4"/>
    <x v="6"/>
    <x v="274"/>
    <x v="275"/>
    <s v="MM3"/>
    <s v="General Fund"/>
    <n v="728561.34"/>
  </r>
  <r>
    <x v="5"/>
    <x v="13"/>
    <x v="132"/>
    <x v="132"/>
    <s v="M03"/>
    <s v="General Fund"/>
    <n v="62434603.75"/>
  </r>
  <r>
    <x v="5"/>
    <x v="0"/>
    <x v="41"/>
    <x v="41"/>
    <s v="M03"/>
    <s v="General Fund"/>
    <n v="3454792.94"/>
  </r>
  <r>
    <x v="5"/>
    <x v="3"/>
    <x v="113"/>
    <x v="113"/>
    <s v="M04"/>
    <s v="Federal Grants Fund"/>
    <n v="301008.95"/>
  </r>
  <r>
    <x v="2"/>
    <x v="7"/>
    <x v="294"/>
    <x v="296"/>
    <s v="M03"/>
    <s v="Federal Grants Fund"/>
    <n v="149423.28"/>
  </r>
  <r>
    <x v="5"/>
    <x v="8"/>
    <x v="406"/>
    <x v="409"/>
    <s v="M03"/>
    <s v="Federal Grants Fund"/>
    <n v="622170.68000000005"/>
  </r>
  <r>
    <x v="0"/>
    <x v="5"/>
    <x v="270"/>
    <x v="270"/>
    <s v="MM3"/>
    <s v="General Fund"/>
    <n v="646623.69999999995"/>
  </r>
  <r>
    <x v="5"/>
    <x v="0"/>
    <x v="88"/>
    <x v="88"/>
    <s v="MM3"/>
    <s v="General Fund"/>
    <n v="8997444.3699999992"/>
  </r>
  <r>
    <x v="1"/>
    <x v="1"/>
    <x v="90"/>
    <x v="90"/>
    <s v="M03"/>
    <s v="Federal Grants Fund"/>
    <n v="63699.06"/>
  </r>
  <r>
    <x v="4"/>
    <x v="6"/>
    <x v="8"/>
    <x v="8"/>
    <s v="M03"/>
    <s v="General Fund"/>
    <n v="10166555"/>
  </r>
  <r>
    <x v="4"/>
    <x v="10"/>
    <x v="68"/>
    <x v="68"/>
    <s v="M03"/>
    <s v="Housing Preservation and Stabilizaion Fund"/>
    <n v="0"/>
  </r>
  <r>
    <x v="0"/>
    <x v="0"/>
    <x v="217"/>
    <x v="215"/>
    <s v="M03"/>
    <s v="Expendable Trust Fund - External"/>
    <n v="0"/>
  </r>
  <r>
    <x v="2"/>
    <x v="6"/>
    <x v="334"/>
    <x v="338"/>
    <s v="M04"/>
    <s v="Federal Grants Fund"/>
    <n v="97376"/>
  </r>
  <r>
    <x v="4"/>
    <x v="6"/>
    <x v="62"/>
    <x v="62"/>
    <s v="MM3"/>
    <s v="Federal Grants Fund"/>
    <n v="1089759.04"/>
  </r>
  <r>
    <x v="2"/>
    <x v="6"/>
    <x v="408"/>
    <x v="411"/>
    <s v="M03"/>
    <s v="General Fund"/>
    <n v="855371.33"/>
  </r>
  <r>
    <x v="1"/>
    <x v="10"/>
    <x v="68"/>
    <x v="68"/>
    <s v="M03"/>
    <s v="Housing Preservation and Stabilizaion Fund"/>
    <n v="2142819.4"/>
  </r>
  <r>
    <x v="1"/>
    <x v="6"/>
    <x v="170"/>
    <x v="168"/>
    <s v="M04"/>
    <s v="Federal Grants Fund"/>
    <n v="106592.42"/>
  </r>
  <r>
    <x v="2"/>
    <x v="5"/>
    <x v="74"/>
    <x v="74"/>
    <s v="MM3"/>
    <s v="General Fund"/>
    <n v="235157.52"/>
  </r>
  <r>
    <x v="1"/>
    <x v="3"/>
    <x v="373"/>
    <x v="378"/>
    <s v="M03"/>
    <s v="General Fund"/>
    <n v="0"/>
  </r>
  <r>
    <x v="4"/>
    <x v="0"/>
    <x v="103"/>
    <x v="103"/>
    <s v="M04"/>
    <s v="General Fund"/>
    <n v="814463.62"/>
  </r>
  <r>
    <x v="4"/>
    <x v="8"/>
    <x v="45"/>
    <x v="45"/>
    <s v="M03"/>
    <s v="Federal Grants Fund"/>
    <n v="504015.35"/>
  </r>
  <r>
    <x v="4"/>
    <x v="0"/>
    <x v="88"/>
    <x v="88"/>
    <s v="MM3"/>
    <s v="General Fund"/>
    <n v="9046001.1899999995"/>
  </r>
  <r>
    <x v="4"/>
    <x v="15"/>
    <x v="275"/>
    <x v="276"/>
    <s v="M03"/>
    <s v="General Fund"/>
    <n v="1494450.68"/>
  </r>
  <r>
    <x v="5"/>
    <x v="7"/>
    <x v="271"/>
    <x v="271"/>
    <s v="M03"/>
    <s v="General Fund"/>
    <n v="1070330.8500000001"/>
  </r>
  <r>
    <x v="5"/>
    <x v="0"/>
    <x v="479"/>
    <x v="483"/>
    <s v="MM3"/>
    <s v="General Fund"/>
    <n v="16287.75"/>
  </r>
  <r>
    <x v="5"/>
    <x v="5"/>
    <x v="242"/>
    <x v="240"/>
    <s v="MM3"/>
    <s v="General Fund"/>
    <n v="474035.65"/>
  </r>
  <r>
    <x v="5"/>
    <x v="5"/>
    <x v="75"/>
    <x v="75"/>
    <s v="M04"/>
    <s v="Expendable Trust Fund - External"/>
    <n v="113660"/>
  </r>
  <r>
    <x v="1"/>
    <x v="0"/>
    <x v="88"/>
    <x v="88"/>
    <s v="M04"/>
    <s v="General Fund"/>
    <n v="5119709"/>
  </r>
  <r>
    <x v="4"/>
    <x v="0"/>
    <x v="115"/>
    <x v="115"/>
    <s v="M03"/>
    <s v="General Fund"/>
    <n v="192266.7"/>
  </r>
  <r>
    <x v="2"/>
    <x v="3"/>
    <x v="453"/>
    <x v="455"/>
    <s v="M03"/>
    <s v="General Fund"/>
    <n v="241294.05"/>
  </r>
  <r>
    <x v="2"/>
    <x v="9"/>
    <x v="36"/>
    <x v="36"/>
    <s v="M03"/>
    <s v="General Fund"/>
    <n v="2797093.78"/>
  </r>
  <r>
    <x v="0"/>
    <x v="6"/>
    <x v="123"/>
    <x v="123"/>
    <s v="M04"/>
    <s v="Federal Grants Fund"/>
    <n v="291737.13"/>
  </r>
  <r>
    <x v="5"/>
    <x v="2"/>
    <x v="384"/>
    <x v="387"/>
    <s v="M03"/>
    <s v="General Fund"/>
    <n v="4928214.5599999996"/>
  </r>
  <r>
    <x v="3"/>
    <x v="0"/>
    <x v="161"/>
    <x v="159"/>
    <s v="M03"/>
    <s v="General Fund"/>
    <n v="279300.47999999998"/>
  </r>
  <r>
    <x v="1"/>
    <x v="6"/>
    <x v="146"/>
    <x v="145"/>
    <s v="M04"/>
    <s v="Federal Grants Fund"/>
    <n v="250921"/>
  </r>
  <r>
    <x v="0"/>
    <x v="0"/>
    <x v="186"/>
    <x v="183"/>
    <s v="M03"/>
    <s v="General Fund"/>
    <n v="632000.31999999995"/>
  </r>
  <r>
    <x v="2"/>
    <x v="4"/>
    <x v="254"/>
    <x v="252"/>
    <s v="M03"/>
    <s v="Federal Grants Fund"/>
    <n v="213311.72"/>
  </r>
  <r>
    <x v="4"/>
    <x v="7"/>
    <x v="120"/>
    <x v="120"/>
    <s v="M04"/>
    <s v="General Fund"/>
    <n v="374698.98"/>
  </r>
  <r>
    <x v="4"/>
    <x v="5"/>
    <x v="257"/>
    <x v="257"/>
    <s v="M03"/>
    <s v="Federal Grants Fund"/>
    <n v="458781.93"/>
  </r>
  <r>
    <x v="4"/>
    <x v="6"/>
    <x v="226"/>
    <x v="224"/>
    <s v="MM3"/>
    <s v="General Fund"/>
    <n v="18265"/>
  </r>
  <r>
    <x v="4"/>
    <x v="5"/>
    <x v="75"/>
    <x v="75"/>
    <s v="M03"/>
    <s v="General Fund"/>
    <n v="1000372.93"/>
  </r>
  <r>
    <x v="4"/>
    <x v="0"/>
    <x v="41"/>
    <x v="41"/>
    <s v="MM3"/>
    <s v="Money Follows the Person Rebalancing Demonstration Grant Tr"/>
    <n v="24832.02"/>
  </r>
  <r>
    <x v="5"/>
    <x v="9"/>
    <x v="36"/>
    <x v="36"/>
    <s v="M03"/>
    <s v="General Fund"/>
    <n v="677422.12"/>
  </r>
  <r>
    <x v="4"/>
    <x v="1"/>
    <x v="90"/>
    <x v="90"/>
    <s v="M03"/>
    <s v="General Fund"/>
    <n v="291505.62"/>
  </r>
  <r>
    <x v="5"/>
    <x v="0"/>
    <x v="246"/>
    <x v="244"/>
    <s v="MM3"/>
    <s v="General Fund"/>
    <n v="308089.52"/>
  </r>
  <r>
    <x v="5"/>
    <x v="11"/>
    <x v="421"/>
    <x v="424"/>
    <s v="M03"/>
    <s v="General Fund"/>
    <n v="9383499"/>
  </r>
  <r>
    <x v="5"/>
    <x v="6"/>
    <x v="190"/>
    <x v="187"/>
    <s v="M03"/>
    <s v="Substance Abuse Services Fund"/>
    <n v="747690.08"/>
  </r>
  <r>
    <x v="5"/>
    <x v="6"/>
    <x v="181"/>
    <x v="178"/>
    <s v="M04"/>
    <s v="General Fund"/>
    <n v="9081669.5800000001"/>
  </r>
  <r>
    <x v="4"/>
    <x v="6"/>
    <x v="335"/>
    <x v="339"/>
    <s v="M03"/>
    <s v="Substance Abuse Services Fund"/>
    <n v="357536.29"/>
  </r>
  <r>
    <x v="5"/>
    <x v="0"/>
    <x v="419"/>
    <x v="422"/>
    <s v="MM3"/>
    <s v="General Fund"/>
    <n v="226266.3"/>
  </r>
  <r>
    <x v="5"/>
    <x v="6"/>
    <x v="81"/>
    <x v="81"/>
    <s v="MM3"/>
    <s v="General Fund"/>
    <n v="451249"/>
  </r>
  <r>
    <x v="5"/>
    <x v="6"/>
    <x v="204"/>
    <x v="201"/>
    <s v="M04"/>
    <s v="Federal Grants Fund"/>
    <n v="784972"/>
  </r>
  <r>
    <x v="5"/>
    <x v="0"/>
    <x v="44"/>
    <x v="44"/>
    <s v="MM3"/>
    <s v="General Fund"/>
    <n v="1402.14"/>
  </r>
  <r>
    <x v="5"/>
    <x v="5"/>
    <x v="330"/>
    <x v="334"/>
    <s v="M04"/>
    <s v="General Fund"/>
    <n v="2432069.14"/>
  </r>
  <r>
    <x v="0"/>
    <x v="0"/>
    <x v="169"/>
    <x v="167"/>
    <s v="MM3"/>
    <s v="General Fund"/>
    <n v="10124.48"/>
  </r>
  <r>
    <x v="1"/>
    <x v="9"/>
    <x v="200"/>
    <x v="197"/>
    <s v="M04"/>
    <s v="General Fund"/>
    <n v="90794.66"/>
  </r>
  <r>
    <x v="3"/>
    <x v="1"/>
    <x v="259"/>
    <x v="259"/>
    <s v="M03"/>
    <s v="General Fund"/>
    <n v="51315.33"/>
  </r>
  <r>
    <x v="2"/>
    <x v="12"/>
    <x v="317"/>
    <x v="320"/>
    <s v="M03"/>
    <s v="General Fund"/>
    <n v="250000"/>
  </r>
  <r>
    <x v="3"/>
    <x v="6"/>
    <x v="450"/>
    <x v="452"/>
    <s v="M03"/>
    <s v="Federal Grants Fund"/>
    <n v="112500"/>
  </r>
  <r>
    <x v="2"/>
    <x v="5"/>
    <x v="133"/>
    <x v="133"/>
    <s v="M03"/>
    <s v="Federal Grants Fund"/>
    <n v="50000"/>
  </r>
  <r>
    <x v="3"/>
    <x v="0"/>
    <x v="260"/>
    <x v="260"/>
    <s v="MM3"/>
    <s v="General Fund"/>
    <n v="5506.64"/>
  </r>
  <r>
    <x v="3"/>
    <x v="6"/>
    <x v="38"/>
    <x v="38"/>
    <s v="MM3"/>
    <s v="Substance Use Disorder Federal Reinvestment Trust Fund"/>
    <n v="101722.39"/>
  </r>
  <r>
    <x v="2"/>
    <x v="7"/>
    <x v="208"/>
    <x v="214"/>
    <s v="M03"/>
    <s v="Expendable Trust Fund - External"/>
    <n v="399504.32"/>
  </r>
  <r>
    <x v="5"/>
    <x v="1"/>
    <x v="266"/>
    <x v="300"/>
    <s v="M04"/>
    <s v="Federal Grants Fund"/>
    <n v="59430.34"/>
  </r>
  <r>
    <x v="0"/>
    <x v="9"/>
    <x v="303"/>
    <x v="306"/>
    <s v="M03"/>
    <s v="General Fund"/>
    <n v="0"/>
  </r>
  <r>
    <x v="1"/>
    <x v="6"/>
    <x v="408"/>
    <x v="411"/>
    <s v="M03"/>
    <s v="Federal Grants Fund"/>
    <n v="41128.629999999997"/>
  </r>
  <r>
    <x v="1"/>
    <x v="5"/>
    <x v="242"/>
    <x v="240"/>
    <s v="MM3"/>
    <s v="Federal Grants Fund"/>
    <n v="286467.78999999998"/>
  </r>
  <r>
    <x v="3"/>
    <x v="6"/>
    <x v="396"/>
    <x v="466"/>
    <s v="MM3"/>
    <s v="General Fund"/>
    <n v="0"/>
  </r>
  <r>
    <x v="5"/>
    <x v="6"/>
    <x v="85"/>
    <x v="85"/>
    <s v="M04"/>
    <s v="Federal Grants Fund"/>
    <n v="16718.05"/>
  </r>
  <r>
    <x v="0"/>
    <x v="7"/>
    <x v="323"/>
    <x v="326"/>
    <s v="M03"/>
    <s v="General Fund"/>
    <n v="22590"/>
  </r>
  <r>
    <x v="0"/>
    <x v="6"/>
    <x v="357"/>
    <x v="363"/>
    <s v="MM3"/>
    <s v="Federal Grants Fund"/>
    <n v="0"/>
  </r>
  <r>
    <x v="5"/>
    <x v="0"/>
    <x v="150"/>
    <x v="149"/>
    <s v="M03"/>
    <s v="General Fund"/>
    <n v="0"/>
  </r>
  <r>
    <x v="4"/>
    <x v="6"/>
    <x v="337"/>
    <x v="341"/>
    <s v="M04"/>
    <s v="Federal Grants Fund"/>
    <n v="449460.28"/>
  </r>
  <r>
    <x v="5"/>
    <x v="2"/>
    <x v="114"/>
    <x v="114"/>
    <s v="M03"/>
    <s v="General Fund"/>
    <n v="129999.99"/>
  </r>
  <r>
    <x v="1"/>
    <x v="6"/>
    <x v="166"/>
    <x v="164"/>
    <s v="M04"/>
    <s v="Federal Grants Fund"/>
    <n v="61021"/>
  </r>
  <r>
    <x v="1"/>
    <x v="0"/>
    <x v="26"/>
    <x v="26"/>
    <s v="MM3"/>
    <s v="General Fund"/>
    <n v="0"/>
  </r>
  <r>
    <x v="2"/>
    <x v="10"/>
    <x v="480"/>
    <x v="484"/>
    <s v="M03"/>
    <s v="Federal Grants Fund"/>
    <n v="0"/>
  </r>
  <r>
    <x v="3"/>
    <x v="6"/>
    <x v="476"/>
    <x v="480"/>
    <s v="M04"/>
    <s v="Federal Grants Fund"/>
    <n v="192073.36"/>
  </r>
  <r>
    <x v="5"/>
    <x v="6"/>
    <x v="204"/>
    <x v="201"/>
    <s v="M04"/>
    <s v="General Fund"/>
    <n v="57634.1"/>
  </r>
  <r>
    <x v="2"/>
    <x v="6"/>
    <x v="170"/>
    <x v="168"/>
    <s v="MM3"/>
    <s v="Substance Abuse Services Fund"/>
    <n v="150000"/>
  </r>
  <r>
    <x v="1"/>
    <x v="0"/>
    <x v="147"/>
    <x v="256"/>
    <s v="MM3"/>
    <s v="Expendable Trust Fund - External"/>
    <n v="0"/>
  </r>
  <r>
    <x v="5"/>
    <x v="5"/>
    <x v="94"/>
    <x v="94"/>
    <s v="MM3"/>
    <s v="Expendable Trust Fund - External"/>
    <n v="17315.41"/>
  </r>
  <r>
    <x v="3"/>
    <x v="1"/>
    <x v="235"/>
    <x v="232"/>
    <s v="M03"/>
    <s v="General Fund"/>
    <n v="0"/>
  </r>
  <r>
    <x v="3"/>
    <x v="6"/>
    <x v="152"/>
    <x v="151"/>
    <s v="M03"/>
    <s v="Substance Abuse Services Fund"/>
    <n v="0"/>
  </r>
  <r>
    <x v="3"/>
    <x v="6"/>
    <x v="152"/>
    <x v="151"/>
    <s v="MM3"/>
    <s v="Federal Grants Fund"/>
    <n v="0"/>
  </r>
  <r>
    <x v="3"/>
    <x v="6"/>
    <x v="152"/>
    <x v="151"/>
    <s v="MM3"/>
    <s v="Substance Abuse Services Fund"/>
    <n v="0"/>
  </r>
  <r>
    <x v="2"/>
    <x v="6"/>
    <x v="289"/>
    <x v="291"/>
    <s v="M04"/>
    <s v="General Fund"/>
    <n v="332500"/>
  </r>
  <r>
    <x v="1"/>
    <x v="5"/>
    <x v="456"/>
    <x v="458"/>
    <s v="MM3"/>
    <s v="General Fund"/>
    <n v="0"/>
  </r>
  <r>
    <x v="4"/>
    <x v="5"/>
    <x v="239"/>
    <x v="237"/>
    <s v="MM3"/>
    <s v="General Fund"/>
    <n v="150054"/>
  </r>
  <r>
    <x v="4"/>
    <x v="0"/>
    <x v="116"/>
    <x v="116"/>
    <s v="MM3"/>
    <s v="Expendable Trust Fund - External"/>
    <n v="0"/>
  </r>
  <r>
    <x v="3"/>
    <x v="7"/>
    <x v="454"/>
    <x v="456"/>
    <s v="M03"/>
    <s v="Money Follows the Person Rebalancing Demonstration Grant Tr"/>
    <n v="2264.9"/>
  </r>
  <r>
    <x v="1"/>
    <x v="3"/>
    <x v="7"/>
    <x v="7"/>
    <s v="M03"/>
    <s v="Federal Grants Fund"/>
    <n v="14999.65"/>
  </r>
  <r>
    <x v="3"/>
    <x v="1"/>
    <x v="157"/>
    <x v="156"/>
    <s v="M03"/>
    <s v="General Fund"/>
    <n v="19022.89"/>
  </r>
  <r>
    <x v="0"/>
    <x v="7"/>
    <x v="327"/>
    <x v="331"/>
    <s v="M03"/>
    <s v="Expendable Trust Fund - External"/>
    <n v="668518.24"/>
  </r>
  <r>
    <x v="4"/>
    <x v="6"/>
    <x v="427"/>
    <x v="430"/>
    <s v="M04"/>
    <s v="Federal Highway Construction Program Capital Projects Fund"/>
    <n v="0"/>
  </r>
  <r>
    <x v="5"/>
    <x v="6"/>
    <x v="252"/>
    <x v="253"/>
    <s v="MM3"/>
    <s v="General Fund"/>
    <n v="411473.09"/>
  </r>
  <r>
    <x v="3"/>
    <x v="6"/>
    <x v="434"/>
    <x v="435"/>
    <s v="M04"/>
    <s v="Federal Grants Fund"/>
    <n v="10000"/>
  </r>
  <r>
    <x v="4"/>
    <x v="0"/>
    <x v="126"/>
    <x v="126"/>
    <s v="M03"/>
    <s v="Expendable Trust Fund - External"/>
    <n v="0"/>
  </r>
  <r>
    <x v="0"/>
    <x v="0"/>
    <x v="93"/>
    <x v="93"/>
    <s v="MM3"/>
    <s v="Expendable Trust Fund - External"/>
    <n v="0"/>
  </r>
  <r>
    <x v="3"/>
    <x v="0"/>
    <x v="260"/>
    <x v="260"/>
    <s v="M03"/>
    <s v="Expendable Trust Fund - External"/>
    <n v="0"/>
  </r>
  <r>
    <x v="1"/>
    <x v="5"/>
    <x v="5"/>
    <x v="5"/>
    <s v="M03"/>
    <s v="General Fund"/>
    <n v="23000"/>
  </r>
  <r>
    <x v="1"/>
    <x v="3"/>
    <x v="89"/>
    <x v="89"/>
    <s v="M03"/>
    <s v="Federal Grants Fund"/>
    <n v="50000"/>
  </r>
  <r>
    <x v="4"/>
    <x v="6"/>
    <x v="63"/>
    <x v="63"/>
    <s v="M03"/>
    <s v="Substance Abuse Services Fund"/>
    <n v="0"/>
  </r>
  <r>
    <x v="5"/>
    <x v="0"/>
    <x v="58"/>
    <x v="58"/>
    <s v="M03"/>
    <s v="Expendable Trust Fund - External"/>
    <n v="14.5"/>
  </r>
  <r>
    <x v="3"/>
    <x v="6"/>
    <x v="180"/>
    <x v="177"/>
    <s v="M04"/>
    <s v="Suspense Fund"/>
    <n v="0"/>
  </r>
  <r>
    <x v="1"/>
    <x v="7"/>
    <x v="326"/>
    <x v="330"/>
    <s v="M03"/>
    <s v="General Fund"/>
    <n v="-210881.97"/>
  </r>
  <r>
    <x v="5"/>
    <x v="2"/>
    <x v="429"/>
    <x v="432"/>
    <s v="M03"/>
    <s v="Federal Grants Fund"/>
    <n v="0"/>
  </r>
  <r>
    <x v="3"/>
    <x v="6"/>
    <x v="191"/>
    <x v="188"/>
    <s v="MM3"/>
    <s v="Federal Grants Fund"/>
    <n v="61541.599999999999"/>
  </r>
  <r>
    <x v="3"/>
    <x v="0"/>
    <x v="221"/>
    <x v="219"/>
    <s v="M03"/>
    <s v="Expendable Trust Fund - External"/>
    <n v="0"/>
  </r>
  <r>
    <x v="2"/>
    <x v="6"/>
    <x v="308"/>
    <x v="311"/>
    <s v="MM3"/>
    <s v="Expendable Trust Fund - External"/>
    <n v="0"/>
  </r>
  <r>
    <x v="4"/>
    <x v="9"/>
    <x v="293"/>
    <x v="295"/>
    <s v="M03"/>
    <s v="Expendable Trust Fund - External"/>
    <n v="0"/>
  </r>
  <r>
    <x v="1"/>
    <x v="5"/>
    <x v="188"/>
    <x v="185"/>
    <s v="MM3"/>
    <s v="Federal Grants Fund"/>
    <n v="0"/>
  </r>
  <r>
    <x v="5"/>
    <x v="7"/>
    <x v="329"/>
    <x v="333"/>
    <s v="M03"/>
    <s v="Expendable Trust Fund - External"/>
    <n v="7807.25"/>
  </r>
  <r>
    <x v="3"/>
    <x v="0"/>
    <x v="25"/>
    <x v="25"/>
    <s v="M04"/>
    <s v="General Fund"/>
    <n v="0"/>
  </r>
  <r>
    <x v="4"/>
    <x v="6"/>
    <x v="335"/>
    <x v="339"/>
    <s v="M03"/>
    <s v="General Fund"/>
    <n v="170474"/>
  </r>
  <r>
    <x v="5"/>
    <x v="0"/>
    <x v="167"/>
    <x v="165"/>
    <s v="M03"/>
    <s v="General Fund"/>
    <n v="0"/>
  </r>
  <r>
    <x v="3"/>
    <x v="7"/>
    <x v="173"/>
    <x v="104"/>
    <s v="M03"/>
    <s v="General Fund"/>
    <n v="6775.21"/>
  </r>
  <r>
    <x v="3"/>
    <x v="5"/>
    <x v="30"/>
    <x v="30"/>
    <s v="MM3"/>
    <s v="General Fund"/>
    <n v="0"/>
  </r>
  <r>
    <x v="5"/>
    <x v="2"/>
    <x v="440"/>
    <x v="441"/>
    <s v="M03"/>
    <s v="General Fund"/>
    <n v="30000"/>
  </r>
  <r>
    <x v="4"/>
    <x v="0"/>
    <x v="102"/>
    <x v="102"/>
    <s v="MM3"/>
    <s v="Expendable Trust Fund - External"/>
    <n v="352.9"/>
  </r>
  <r>
    <x v="2"/>
    <x v="13"/>
    <x v="212"/>
    <x v="209"/>
    <s v="M03"/>
    <s v="General Fund"/>
    <n v="39374312.719999999"/>
  </r>
  <r>
    <x v="1"/>
    <x v="0"/>
    <x v="217"/>
    <x v="215"/>
    <s v="MM3"/>
    <s v="General Fund"/>
    <n v="272496.31"/>
  </r>
  <r>
    <x v="2"/>
    <x v="11"/>
    <x v="309"/>
    <x v="312"/>
    <s v="M04"/>
    <s v="Intragovernmental Services Fund"/>
    <n v="6318646.9199999999"/>
  </r>
  <r>
    <x v="1"/>
    <x v="0"/>
    <x v="215"/>
    <x v="212"/>
    <s v="M03"/>
    <s v="General Fund"/>
    <n v="2081473.68"/>
  </r>
  <r>
    <x v="3"/>
    <x v="0"/>
    <x v="121"/>
    <x v="121"/>
    <s v="MM3"/>
    <s v="General Fund"/>
    <n v="31492249.649999999"/>
  </r>
  <r>
    <x v="3"/>
    <x v="6"/>
    <x v="22"/>
    <x v="22"/>
    <s v="MM3"/>
    <s v="General Fund"/>
    <n v="1697877.27"/>
  </r>
  <r>
    <x v="3"/>
    <x v="7"/>
    <x v="329"/>
    <x v="333"/>
    <s v="M03"/>
    <s v="General Fund"/>
    <n v="2507332.2400000002"/>
  </r>
  <r>
    <x v="3"/>
    <x v="5"/>
    <x v="60"/>
    <x v="60"/>
    <s v="M04"/>
    <s v="General Fund"/>
    <n v="694807.44"/>
  </r>
  <r>
    <x v="3"/>
    <x v="6"/>
    <x v="8"/>
    <x v="8"/>
    <s v="M03"/>
    <s v="General Fund"/>
    <n v="9476636.1500000004"/>
  </r>
  <r>
    <x v="3"/>
    <x v="0"/>
    <x v="52"/>
    <x v="52"/>
    <s v="MM3"/>
    <s v="General Fund"/>
    <n v="3628655.2"/>
  </r>
  <r>
    <x v="1"/>
    <x v="10"/>
    <x v="68"/>
    <x v="68"/>
    <s v="M03"/>
    <s v="General Fund"/>
    <n v="9783874.8699999992"/>
  </r>
  <r>
    <x v="1"/>
    <x v="0"/>
    <x v="221"/>
    <x v="219"/>
    <s v="MM3"/>
    <s v="General Fund"/>
    <n v="852336029.35000002"/>
  </r>
  <r>
    <x v="0"/>
    <x v="6"/>
    <x v="137"/>
    <x v="136"/>
    <s v="MM3"/>
    <s v="General Fund"/>
    <n v="29897188.120000001"/>
  </r>
  <r>
    <x v="4"/>
    <x v="13"/>
    <x v="128"/>
    <x v="128"/>
    <s v="M03"/>
    <s v="General Fund"/>
    <n v="9282831.8300000001"/>
  </r>
  <r>
    <x v="0"/>
    <x v="12"/>
    <x v="129"/>
    <x v="129"/>
    <s v="M03"/>
    <s v="General Fund"/>
    <n v="1608398"/>
  </r>
  <r>
    <x v="1"/>
    <x v="5"/>
    <x v="76"/>
    <x v="76"/>
    <s v="M04"/>
    <s v="General Fund"/>
    <n v="3341594.37"/>
  </r>
  <r>
    <x v="3"/>
    <x v="6"/>
    <x v="56"/>
    <x v="56"/>
    <s v="M03"/>
    <s v="General Fund"/>
    <n v="1624317.91"/>
  </r>
  <r>
    <x v="3"/>
    <x v="5"/>
    <x v="30"/>
    <x v="30"/>
    <s v="M03"/>
    <s v="General Fund"/>
    <n v="3043056"/>
  </r>
  <r>
    <x v="2"/>
    <x v="0"/>
    <x v="161"/>
    <x v="159"/>
    <s v="MM3"/>
    <s v="General Fund"/>
    <n v="302837.08"/>
  </r>
  <r>
    <x v="2"/>
    <x v="6"/>
    <x v="95"/>
    <x v="95"/>
    <s v="MM3"/>
    <s v="General Fund"/>
    <n v="12658610.640000001"/>
  </r>
  <r>
    <x v="4"/>
    <x v="5"/>
    <x v="76"/>
    <x v="76"/>
    <s v="M04"/>
    <s v="General Fund"/>
    <n v="3497945.75"/>
  </r>
  <r>
    <x v="2"/>
    <x v="0"/>
    <x v="102"/>
    <x v="102"/>
    <s v="M03"/>
    <s v="General Fund"/>
    <n v="3389856.29"/>
  </r>
  <r>
    <x v="3"/>
    <x v="6"/>
    <x v="95"/>
    <x v="95"/>
    <s v="MM3"/>
    <s v="Federal Grants Fund"/>
    <n v="2024911.31"/>
  </r>
  <r>
    <x v="3"/>
    <x v="0"/>
    <x v="18"/>
    <x v="18"/>
    <s v="MM3"/>
    <s v="General Fund"/>
    <n v="1014001.18"/>
  </r>
  <r>
    <x v="0"/>
    <x v="5"/>
    <x v="353"/>
    <x v="359"/>
    <s v="M04"/>
    <s v="Expendable Trust Fund - External"/>
    <n v="6815.38"/>
  </r>
  <r>
    <x v="3"/>
    <x v="0"/>
    <x v="403"/>
    <x v="406"/>
    <s v="MM3"/>
    <s v="General Fund"/>
    <n v="197870.28"/>
  </r>
  <r>
    <x v="3"/>
    <x v="0"/>
    <x v="13"/>
    <x v="13"/>
    <s v="MM3"/>
    <s v="General Fund"/>
    <n v="15771.26"/>
  </r>
  <r>
    <x v="3"/>
    <x v="0"/>
    <x v="49"/>
    <x v="49"/>
    <s v="M03"/>
    <s v="General Fund"/>
    <n v="250804.43"/>
  </r>
  <r>
    <x v="3"/>
    <x v="6"/>
    <x v="470"/>
    <x v="473"/>
    <s v="MM3"/>
    <s v="Federal Grants Fund"/>
    <n v="263532.18"/>
  </r>
  <r>
    <x v="3"/>
    <x v="5"/>
    <x v="76"/>
    <x v="76"/>
    <s v="M03"/>
    <s v="General Fund"/>
    <n v="214384.84"/>
  </r>
  <r>
    <x v="2"/>
    <x v="6"/>
    <x v="263"/>
    <x v="263"/>
    <s v="MM3"/>
    <s v="General Fund"/>
    <n v="25941214.649999999"/>
  </r>
  <r>
    <x v="1"/>
    <x v="6"/>
    <x v="281"/>
    <x v="283"/>
    <s v="MM3"/>
    <s v="Federal Grants Fund"/>
    <n v="767243.41"/>
  </r>
  <r>
    <x v="4"/>
    <x v="1"/>
    <x v="213"/>
    <x v="273"/>
    <s v="M03"/>
    <s v="General Fund"/>
    <n v="7096351.8700000001"/>
  </r>
  <r>
    <x v="2"/>
    <x v="6"/>
    <x v="218"/>
    <x v="216"/>
    <s v="MM3"/>
    <s v="Federal Grants Fund"/>
    <n v="3542924.56"/>
  </r>
  <r>
    <x v="2"/>
    <x v="5"/>
    <x v="247"/>
    <x v="245"/>
    <s v="MM3"/>
    <s v="General Fund"/>
    <n v="293731.84999999998"/>
  </r>
  <r>
    <x v="2"/>
    <x v="6"/>
    <x v="253"/>
    <x v="251"/>
    <s v="MM3"/>
    <s v="General Fund"/>
    <n v="5230666.9000000004"/>
  </r>
  <r>
    <x v="1"/>
    <x v="7"/>
    <x v="422"/>
    <x v="425"/>
    <s v="M03"/>
    <s v="General Fund"/>
    <n v="0"/>
  </r>
  <r>
    <x v="2"/>
    <x v="0"/>
    <x v="11"/>
    <x v="11"/>
    <s v="MM3"/>
    <s v="Intragovernmental Services Fund"/>
    <n v="165604.32"/>
  </r>
  <r>
    <x v="2"/>
    <x v="0"/>
    <x v="25"/>
    <x v="25"/>
    <s v="M03"/>
    <s v="General Fund"/>
    <n v="316649.28999999998"/>
  </r>
  <r>
    <x v="4"/>
    <x v="13"/>
    <x v="426"/>
    <x v="429"/>
    <s v="M03"/>
    <s v="General Fund"/>
    <n v="4605483.2"/>
  </r>
  <r>
    <x v="2"/>
    <x v="6"/>
    <x v="356"/>
    <x v="362"/>
    <s v="M04"/>
    <s v="Federal Grants Fund"/>
    <n v="855809.75"/>
  </r>
  <r>
    <x v="0"/>
    <x v="5"/>
    <x v="74"/>
    <x v="74"/>
    <s v="MM3"/>
    <s v="General Fund"/>
    <n v="236233.92"/>
  </r>
  <r>
    <x v="4"/>
    <x v="6"/>
    <x v="176"/>
    <x v="173"/>
    <s v="M04"/>
    <s v="Federal Grants Fund"/>
    <n v="0"/>
  </r>
  <r>
    <x v="0"/>
    <x v="5"/>
    <x v="359"/>
    <x v="365"/>
    <s v="MM3"/>
    <s v="General Fund"/>
    <n v="432564.3"/>
  </r>
  <r>
    <x v="0"/>
    <x v="7"/>
    <x v="294"/>
    <x v="296"/>
    <s v="M03"/>
    <s v="General Fund"/>
    <n v="229472.73"/>
  </r>
  <r>
    <x v="0"/>
    <x v="1"/>
    <x v="228"/>
    <x v="226"/>
    <s v="M03"/>
    <s v="Federal Grants Fund"/>
    <n v="422927"/>
  </r>
  <r>
    <x v="2"/>
    <x v="3"/>
    <x v="227"/>
    <x v="225"/>
    <s v="M03"/>
    <s v="General Fund"/>
    <n v="839014.35"/>
  </r>
  <r>
    <x v="0"/>
    <x v="2"/>
    <x v="420"/>
    <x v="423"/>
    <s v="M03"/>
    <s v="Federal Grants Fund"/>
    <n v="293968.8"/>
  </r>
  <r>
    <x v="0"/>
    <x v="5"/>
    <x v="362"/>
    <x v="368"/>
    <s v="MM3"/>
    <s v="General Fund"/>
    <n v="1850118.64"/>
  </r>
  <r>
    <x v="2"/>
    <x v="3"/>
    <x v="418"/>
    <x v="421"/>
    <s v="M03"/>
    <s v="General Fund"/>
    <n v="5577361.5499999998"/>
  </r>
  <r>
    <x v="1"/>
    <x v="1"/>
    <x v="157"/>
    <x v="156"/>
    <s v="M03"/>
    <s v="Federal Grants Fund"/>
    <n v="1053324.47"/>
  </r>
  <r>
    <x v="1"/>
    <x v="6"/>
    <x v="274"/>
    <x v="275"/>
    <s v="MM3"/>
    <s v="General Fund"/>
    <n v="697437.11"/>
  </r>
  <r>
    <x v="0"/>
    <x v="6"/>
    <x v="38"/>
    <x v="38"/>
    <s v="MM3"/>
    <s v="General Fund"/>
    <n v="5320710.8099999996"/>
  </r>
  <r>
    <x v="3"/>
    <x v="7"/>
    <x v="34"/>
    <x v="34"/>
    <s v="M03"/>
    <s v="Trust Fund For the Head Injury Treatment Service Fund"/>
    <n v="45542.1"/>
  </r>
  <r>
    <x v="3"/>
    <x v="6"/>
    <x v="191"/>
    <x v="188"/>
    <s v="MM3"/>
    <s v="General Fund"/>
    <n v="1920600"/>
  </r>
  <r>
    <x v="2"/>
    <x v="5"/>
    <x v="353"/>
    <x v="359"/>
    <s v="M04"/>
    <s v="Expendable Trust Fund - External"/>
    <n v="19458.759999999998"/>
  </r>
  <r>
    <x v="0"/>
    <x v="6"/>
    <x v="281"/>
    <x v="283"/>
    <s v="MM3"/>
    <s v="Federal Grants Fund"/>
    <n v="544515.91"/>
  </r>
  <r>
    <x v="0"/>
    <x v="3"/>
    <x v="227"/>
    <x v="225"/>
    <s v="M03"/>
    <s v="General Fund"/>
    <n v="659980.85"/>
  </r>
  <r>
    <x v="1"/>
    <x v="11"/>
    <x v="244"/>
    <x v="242"/>
    <s v="M04"/>
    <s v="Federal Grants Fund"/>
    <n v="1215817.32"/>
  </r>
  <r>
    <x v="3"/>
    <x v="5"/>
    <x v="239"/>
    <x v="237"/>
    <s v="M03"/>
    <s v="Federal Grants Fund"/>
    <n v="1535944"/>
  </r>
  <r>
    <x v="1"/>
    <x v="7"/>
    <x v="344"/>
    <x v="349"/>
    <s v="M03"/>
    <s v="Federal Grants Fund"/>
    <n v="265043.75"/>
  </r>
  <r>
    <x v="4"/>
    <x v="1"/>
    <x v="286"/>
    <x v="288"/>
    <s v="M03"/>
    <s v="General Fund"/>
    <n v="304727.99"/>
  </r>
  <r>
    <x v="4"/>
    <x v="6"/>
    <x v="175"/>
    <x v="172"/>
    <s v="M03"/>
    <s v="General Fund"/>
    <n v="108471.81"/>
  </r>
  <r>
    <x v="3"/>
    <x v="2"/>
    <x v="230"/>
    <x v="228"/>
    <s v="M04"/>
    <s v="General Fund"/>
    <n v="144006.46"/>
  </r>
  <r>
    <x v="0"/>
    <x v="2"/>
    <x v="457"/>
    <x v="459"/>
    <s v="M04"/>
    <s v="Federal Grants Fund"/>
    <n v="76600"/>
  </r>
  <r>
    <x v="2"/>
    <x v="7"/>
    <x v="120"/>
    <x v="120"/>
    <s v="M03"/>
    <s v="Trust Fund For the Head Injury Treatment Service Fund"/>
    <n v="315970.55"/>
  </r>
  <r>
    <x v="1"/>
    <x v="6"/>
    <x v="240"/>
    <x v="238"/>
    <s v="MM3"/>
    <s v="General Fund"/>
    <n v="335000"/>
  </r>
  <r>
    <x v="4"/>
    <x v="7"/>
    <x v="125"/>
    <x v="125"/>
    <s v="M04"/>
    <s v="Federal Grants Fund"/>
    <n v="458253.83"/>
  </r>
  <r>
    <x v="0"/>
    <x v="6"/>
    <x v="165"/>
    <x v="163"/>
    <s v="MM3"/>
    <s v="Federal Grants Fund"/>
    <n v="156624.01999999999"/>
  </r>
  <r>
    <x v="4"/>
    <x v="1"/>
    <x v="136"/>
    <x v="121"/>
    <s v="M03"/>
    <s v="General Fund"/>
    <n v="771076.42"/>
  </r>
  <r>
    <x v="1"/>
    <x v="6"/>
    <x v="204"/>
    <x v="201"/>
    <s v="M04"/>
    <s v="Federal Grants Fund"/>
    <n v="759606.11"/>
  </r>
  <r>
    <x v="0"/>
    <x v="5"/>
    <x v="30"/>
    <x v="30"/>
    <s v="MM3"/>
    <s v="General Fund"/>
    <n v="1189126.97"/>
  </r>
  <r>
    <x v="2"/>
    <x v="0"/>
    <x v="49"/>
    <x v="49"/>
    <s v="MM3"/>
    <s v="General Fund"/>
    <n v="88153.58"/>
  </r>
  <r>
    <x v="1"/>
    <x v="5"/>
    <x v="138"/>
    <x v="137"/>
    <s v="M03"/>
    <s v="Federal Grants Fund"/>
    <n v="1563946.66"/>
  </r>
  <r>
    <x v="2"/>
    <x v="2"/>
    <x v="457"/>
    <x v="459"/>
    <s v="M04"/>
    <s v="General Fund"/>
    <n v="298085.38"/>
  </r>
  <r>
    <x v="4"/>
    <x v="13"/>
    <x v="475"/>
    <x v="479"/>
    <s v="M03"/>
    <s v="General Fund"/>
    <n v="6778213.3899999997"/>
  </r>
  <r>
    <x v="4"/>
    <x v="6"/>
    <x v="234"/>
    <x v="231"/>
    <s v="M03"/>
    <s v="Federal Grants Fund"/>
    <n v="102482.2"/>
  </r>
  <r>
    <x v="3"/>
    <x v="0"/>
    <x v="186"/>
    <x v="183"/>
    <s v="M04"/>
    <s v="General Fund"/>
    <n v="1030816.16"/>
  </r>
  <r>
    <x v="1"/>
    <x v="6"/>
    <x v="170"/>
    <x v="168"/>
    <s v="MM3"/>
    <s v="General Fund"/>
    <n v="1088758.1000000001"/>
  </r>
  <r>
    <x v="4"/>
    <x v="7"/>
    <x v="120"/>
    <x v="120"/>
    <s v="M04"/>
    <s v="Trust Fund For the Head Injury Treatment Service Fund"/>
    <n v="120384.76"/>
  </r>
  <r>
    <x v="2"/>
    <x v="1"/>
    <x v="90"/>
    <x v="90"/>
    <s v="M03"/>
    <s v="General Fund"/>
    <n v="199911"/>
  </r>
  <r>
    <x v="0"/>
    <x v="5"/>
    <x v="158"/>
    <x v="157"/>
    <s v="M04"/>
    <s v="General Fund"/>
    <n v="208339.74"/>
  </r>
  <r>
    <x v="4"/>
    <x v="5"/>
    <x v="134"/>
    <x v="134"/>
    <s v="MM3"/>
    <s v="Federal Grants Fund"/>
    <n v="6084801.0999999996"/>
  </r>
  <r>
    <x v="1"/>
    <x v="1"/>
    <x v="231"/>
    <x v="119"/>
    <s v="M04"/>
    <s v="General Fund"/>
    <n v="1148.4000000000001"/>
  </r>
  <r>
    <x v="4"/>
    <x v="7"/>
    <x v="23"/>
    <x v="23"/>
    <s v="M03"/>
    <s v="Federal Grants Fund"/>
    <n v="160509.01999999999"/>
  </r>
  <r>
    <x v="4"/>
    <x v="6"/>
    <x v="396"/>
    <x v="400"/>
    <s v="MM3"/>
    <s v="Federal Grants Fund"/>
    <n v="25270"/>
  </r>
  <r>
    <x v="4"/>
    <x v="6"/>
    <x v="355"/>
    <x v="361"/>
    <s v="MM3"/>
    <s v="Federal Grants Fund"/>
    <n v="633351.31000000006"/>
  </r>
  <r>
    <x v="4"/>
    <x v="6"/>
    <x v="236"/>
    <x v="234"/>
    <s v="M04"/>
    <s v="General Fund"/>
    <n v="1021624"/>
  </r>
  <r>
    <x v="4"/>
    <x v="6"/>
    <x v="142"/>
    <x v="141"/>
    <s v="M04"/>
    <s v="Federal Grants Fund"/>
    <n v="1352056.79"/>
  </r>
  <r>
    <x v="4"/>
    <x v="7"/>
    <x v="208"/>
    <x v="205"/>
    <s v="M03"/>
    <s v="Expendable Trust Fund - External"/>
    <n v="14773"/>
  </r>
  <r>
    <x v="5"/>
    <x v="2"/>
    <x v="428"/>
    <x v="431"/>
    <s v="M03"/>
    <s v="General Fund"/>
    <n v="17248393.120000001"/>
  </r>
  <r>
    <x v="5"/>
    <x v="0"/>
    <x v="0"/>
    <x v="0"/>
    <s v="MM3"/>
    <s v="General Fund"/>
    <n v="19248125.98"/>
  </r>
  <r>
    <x v="5"/>
    <x v="0"/>
    <x v="260"/>
    <x v="260"/>
    <s v="M03"/>
    <s v="General Fund"/>
    <n v="455492.76"/>
  </r>
  <r>
    <x v="5"/>
    <x v="0"/>
    <x v="13"/>
    <x v="13"/>
    <s v="M03"/>
    <s v="General Fund"/>
    <n v="225374.98"/>
  </r>
  <r>
    <x v="5"/>
    <x v="2"/>
    <x v="389"/>
    <x v="393"/>
    <s v="M03"/>
    <s v="General Fund"/>
    <n v="1387397.48"/>
  </r>
  <r>
    <x v="5"/>
    <x v="0"/>
    <x v="215"/>
    <x v="212"/>
    <s v="M03"/>
    <s v="General Fund"/>
    <n v="2661744.94"/>
  </r>
  <r>
    <x v="5"/>
    <x v="5"/>
    <x v="351"/>
    <x v="356"/>
    <s v="M03"/>
    <s v="General Fund"/>
    <n v="1525959.02"/>
  </r>
  <r>
    <x v="5"/>
    <x v="6"/>
    <x v="22"/>
    <x v="22"/>
    <s v="MM3"/>
    <s v="General Fund"/>
    <n v="1306385.72"/>
  </r>
  <r>
    <x v="5"/>
    <x v="6"/>
    <x v="170"/>
    <x v="168"/>
    <s v="MM3"/>
    <s v="General Fund"/>
    <n v="234096"/>
  </r>
  <r>
    <x v="5"/>
    <x v="5"/>
    <x v="94"/>
    <x v="94"/>
    <s v="MM3"/>
    <s v="General Fund"/>
    <n v="8986287.3499999996"/>
  </r>
  <r>
    <x v="5"/>
    <x v="5"/>
    <x v="130"/>
    <x v="233"/>
    <s v="MM3"/>
    <s v="General Fund"/>
    <n v="7394341.79"/>
  </r>
  <r>
    <x v="0"/>
    <x v="6"/>
    <x v="63"/>
    <x v="63"/>
    <s v="M03"/>
    <s v="Federal Grants Fund"/>
    <n v="177976.12"/>
  </r>
  <r>
    <x v="5"/>
    <x v="8"/>
    <x v="45"/>
    <x v="45"/>
    <s v="M03"/>
    <s v="Federal Grants Fund"/>
    <n v="478524.79"/>
  </r>
  <r>
    <x v="5"/>
    <x v="3"/>
    <x v="307"/>
    <x v="310"/>
    <s v="M04"/>
    <s v="General Fund"/>
    <n v="2095806"/>
  </r>
  <r>
    <x v="5"/>
    <x v="0"/>
    <x v="229"/>
    <x v="227"/>
    <s v="M03"/>
    <s v="General Fund"/>
    <n v="432884.16"/>
  </r>
  <r>
    <x v="1"/>
    <x v="18"/>
    <x v="394"/>
    <x v="398"/>
    <s v="M04"/>
    <s v="General Fund"/>
    <n v="4717.5"/>
  </r>
  <r>
    <x v="1"/>
    <x v="10"/>
    <x v="232"/>
    <x v="229"/>
    <s v="M04"/>
    <s v="General Fund"/>
    <n v="893819.78"/>
  </r>
  <r>
    <x v="4"/>
    <x v="2"/>
    <x v="272"/>
    <x v="272"/>
    <s v="M03"/>
    <s v="Federal Grants Fund"/>
    <n v="6685459.96"/>
  </r>
  <r>
    <x v="0"/>
    <x v="6"/>
    <x v="249"/>
    <x v="247"/>
    <s v="M04"/>
    <s v="Federal Grants Fund"/>
    <n v="713801.17"/>
  </r>
  <r>
    <x v="4"/>
    <x v="6"/>
    <x v="56"/>
    <x v="56"/>
    <s v="MM3"/>
    <s v="General Fund"/>
    <n v="1864163.24"/>
  </r>
  <r>
    <x v="4"/>
    <x v="6"/>
    <x v="191"/>
    <x v="188"/>
    <s v="MM3"/>
    <s v="General Fund"/>
    <n v="1455208.27"/>
  </r>
  <r>
    <x v="4"/>
    <x v="5"/>
    <x v="359"/>
    <x v="485"/>
    <s v="MM3"/>
    <s v="General Fund"/>
    <n v="204378"/>
  </r>
  <r>
    <x v="4"/>
    <x v="7"/>
    <x v="42"/>
    <x v="42"/>
    <s v="M03"/>
    <s v="General Fund"/>
    <n v="73514.720000000001"/>
  </r>
  <r>
    <x v="5"/>
    <x v="0"/>
    <x v="229"/>
    <x v="227"/>
    <s v="MM3"/>
    <s v="General Fund"/>
    <n v="69352.92"/>
  </r>
  <r>
    <x v="5"/>
    <x v="1"/>
    <x v="172"/>
    <x v="170"/>
    <s v="M03"/>
    <s v="General Fund"/>
    <n v="904881.11"/>
  </r>
  <r>
    <x v="4"/>
    <x v="6"/>
    <x v="325"/>
    <x v="328"/>
    <s v="M04"/>
    <s v="Federal Grants Fund"/>
    <n v="816768.4"/>
  </r>
  <r>
    <x v="5"/>
    <x v="7"/>
    <x v="16"/>
    <x v="16"/>
    <s v="M03"/>
    <s v="General Fund"/>
    <n v="12037.6"/>
  </r>
  <r>
    <x v="3"/>
    <x v="7"/>
    <x v="379"/>
    <x v="383"/>
    <s v="M03"/>
    <s v="General Fund"/>
    <n v="0"/>
  </r>
  <r>
    <x v="3"/>
    <x v="6"/>
    <x v="234"/>
    <x v="231"/>
    <s v="M03"/>
    <s v="General Fund"/>
    <n v="0"/>
  </r>
  <r>
    <x v="5"/>
    <x v="2"/>
    <x v="272"/>
    <x v="272"/>
    <s v="M03"/>
    <s v="Federal Grants Fund"/>
    <n v="6208856.1600000001"/>
  </r>
  <r>
    <x v="5"/>
    <x v="7"/>
    <x v="120"/>
    <x v="120"/>
    <s v="M04"/>
    <s v="Trust Fund For the Head Injury Treatment Service Fund"/>
    <n v="346909.5"/>
  </r>
  <r>
    <x v="1"/>
    <x v="0"/>
    <x v="53"/>
    <x v="53"/>
    <s v="MM3"/>
    <s v="General Fund"/>
    <n v="44714.52"/>
  </r>
  <r>
    <x v="2"/>
    <x v="1"/>
    <x v="471"/>
    <x v="474"/>
    <s v="MM3"/>
    <s v="Federal Grants Fund"/>
    <n v="593.15"/>
  </r>
  <r>
    <x v="0"/>
    <x v="1"/>
    <x v="291"/>
    <x v="293"/>
    <s v="M03"/>
    <s v="General Fund"/>
    <n v="56072.5"/>
  </r>
  <r>
    <x v="0"/>
    <x v="6"/>
    <x v="139"/>
    <x v="138"/>
    <s v="MM3"/>
    <s v="Federal Grants Fund"/>
    <n v="388851.35"/>
  </r>
  <r>
    <x v="1"/>
    <x v="7"/>
    <x v="151"/>
    <x v="150"/>
    <s v="M03"/>
    <s v="Federal Grants Fund"/>
    <n v="27248.080000000002"/>
  </r>
  <r>
    <x v="1"/>
    <x v="6"/>
    <x v="149"/>
    <x v="148"/>
    <s v="M04"/>
    <s v="Federal Grants Fund"/>
    <n v="1171.9000000000001"/>
  </r>
  <r>
    <x v="2"/>
    <x v="6"/>
    <x v="109"/>
    <x v="109"/>
    <s v="MM3"/>
    <s v="General Fund"/>
    <n v="231726.6"/>
  </r>
  <r>
    <x v="0"/>
    <x v="6"/>
    <x v="142"/>
    <x v="141"/>
    <s v="M04"/>
    <s v="General Fund"/>
    <n v="25000"/>
  </r>
  <r>
    <x v="1"/>
    <x v="0"/>
    <x v="73"/>
    <x v="73"/>
    <s v="MM3"/>
    <s v="General Fund"/>
    <n v="64599.48"/>
  </r>
  <r>
    <x v="4"/>
    <x v="7"/>
    <x v="208"/>
    <x v="205"/>
    <s v="M03"/>
    <s v="Trust Fund For the Head Injury Treatment Service Fund"/>
    <n v="739213.05"/>
  </r>
  <r>
    <x v="4"/>
    <x v="1"/>
    <x v="14"/>
    <x v="14"/>
    <s v="MM3"/>
    <s v="General Fund"/>
    <n v="1266.4100000000001"/>
  </r>
  <r>
    <x v="4"/>
    <x v="7"/>
    <x v="312"/>
    <x v="315"/>
    <s v="M04"/>
    <s v="Trust Fund For the Head Injury Treatment Service Fund"/>
    <n v="1300000"/>
  </r>
  <r>
    <x v="4"/>
    <x v="6"/>
    <x v="256"/>
    <x v="255"/>
    <s v="MM3"/>
    <s v="General Fund"/>
    <n v="155429.76000000001"/>
  </r>
  <r>
    <x v="4"/>
    <x v="6"/>
    <x v="192"/>
    <x v="189"/>
    <s v="M03"/>
    <s v="Federal Grants Fund"/>
    <n v="538402.65"/>
  </r>
  <r>
    <x v="4"/>
    <x v="1"/>
    <x v="455"/>
    <x v="457"/>
    <s v="M04"/>
    <s v="General Fund"/>
    <n v="147117.82999999999"/>
  </r>
  <r>
    <x v="5"/>
    <x v="0"/>
    <x v="168"/>
    <x v="166"/>
    <s v="M03"/>
    <s v="General Fund"/>
    <n v="0"/>
  </r>
  <r>
    <x v="5"/>
    <x v="1"/>
    <x v="395"/>
    <x v="399"/>
    <s v="M04"/>
    <s v="General Fund"/>
    <n v="0"/>
  </r>
  <r>
    <x v="5"/>
    <x v="6"/>
    <x v="481"/>
    <x v="463"/>
    <s v="M04"/>
    <s v="General Fund"/>
    <n v="23270.81"/>
  </r>
  <r>
    <x v="5"/>
    <x v="8"/>
    <x v="331"/>
    <x v="335"/>
    <s v="M03"/>
    <s v="Federal Grants Fund"/>
    <n v="104055.6"/>
  </r>
  <r>
    <x v="4"/>
    <x v="2"/>
    <x v="108"/>
    <x v="108"/>
    <s v="M03"/>
    <s v="General Fund"/>
    <n v="186000"/>
  </r>
  <r>
    <x v="5"/>
    <x v="9"/>
    <x v="241"/>
    <x v="239"/>
    <s v="M03"/>
    <s v="General Fund"/>
    <n v="2255184.08"/>
  </r>
  <r>
    <x v="4"/>
    <x v="7"/>
    <x v="145"/>
    <x v="144"/>
    <s v="M03"/>
    <s v="Federal Grants Fund"/>
    <n v="0"/>
  </r>
  <r>
    <x v="3"/>
    <x v="12"/>
    <x v="317"/>
    <x v="320"/>
    <s v="M03"/>
    <s v="General Fund"/>
    <n v="248711.59"/>
  </r>
  <r>
    <x v="4"/>
    <x v="6"/>
    <x v="308"/>
    <x v="311"/>
    <s v="MM3"/>
    <s v="General Fund"/>
    <n v="2037129"/>
  </r>
  <r>
    <x v="2"/>
    <x v="0"/>
    <x v="154"/>
    <x v="475"/>
    <s v="M03"/>
    <s v="Expendable Trust Fund - External"/>
    <n v="15171.27"/>
  </r>
  <r>
    <x v="2"/>
    <x v="7"/>
    <x v="127"/>
    <x v="127"/>
    <s v="M03"/>
    <s v="Human Service Salary Reserve Fund"/>
    <n v="0"/>
  </r>
  <r>
    <x v="0"/>
    <x v="6"/>
    <x v="175"/>
    <x v="172"/>
    <s v="M03"/>
    <s v="General Fund"/>
    <n v="86219.8"/>
  </r>
  <r>
    <x v="3"/>
    <x v="6"/>
    <x v="481"/>
    <x v="463"/>
    <s v="M03"/>
    <s v="General Fund"/>
    <n v="12944.85"/>
  </r>
  <r>
    <x v="5"/>
    <x v="6"/>
    <x v="467"/>
    <x v="470"/>
    <s v="M04"/>
    <s v="Federal Grants Fund"/>
    <n v="37176"/>
  </r>
  <r>
    <x v="2"/>
    <x v="5"/>
    <x v="131"/>
    <x v="131"/>
    <s v="MM3"/>
    <s v="Federal Grants Fund"/>
    <n v="117418"/>
  </r>
  <r>
    <x v="5"/>
    <x v="7"/>
    <x v="379"/>
    <x v="383"/>
    <s v="M03"/>
    <s v="General Fund"/>
    <n v="55464"/>
  </r>
  <r>
    <x v="2"/>
    <x v="0"/>
    <x v="168"/>
    <x v="166"/>
    <s v="M03"/>
    <s v="General Fund"/>
    <n v="13332.25"/>
  </r>
  <r>
    <x v="0"/>
    <x v="11"/>
    <x v="244"/>
    <x v="242"/>
    <s v="M04"/>
    <s v="Federal Grants Fund"/>
    <n v="1957834.71"/>
  </r>
  <r>
    <x v="3"/>
    <x v="6"/>
    <x v="153"/>
    <x v="152"/>
    <s v="M04"/>
    <s v="Federal Grants Fund"/>
    <n v="0"/>
  </r>
  <r>
    <x v="4"/>
    <x v="6"/>
    <x v="139"/>
    <x v="138"/>
    <s v="MM3"/>
    <s v="Federal Grants Fund"/>
    <n v="0"/>
  </r>
  <r>
    <x v="1"/>
    <x v="9"/>
    <x v="241"/>
    <x v="239"/>
    <s v="M03"/>
    <s v="General Fund"/>
    <n v="2028557.67"/>
  </r>
  <r>
    <x v="4"/>
    <x v="9"/>
    <x v="200"/>
    <x v="197"/>
    <s v="M04"/>
    <s v="General Fund"/>
    <n v="51071.29"/>
  </r>
  <r>
    <x v="5"/>
    <x v="0"/>
    <x v="186"/>
    <x v="183"/>
    <s v="M03"/>
    <s v="General Fund"/>
    <n v="134665.97"/>
  </r>
  <r>
    <x v="4"/>
    <x v="6"/>
    <x v="95"/>
    <x v="95"/>
    <s v="M04"/>
    <s v="Federal Grants Fund"/>
    <n v="149522"/>
  </r>
  <r>
    <x v="4"/>
    <x v="0"/>
    <x v="186"/>
    <x v="183"/>
    <s v="M04"/>
    <s v="Expendable Trust Fund - External"/>
    <n v="0"/>
  </r>
  <r>
    <x v="5"/>
    <x v="6"/>
    <x v="264"/>
    <x v="264"/>
    <s v="MM3"/>
    <s v="Federal Grants Fund"/>
    <n v="0"/>
  </r>
  <r>
    <x v="0"/>
    <x v="5"/>
    <x v="133"/>
    <x v="133"/>
    <s v="MM3"/>
    <s v="Federal Grants Fund"/>
    <n v="0"/>
  </r>
  <r>
    <x v="0"/>
    <x v="9"/>
    <x v="155"/>
    <x v="154"/>
    <s v="M03"/>
    <s v="General Fund"/>
    <n v="32472.9"/>
  </r>
  <r>
    <x v="1"/>
    <x v="3"/>
    <x v="307"/>
    <x v="310"/>
    <s v="M03"/>
    <s v="General Fund"/>
    <n v="1839211"/>
  </r>
  <r>
    <x v="3"/>
    <x v="6"/>
    <x v="87"/>
    <x v="87"/>
    <s v="M04"/>
    <s v="State Racing Fund"/>
    <n v="70000"/>
  </r>
  <r>
    <x v="1"/>
    <x v="0"/>
    <x v="18"/>
    <x v="18"/>
    <s v="M03"/>
    <s v="General Fund"/>
    <n v="40261.5"/>
  </r>
  <r>
    <x v="2"/>
    <x v="6"/>
    <x v="413"/>
    <x v="416"/>
    <s v="M04"/>
    <s v="General Fund"/>
    <n v="460660"/>
  </r>
  <r>
    <x v="3"/>
    <x v="0"/>
    <x v="178"/>
    <x v="175"/>
    <s v="MM3"/>
    <s v="General Fund"/>
    <n v="24000"/>
  </r>
  <r>
    <x v="2"/>
    <x v="7"/>
    <x v="238"/>
    <x v="236"/>
    <s v="M04"/>
    <s v="Trust Fund For the Head Injury Treatment Service Fund"/>
    <n v="0"/>
  </r>
  <r>
    <x v="2"/>
    <x v="0"/>
    <x v="143"/>
    <x v="142"/>
    <s v="MM3"/>
    <s v="General Fund"/>
    <n v="3621"/>
  </r>
  <r>
    <x v="1"/>
    <x v="0"/>
    <x v="336"/>
    <x v="340"/>
    <s v="M03"/>
    <s v="General Fund"/>
    <n v="750"/>
  </r>
  <r>
    <x v="0"/>
    <x v="6"/>
    <x v="38"/>
    <x v="38"/>
    <s v="MM3"/>
    <s v="Federal Grants Fund"/>
    <n v="908561.02"/>
  </r>
  <r>
    <x v="2"/>
    <x v="5"/>
    <x v="158"/>
    <x v="157"/>
    <s v="M04"/>
    <s v="Federal Grants Fund"/>
    <n v="69560.66"/>
  </r>
  <r>
    <x v="5"/>
    <x v="2"/>
    <x v="473"/>
    <x v="477"/>
    <s v="M03"/>
    <s v="General Fund"/>
    <n v="24291"/>
  </r>
  <r>
    <x v="0"/>
    <x v="6"/>
    <x v="183"/>
    <x v="180"/>
    <s v="M04"/>
    <s v="General Fund"/>
    <n v="1103020.58"/>
  </r>
  <r>
    <x v="2"/>
    <x v="6"/>
    <x v="81"/>
    <x v="81"/>
    <s v="MM3"/>
    <s v="Federal Grants Fund"/>
    <n v="20000"/>
  </r>
  <r>
    <x v="5"/>
    <x v="0"/>
    <x v="66"/>
    <x v="66"/>
    <s v="M03"/>
    <s v="General Fund"/>
    <n v="0"/>
  </r>
  <r>
    <x v="5"/>
    <x v="6"/>
    <x v="91"/>
    <x v="91"/>
    <s v="M04"/>
    <s v="General Fund"/>
    <n v="673685.6"/>
  </r>
  <r>
    <x v="1"/>
    <x v="6"/>
    <x v="289"/>
    <x v="291"/>
    <s v="M04"/>
    <s v="Federal Grants Fund"/>
    <n v="51947.61"/>
  </r>
  <r>
    <x v="1"/>
    <x v="8"/>
    <x v="342"/>
    <x v="347"/>
    <s v="M03"/>
    <s v="Expendable Trust Fund - External"/>
    <n v="124582.74"/>
  </r>
  <r>
    <x v="2"/>
    <x v="6"/>
    <x v="50"/>
    <x v="50"/>
    <s v="MM3"/>
    <s v="General Fund"/>
    <n v="100000"/>
  </r>
  <r>
    <x v="4"/>
    <x v="16"/>
    <x v="430"/>
    <x v="313"/>
    <s v="M04"/>
    <s v="Federal Highway Construction Program Capital Projects Fund"/>
    <n v="104769.9"/>
  </r>
  <r>
    <x v="4"/>
    <x v="7"/>
    <x v="173"/>
    <x v="104"/>
    <s v="M04"/>
    <s v="Expendable Trust Fund - External"/>
    <n v="43092.79"/>
  </r>
  <r>
    <x v="5"/>
    <x v="12"/>
    <x v="472"/>
    <x v="476"/>
    <s v="M03"/>
    <s v="General Fund"/>
    <n v="0"/>
  </r>
  <r>
    <x v="1"/>
    <x v="6"/>
    <x v="87"/>
    <x v="87"/>
    <s v="M04"/>
    <s v="Substance Abuse Services Fund"/>
    <n v="248570"/>
  </r>
  <r>
    <x v="4"/>
    <x v="7"/>
    <x v="40"/>
    <x v="40"/>
    <s v="M03"/>
    <s v="Federal Grants Fund"/>
    <n v="-0.75"/>
  </r>
  <r>
    <x v="1"/>
    <x v="9"/>
    <x v="293"/>
    <x v="295"/>
    <s v="M03"/>
    <s v="Expendable Trust Fund - External"/>
    <n v="19982.71"/>
  </r>
  <r>
    <x v="1"/>
    <x v="3"/>
    <x v="402"/>
    <x v="405"/>
    <s v="M04"/>
    <s v="Expendable Trust Fund - External"/>
    <n v="680"/>
  </r>
  <r>
    <x v="1"/>
    <x v="0"/>
    <x v="193"/>
    <x v="190"/>
    <s v="MM3"/>
    <s v="General Fund"/>
    <n v="9840"/>
  </r>
  <r>
    <x v="4"/>
    <x v="0"/>
    <x v="215"/>
    <x v="212"/>
    <s v="M03"/>
    <s v="Expendable Trust Fund - External"/>
    <n v="0"/>
  </r>
  <r>
    <x v="0"/>
    <x v="0"/>
    <x v="88"/>
    <x v="88"/>
    <s v="MM3"/>
    <s v="Expendable Trust Fund - External"/>
    <n v="12720"/>
  </r>
  <r>
    <x v="1"/>
    <x v="6"/>
    <x v="87"/>
    <x v="87"/>
    <s v="M04"/>
    <s v="State Racing Fund"/>
    <n v="101000"/>
  </r>
  <r>
    <x v="4"/>
    <x v="0"/>
    <x v="110"/>
    <x v="110"/>
    <s v="M04"/>
    <s v="Expendable Trust Fund - External"/>
    <n v="0"/>
  </r>
  <r>
    <x v="3"/>
    <x v="0"/>
    <x v="229"/>
    <x v="227"/>
    <s v="M03"/>
    <s v="Expendable Trust Fund - External"/>
    <n v="0"/>
  </r>
  <r>
    <x v="5"/>
    <x v="0"/>
    <x v="79"/>
    <x v="79"/>
    <s v="M04"/>
    <s v="Expendable Trust Fund - External"/>
    <n v="0"/>
  </r>
  <r>
    <x v="5"/>
    <x v="6"/>
    <x v="153"/>
    <x v="152"/>
    <s v="M04"/>
    <s v="Federal Grants Fund"/>
    <n v="36000"/>
  </r>
  <r>
    <x v="2"/>
    <x v="7"/>
    <x v="55"/>
    <x v="55"/>
    <s v="M03"/>
    <s v="Expendable Trust Fund - External"/>
    <n v="8190"/>
  </r>
  <r>
    <x v="2"/>
    <x v="0"/>
    <x v="220"/>
    <x v="218"/>
    <s v="M03"/>
    <s v="General Fund"/>
    <n v="12545307.310000001"/>
  </r>
  <r>
    <x v="2"/>
    <x v="7"/>
    <x v="125"/>
    <x v="125"/>
    <s v="M04"/>
    <s v="Federal Grants Fund"/>
    <n v="498213.27"/>
  </r>
  <r>
    <x v="2"/>
    <x v="0"/>
    <x v="220"/>
    <x v="218"/>
    <s v="MM3"/>
    <s v="General Fund"/>
    <n v="31629932.870000001"/>
  </r>
  <r>
    <x v="1"/>
    <x v="5"/>
    <x v="447"/>
    <x v="449"/>
    <s v="MM3"/>
    <s v="General Fund"/>
    <n v="5950437.5300000003"/>
  </r>
  <r>
    <x v="2"/>
    <x v="5"/>
    <x v="353"/>
    <x v="359"/>
    <s v="M04"/>
    <s v="General Fund"/>
    <n v="50167.59"/>
  </r>
  <r>
    <x v="3"/>
    <x v="0"/>
    <x v="0"/>
    <x v="0"/>
    <s v="MM3"/>
    <s v="General Fund"/>
    <n v="18615779.379999999"/>
  </r>
  <r>
    <x v="3"/>
    <x v="5"/>
    <x v="94"/>
    <x v="94"/>
    <s v="MM3"/>
    <s v="General Fund"/>
    <n v="8244093.9500000002"/>
  </r>
  <r>
    <x v="3"/>
    <x v="6"/>
    <x v="263"/>
    <x v="263"/>
    <s v="MM3"/>
    <s v="General Fund"/>
    <n v="27214373.510000002"/>
  </r>
  <r>
    <x v="3"/>
    <x v="6"/>
    <x v="482"/>
    <x v="486"/>
    <s v="M03"/>
    <s v="General Fund"/>
    <n v="9208061.9199999999"/>
  </r>
  <r>
    <x v="3"/>
    <x v="13"/>
    <x v="426"/>
    <x v="429"/>
    <s v="M03"/>
    <s v="General Fund"/>
    <n v="4300132.17"/>
  </r>
  <r>
    <x v="3"/>
    <x v="6"/>
    <x v="8"/>
    <x v="8"/>
    <s v="M03"/>
    <s v="Federal Grants Fund"/>
    <n v="17306052.890000001"/>
  </r>
  <r>
    <x v="3"/>
    <x v="4"/>
    <x v="254"/>
    <x v="252"/>
    <s v="M03"/>
    <s v="General Fund"/>
    <n v="5489358.7699999996"/>
  </r>
  <r>
    <x v="3"/>
    <x v="0"/>
    <x v="10"/>
    <x v="10"/>
    <s v="M03"/>
    <s v="General Fund"/>
    <n v="3242458.49"/>
  </r>
  <r>
    <x v="1"/>
    <x v="0"/>
    <x v="154"/>
    <x v="153"/>
    <s v="MM3"/>
    <s v="General Fund"/>
    <n v="19676995.77"/>
  </r>
  <r>
    <x v="0"/>
    <x v="3"/>
    <x v="360"/>
    <x v="366"/>
    <s v="M03"/>
    <s v="General Fund"/>
    <n v="40765527.060000002"/>
  </r>
  <r>
    <x v="2"/>
    <x v="1"/>
    <x v="157"/>
    <x v="156"/>
    <s v="M03"/>
    <s v="General Fund"/>
    <n v="548944.43999999994"/>
  </r>
  <r>
    <x v="3"/>
    <x v="6"/>
    <x v="337"/>
    <x v="341"/>
    <s v="M04"/>
    <s v="General Fund"/>
    <n v="990400"/>
  </r>
  <r>
    <x v="3"/>
    <x v="5"/>
    <x v="134"/>
    <x v="134"/>
    <s v="MM3"/>
    <s v="Federal Grants Fund"/>
    <n v="6740283.2699999996"/>
  </r>
  <r>
    <x v="3"/>
    <x v="9"/>
    <x v="24"/>
    <x v="24"/>
    <s v="M03"/>
    <s v="General Fund"/>
    <n v="5619424.9500000002"/>
  </r>
  <r>
    <x v="3"/>
    <x v="0"/>
    <x v="336"/>
    <x v="340"/>
    <s v="MM3"/>
    <s v="General Fund"/>
    <n v="327763"/>
  </r>
  <r>
    <x v="1"/>
    <x v="0"/>
    <x v="150"/>
    <x v="149"/>
    <s v="M03"/>
    <s v="General Fund"/>
    <n v="139954.69"/>
  </r>
  <r>
    <x v="3"/>
    <x v="7"/>
    <x v="375"/>
    <x v="380"/>
    <s v="M03"/>
    <s v="Trust Fund For the Head Injury Treatment Service Fund"/>
    <n v="689800"/>
  </r>
  <r>
    <x v="3"/>
    <x v="2"/>
    <x v="409"/>
    <x v="412"/>
    <s v="M03"/>
    <s v="General Fund"/>
    <n v="31940932.440000001"/>
  </r>
  <r>
    <x v="2"/>
    <x v="10"/>
    <x v="162"/>
    <x v="160"/>
    <s v="M03"/>
    <s v="General Fund"/>
    <n v="78662648.340000004"/>
  </r>
  <r>
    <x v="2"/>
    <x v="6"/>
    <x v="192"/>
    <x v="189"/>
    <s v="M03"/>
    <s v="General Fund"/>
    <n v="2082110.03"/>
  </r>
  <r>
    <x v="3"/>
    <x v="6"/>
    <x v="482"/>
    <x v="486"/>
    <s v="M03"/>
    <s v="Federal Grants Fund"/>
    <n v="1402217.6"/>
  </r>
  <r>
    <x v="3"/>
    <x v="7"/>
    <x v="238"/>
    <x v="236"/>
    <s v="M03"/>
    <s v="Trust Fund For the Head Injury Treatment Service Fund"/>
    <n v="71908.87"/>
  </r>
  <r>
    <x v="3"/>
    <x v="0"/>
    <x v="88"/>
    <x v="88"/>
    <s v="MM3"/>
    <s v="General Fund"/>
    <n v="4378961.55"/>
  </r>
  <r>
    <x v="2"/>
    <x v="0"/>
    <x v="154"/>
    <x v="475"/>
    <s v="M03"/>
    <s v="General Fund"/>
    <n v="16390414.890000001"/>
  </r>
  <r>
    <x v="4"/>
    <x v="6"/>
    <x v="137"/>
    <x v="136"/>
    <s v="MM3"/>
    <s v="General Fund"/>
    <n v="52865703.859999999"/>
  </r>
  <r>
    <x v="2"/>
    <x v="5"/>
    <x v="94"/>
    <x v="94"/>
    <s v="MM3"/>
    <s v="General Fund"/>
    <n v="7590067.5499999998"/>
  </r>
  <r>
    <x v="2"/>
    <x v="7"/>
    <x v="34"/>
    <x v="34"/>
    <s v="M03"/>
    <s v="Federal Grants Fund"/>
    <n v="130267.11"/>
  </r>
  <r>
    <x v="0"/>
    <x v="1"/>
    <x v="206"/>
    <x v="203"/>
    <s v="M03"/>
    <s v="General Fund"/>
    <n v="177890.44"/>
  </r>
  <r>
    <x v="0"/>
    <x v="7"/>
    <x v="34"/>
    <x v="34"/>
    <s v="M03"/>
    <s v="General Fund"/>
    <n v="1599251.23"/>
  </r>
  <r>
    <x v="1"/>
    <x v="0"/>
    <x v="104"/>
    <x v="104"/>
    <s v="MM3"/>
    <s v="General Fund"/>
    <n v="12000"/>
  </r>
  <r>
    <x v="1"/>
    <x v="5"/>
    <x v="131"/>
    <x v="131"/>
    <s v="MM3"/>
    <s v="General Fund"/>
    <n v="6679505.9699999997"/>
  </r>
  <r>
    <x v="0"/>
    <x v="7"/>
    <x v="343"/>
    <x v="348"/>
    <s v="M03"/>
    <s v="General Fund"/>
    <n v="1169"/>
  </r>
  <r>
    <x v="1"/>
    <x v="3"/>
    <x v="279"/>
    <x v="281"/>
    <s v="M03"/>
    <s v="General Fund"/>
    <n v="10899421.74"/>
  </r>
  <r>
    <x v="0"/>
    <x v="2"/>
    <x v="389"/>
    <x v="393"/>
    <s v="M03"/>
    <s v="General Fund"/>
    <n v="1421021.35"/>
  </r>
  <r>
    <x v="0"/>
    <x v="2"/>
    <x v="280"/>
    <x v="282"/>
    <s v="MM3"/>
    <s v="Federal Grants Fund"/>
    <n v="78466.7"/>
  </r>
  <r>
    <x v="2"/>
    <x v="5"/>
    <x v="133"/>
    <x v="133"/>
    <s v="MM3"/>
    <s v="General Fund"/>
    <n v="14364404.59"/>
  </r>
  <r>
    <x v="1"/>
    <x v="0"/>
    <x v="223"/>
    <x v="221"/>
    <s v="MM3"/>
    <s v="General Fund"/>
    <n v="3334907.34"/>
  </r>
  <r>
    <x v="1"/>
    <x v="12"/>
    <x v="383"/>
    <x v="386"/>
    <s v="M03"/>
    <s v="General Fund"/>
    <n v="2842400"/>
  </r>
  <r>
    <x v="2"/>
    <x v="0"/>
    <x v="48"/>
    <x v="48"/>
    <s v="M03"/>
    <s v="General Fund"/>
    <n v="824743.5"/>
  </r>
  <r>
    <x v="2"/>
    <x v="5"/>
    <x v="195"/>
    <x v="192"/>
    <s v="MM3"/>
    <s v="General Fund"/>
    <n v="4663862.68"/>
  </r>
  <r>
    <x v="2"/>
    <x v="0"/>
    <x v="20"/>
    <x v="20"/>
    <s v="MM3"/>
    <s v="General Fund"/>
    <n v="2984205.28"/>
  </r>
  <r>
    <x v="1"/>
    <x v="4"/>
    <x v="254"/>
    <x v="252"/>
    <s v="M03"/>
    <s v="General Fund"/>
    <n v="5613576.7599999998"/>
  </r>
  <r>
    <x v="2"/>
    <x v="6"/>
    <x v="8"/>
    <x v="8"/>
    <s v="M03"/>
    <s v="Federal Grants Fund"/>
    <n v="16722879.83"/>
  </r>
  <r>
    <x v="2"/>
    <x v="0"/>
    <x v="122"/>
    <x v="346"/>
    <s v="M03"/>
    <s v="General Fund"/>
    <n v="2472667.8199999998"/>
  </r>
  <r>
    <x v="2"/>
    <x v="12"/>
    <x v="483"/>
    <x v="487"/>
    <s v="M03"/>
    <s v="Federal Grants Fund"/>
    <n v="115716.42"/>
  </r>
  <r>
    <x v="1"/>
    <x v="0"/>
    <x v="210"/>
    <x v="207"/>
    <s v="M03"/>
    <s v="General Fund"/>
    <n v="321344.19"/>
  </r>
  <r>
    <x v="0"/>
    <x v="6"/>
    <x v="82"/>
    <x v="82"/>
    <s v="MM3"/>
    <s v="General Fund"/>
    <n v="4837288.6100000003"/>
  </r>
  <r>
    <x v="1"/>
    <x v="6"/>
    <x v="8"/>
    <x v="8"/>
    <s v="M03"/>
    <s v="General Fund"/>
    <n v="9753711"/>
  </r>
  <r>
    <x v="0"/>
    <x v="0"/>
    <x v="126"/>
    <x v="126"/>
    <s v="MM3"/>
    <s v="General Fund"/>
    <n v="68493"/>
  </r>
  <r>
    <x v="0"/>
    <x v="7"/>
    <x v="379"/>
    <x v="383"/>
    <s v="M03"/>
    <s v="General Fund"/>
    <n v="1013244.98"/>
  </r>
  <r>
    <x v="0"/>
    <x v="6"/>
    <x v="152"/>
    <x v="151"/>
    <s v="MM3"/>
    <s v="General Fund"/>
    <n v="1464258.3"/>
  </r>
  <r>
    <x v="0"/>
    <x v="7"/>
    <x v="40"/>
    <x v="40"/>
    <s v="M03"/>
    <s v="General Fund"/>
    <n v="225835.59"/>
  </r>
  <r>
    <x v="1"/>
    <x v="0"/>
    <x v="0"/>
    <x v="0"/>
    <s v="MM3"/>
    <s v="Expendable Trust Fund - External"/>
    <n v="0"/>
  </r>
  <r>
    <x v="2"/>
    <x v="6"/>
    <x v="166"/>
    <x v="164"/>
    <s v="MM3"/>
    <s v="General Fund"/>
    <n v="759817"/>
  </r>
  <r>
    <x v="2"/>
    <x v="8"/>
    <x v="406"/>
    <x v="409"/>
    <s v="M03"/>
    <s v="Federal Grants Fund"/>
    <n v="735552.35"/>
  </r>
  <r>
    <x v="2"/>
    <x v="6"/>
    <x v="137"/>
    <x v="136"/>
    <s v="MM3"/>
    <s v="Substance Abuse Services Fund"/>
    <n v="2591562.9900000002"/>
  </r>
  <r>
    <x v="0"/>
    <x v="12"/>
    <x v="383"/>
    <x v="386"/>
    <s v="M03"/>
    <s v="General Fund"/>
    <n v="3243780"/>
  </r>
  <r>
    <x v="4"/>
    <x v="0"/>
    <x v="177"/>
    <x v="174"/>
    <s v="MM3"/>
    <s v="General Fund"/>
    <n v="6082194.96"/>
  </r>
  <r>
    <x v="1"/>
    <x v="0"/>
    <x v="179"/>
    <x v="176"/>
    <s v="MM3"/>
    <s v="General Fund"/>
    <n v="7246996.9400000004"/>
  </r>
  <r>
    <x v="1"/>
    <x v="0"/>
    <x v="186"/>
    <x v="183"/>
    <s v="MM3"/>
    <s v="Expendable Trust Fund - External"/>
    <n v="0"/>
  </r>
  <r>
    <x v="2"/>
    <x v="5"/>
    <x v="330"/>
    <x v="334"/>
    <s v="M04"/>
    <s v="General Fund"/>
    <n v="2009695.01"/>
  </r>
  <r>
    <x v="2"/>
    <x v="6"/>
    <x v="174"/>
    <x v="171"/>
    <s v="M04"/>
    <s v="General Fund"/>
    <n v="819059.99"/>
  </r>
  <r>
    <x v="2"/>
    <x v="3"/>
    <x v="377"/>
    <x v="7"/>
    <s v="M03"/>
    <s v="General Fund"/>
    <n v="558160.4"/>
  </r>
  <r>
    <x v="2"/>
    <x v="6"/>
    <x v="38"/>
    <x v="38"/>
    <s v="MM3"/>
    <s v="General Fund"/>
    <n v="3963457.51"/>
  </r>
  <r>
    <x v="4"/>
    <x v="0"/>
    <x v="10"/>
    <x v="10"/>
    <s v="MM3"/>
    <s v="General Fund"/>
    <n v="4354962.24"/>
  </r>
  <r>
    <x v="0"/>
    <x v="6"/>
    <x v="218"/>
    <x v="216"/>
    <s v="MM3"/>
    <s v="Federal Grants Fund"/>
    <n v="3927614.01"/>
  </r>
  <r>
    <x v="2"/>
    <x v="3"/>
    <x v="89"/>
    <x v="89"/>
    <s v="M03"/>
    <s v="General Fund"/>
    <n v="296256.7"/>
  </r>
  <r>
    <x v="3"/>
    <x v="5"/>
    <x v="75"/>
    <x v="75"/>
    <s v="M03"/>
    <s v="General Fund"/>
    <n v="1421782.8"/>
  </r>
  <r>
    <x v="1"/>
    <x v="5"/>
    <x v="67"/>
    <x v="67"/>
    <s v="M03"/>
    <s v="General Fund"/>
    <n v="582387.76"/>
  </r>
  <r>
    <x v="2"/>
    <x v="6"/>
    <x v="396"/>
    <x v="400"/>
    <s v="MM3"/>
    <s v="General Fund"/>
    <n v="866471.27"/>
  </r>
  <r>
    <x v="4"/>
    <x v="6"/>
    <x v="240"/>
    <x v="238"/>
    <s v="MM3"/>
    <s v="General Fund"/>
    <n v="336746.98"/>
  </r>
  <r>
    <x v="1"/>
    <x v="6"/>
    <x v="137"/>
    <x v="136"/>
    <s v="MM3"/>
    <s v="Federal Grants Fund"/>
    <n v="5274495.6399999997"/>
  </r>
  <r>
    <x v="0"/>
    <x v="0"/>
    <x v="246"/>
    <x v="244"/>
    <s v="MM3"/>
    <s v="General Fund"/>
    <n v="163967.76"/>
  </r>
  <r>
    <x v="3"/>
    <x v="6"/>
    <x v="274"/>
    <x v="275"/>
    <s v="MM3"/>
    <s v="General Fund"/>
    <n v="714672.3"/>
  </r>
  <r>
    <x v="3"/>
    <x v="6"/>
    <x v="263"/>
    <x v="263"/>
    <s v="M04"/>
    <s v="Federal Grants Fund"/>
    <n v="98250.61"/>
  </r>
  <r>
    <x v="3"/>
    <x v="7"/>
    <x v="100"/>
    <x v="100"/>
    <s v="M03"/>
    <s v="General Fund"/>
    <n v="253651.83"/>
  </r>
  <r>
    <x v="3"/>
    <x v="0"/>
    <x v="105"/>
    <x v="105"/>
    <s v="M04"/>
    <s v="General Fund"/>
    <n v="103753.06"/>
  </r>
  <r>
    <x v="2"/>
    <x v="6"/>
    <x v="50"/>
    <x v="50"/>
    <s v="M04"/>
    <s v="General Fund"/>
    <n v="433050"/>
  </r>
  <r>
    <x v="1"/>
    <x v="6"/>
    <x v="249"/>
    <x v="247"/>
    <s v="M04"/>
    <s v="Federal Grants Fund"/>
    <n v="242936.04"/>
  </r>
  <r>
    <x v="2"/>
    <x v="7"/>
    <x v="296"/>
    <x v="298"/>
    <s v="M03"/>
    <s v="General Fund"/>
    <n v="1911.38"/>
  </r>
  <r>
    <x v="4"/>
    <x v="0"/>
    <x v="103"/>
    <x v="103"/>
    <s v="M03"/>
    <s v="General Fund"/>
    <n v="65953.81"/>
  </r>
  <r>
    <x v="1"/>
    <x v="0"/>
    <x v="354"/>
    <x v="360"/>
    <s v="M04"/>
    <s v="General Fund"/>
    <n v="354768.75"/>
  </r>
  <r>
    <x v="3"/>
    <x v="2"/>
    <x v="224"/>
    <x v="222"/>
    <s v="M03"/>
    <s v="Federal Grants Fund"/>
    <n v="1541135.75"/>
  </r>
  <r>
    <x v="0"/>
    <x v="6"/>
    <x v="204"/>
    <x v="201"/>
    <s v="M04"/>
    <s v="Federal Grants Fund"/>
    <n v="719508.13"/>
  </r>
  <r>
    <x v="0"/>
    <x v="6"/>
    <x v="91"/>
    <x v="91"/>
    <s v="M04"/>
    <s v="Federal Grants Fund"/>
    <n v="435290.86"/>
  </r>
  <r>
    <x v="3"/>
    <x v="8"/>
    <x v="484"/>
    <x v="488"/>
    <s v="M03"/>
    <s v="Office of Refugees and Immigrants Trust"/>
    <n v="9590.65"/>
  </r>
  <r>
    <x v="3"/>
    <x v="6"/>
    <x v="63"/>
    <x v="63"/>
    <s v="M04"/>
    <s v="General Fund"/>
    <n v="225986.52"/>
  </r>
  <r>
    <x v="3"/>
    <x v="6"/>
    <x v="85"/>
    <x v="85"/>
    <s v="M04"/>
    <s v="General Fund"/>
    <n v="56721.2"/>
  </r>
  <r>
    <x v="3"/>
    <x v="6"/>
    <x v="180"/>
    <x v="177"/>
    <s v="M04"/>
    <s v="Federal Grants Fund"/>
    <n v="59251.4"/>
  </r>
  <r>
    <x v="4"/>
    <x v="6"/>
    <x v="253"/>
    <x v="251"/>
    <s v="MM3"/>
    <s v="General Fund"/>
    <n v="6427906.9000000004"/>
  </r>
  <r>
    <x v="4"/>
    <x v="6"/>
    <x v="281"/>
    <x v="283"/>
    <s v="MM3"/>
    <s v="General Fund"/>
    <n v="2213848.38"/>
  </r>
  <r>
    <x v="4"/>
    <x v="4"/>
    <x v="254"/>
    <x v="252"/>
    <s v="M03"/>
    <s v="General Fund"/>
    <n v="5752580.8600000003"/>
  </r>
  <r>
    <x v="5"/>
    <x v="6"/>
    <x v="8"/>
    <x v="8"/>
    <s v="M03"/>
    <s v="General Fund"/>
    <n v="9970069"/>
  </r>
  <r>
    <x v="5"/>
    <x v="0"/>
    <x v="10"/>
    <x v="10"/>
    <s v="M03"/>
    <s v="General Fund"/>
    <n v="2702290.42"/>
  </r>
  <r>
    <x v="5"/>
    <x v="0"/>
    <x v="122"/>
    <x v="122"/>
    <s v="M04"/>
    <s v="General Fund"/>
    <n v="9205627.1600000001"/>
  </r>
  <r>
    <x v="5"/>
    <x v="0"/>
    <x v="103"/>
    <x v="103"/>
    <s v="M04"/>
    <s v="General Fund"/>
    <n v="988491.7"/>
  </r>
  <r>
    <x v="5"/>
    <x v="6"/>
    <x v="358"/>
    <x v="364"/>
    <s v="MM3"/>
    <s v="General Fund"/>
    <n v="601073.76"/>
  </r>
  <r>
    <x v="5"/>
    <x v="6"/>
    <x v="192"/>
    <x v="189"/>
    <s v="M03"/>
    <s v="Federal Grants Fund"/>
    <n v="459681.61"/>
  </r>
  <r>
    <x v="5"/>
    <x v="6"/>
    <x v="82"/>
    <x v="82"/>
    <s v="MM3"/>
    <s v="General Fund"/>
    <n v="5498259.96"/>
  </r>
  <r>
    <x v="5"/>
    <x v="6"/>
    <x v="152"/>
    <x v="151"/>
    <s v="MM3"/>
    <s v="Federal Grants Fund"/>
    <n v="412565.41"/>
  </r>
  <r>
    <x v="5"/>
    <x v="7"/>
    <x v="15"/>
    <x v="15"/>
    <s v="M03"/>
    <s v="General Fund"/>
    <n v="937842.23"/>
  </r>
  <r>
    <x v="5"/>
    <x v="7"/>
    <x v="100"/>
    <x v="100"/>
    <s v="M03"/>
    <s v="General Fund"/>
    <n v="764964.44"/>
  </r>
  <r>
    <x v="4"/>
    <x v="6"/>
    <x v="63"/>
    <x v="63"/>
    <s v="M04"/>
    <s v="Substance Abuse Services Fund"/>
    <n v="1318877.32"/>
  </r>
  <r>
    <x v="5"/>
    <x v="10"/>
    <x v="385"/>
    <x v="389"/>
    <s v="M03"/>
    <s v="General Fund"/>
    <n v="6875869"/>
  </r>
  <r>
    <x v="0"/>
    <x v="5"/>
    <x v="75"/>
    <x v="75"/>
    <s v="M04"/>
    <s v="Expendable Trust Fund - External"/>
    <n v="113660"/>
  </r>
  <r>
    <x v="0"/>
    <x v="5"/>
    <x v="138"/>
    <x v="137"/>
    <s v="M03"/>
    <s v="Federal Grants Fund"/>
    <n v="2004200.2"/>
  </r>
  <r>
    <x v="0"/>
    <x v="6"/>
    <x v="196"/>
    <x v="193"/>
    <s v="MM3"/>
    <s v="Federal Grants Fund"/>
    <n v="267324.15000000002"/>
  </r>
  <r>
    <x v="0"/>
    <x v="3"/>
    <x v="203"/>
    <x v="200"/>
    <s v="M03"/>
    <s v="General Fund"/>
    <n v="1356746.9"/>
  </r>
  <r>
    <x v="0"/>
    <x v="6"/>
    <x v="81"/>
    <x v="81"/>
    <s v="MM3"/>
    <s v="General Fund"/>
    <n v="423884.76"/>
  </r>
  <r>
    <x v="1"/>
    <x v="0"/>
    <x v="150"/>
    <x v="149"/>
    <s v="M04"/>
    <s v="General Fund"/>
    <n v="47792.35"/>
  </r>
  <r>
    <x v="2"/>
    <x v="5"/>
    <x v="60"/>
    <x v="60"/>
    <s v="M04"/>
    <s v="General Fund"/>
    <n v="43387"/>
  </r>
  <r>
    <x v="2"/>
    <x v="7"/>
    <x v="198"/>
    <x v="195"/>
    <s v="M03"/>
    <s v="General Fund"/>
    <n v="10988.49"/>
  </r>
  <r>
    <x v="2"/>
    <x v="6"/>
    <x v="308"/>
    <x v="311"/>
    <s v="MM3"/>
    <s v="General Fund"/>
    <n v="1368790.22"/>
  </r>
  <r>
    <x v="4"/>
    <x v="8"/>
    <x v="17"/>
    <x v="17"/>
    <s v="M03"/>
    <s v="Federal Grants Fund"/>
    <n v="1983152.72"/>
  </r>
  <r>
    <x v="5"/>
    <x v="6"/>
    <x v="38"/>
    <x v="38"/>
    <s v="MM3"/>
    <s v="General Fund"/>
    <n v="2903611.9"/>
  </r>
  <r>
    <x v="5"/>
    <x v="6"/>
    <x v="19"/>
    <x v="19"/>
    <s v="M03"/>
    <s v="Federal Grants Fund"/>
    <n v="917622.96"/>
  </r>
  <r>
    <x v="5"/>
    <x v="6"/>
    <x v="139"/>
    <x v="138"/>
    <s v="MM3"/>
    <s v="General Fund"/>
    <n v="2694839.29"/>
  </r>
  <r>
    <x v="5"/>
    <x v="9"/>
    <x v="24"/>
    <x v="24"/>
    <s v="M03"/>
    <s v="General Fund"/>
    <n v="5365562.2300000004"/>
  </r>
  <r>
    <x v="2"/>
    <x v="6"/>
    <x v="477"/>
    <x v="481"/>
    <s v="M04"/>
    <s v="General Fund"/>
    <n v="407299"/>
  </r>
  <r>
    <x v="2"/>
    <x v="6"/>
    <x v="249"/>
    <x v="247"/>
    <s v="M04"/>
    <s v="Federal Grants Fund"/>
    <n v="524110.16"/>
  </r>
  <r>
    <x v="4"/>
    <x v="0"/>
    <x v="25"/>
    <x v="25"/>
    <s v="M03"/>
    <s v="General Fund"/>
    <n v="494451.62"/>
  </r>
  <r>
    <x v="3"/>
    <x v="0"/>
    <x v="354"/>
    <x v="360"/>
    <s v="M04"/>
    <s v="Intragovernmental Services Fund"/>
    <n v="16800"/>
  </r>
  <r>
    <x v="0"/>
    <x v="9"/>
    <x v="46"/>
    <x v="46"/>
    <s v="M03"/>
    <s v="General Fund"/>
    <n v="158813.35999999999"/>
  </r>
  <r>
    <x v="1"/>
    <x v="9"/>
    <x v="388"/>
    <x v="392"/>
    <s v="M03"/>
    <s v="General Fund"/>
    <n v="2984177.51"/>
  </r>
  <r>
    <x v="1"/>
    <x v="0"/>
    <x v="336"/>
    <x v="340"/>
    <s v="M04"/>
    <s v="General Fund"/>
    <n v="376026.91"/>
  </r>
  <r>
    <x v="2"/>
    <x v="6"/>
    <x v="118"/>
    <x v="118"/>
    <s v="M04"/>
    <s v="Federal Grants Fund"/>
    <n v="428924.88"/>
  </r>
  <r>
    <x v="1"/>
    <x v="6"/>
    <x v="123"/>
    <x v="123"/>
    <s v="M04"/>
    <s v="Federal Grants Fund"/>
    <n v="260500"/>
  </r>
  <r>
    <x v="2"/>
    <x v="0"/>
    <x v="215"/>
    <x v="212"/>
    <s v="MM3"/>
    <s v="General Fund"/>
    <n v="137545.79"/>
  </r>
  <r>
    <x v="2"/>
    <x v="6"/>
    <x v="355"/>
    <x v="361"/>
    <s v="M03"/>
    <s v="General Fund"/>
    <n v="550000"/>
  </r>
  <r>
    <x v="4"/>
    <x v="6"/>
    <x v="146"/>
    <x v="145"/>
    <s v="M04"/>
    <s v="General Fund"/>
    <n v="144996.46"/>
  </r>
  <r>
    <x v="4"/>
    <x v="0"/>
    <x v="221"/>
    <x v="219"/>
    <s v="M04"/>
    <s v="General Fund"/>
    <n v="51249.11"/>
  </r>
  <r>
    <x v="5"/>
    <x v="0"/>
    <x v="217"/>
    <x v="215"/>
    <s v="MM3"/>
    <s v="General Fund"/>
    <n v="337777.71"/>
  </r>
  <r>
    <x v="5"/>
    <x v="0"/>
    <x v="369"/>
    <x v="374"/>
    <s v="M03"/>
    <s v="General Fund"/>
    <n v="1345.74"/>
  </r>
  <r>
    <x v="5"/>
    <x v="5"/>
    <x v="76"/>
    <x v="76"/>
    <s v="MM3"/>
    <s v="General Fund"/>
    <n v="69999.98"/>
  </r>
  <r>
    <x v="0"/>
    <x v="1"/>
    <x v="250"/>
    <x v="248"/>
    <s v="MM3"/>
    <s v="Federal Grants Fund"/>
    <n v="102846.35"/>
  </r>
  <r>
    <x v="1"/>
    <x v="5"/>
    <x v="351"/>
    <x v="356"/>
    <s v="M03"/>
    <s v="General Fund"/>
    <n v="198785.48"/>
  </r>
  <r>
    <x v="4"/>
    <x v="6"/>
    <x v="87"/>
    <x v="87"/>
    <s v="M04"/>
    <s v="Substance Abuse Services Fund"/>
    <n v="1141864.05"/>
  </r>
  <r>
    <x v="5"/>
    <x v="5"/>
    <x v="362"/>
    <x v="368"/>
    <s v="MM3"/>
    <s v="General Fund"/>
    <n v="762738.89"/>
  </r>
  <r>
    <x v="5"/>
    <x v="5"/>
    <x v="239"/>
    <x v="237"/>
    <s v="M03"/>
    <s v="Federal Grants Fund"/>
    <n v="1581965.44"/>
  </r>
  <r>
    <x v="2"/>
    <x v="6"/>
    <x v="485"/>
    <x v="489"/>
    <s v="M04"/>
    <s v="Federal Grants Fund"/>
    <n v="0"/>
  </r>
  <r>
    <x v="1"/>
    <x v="6"/>
    <x v="185"/>
    <x v="182"/>
    <s v="MM3"/>
    <s v="Federal Grants Fund"/>
    <n v="606117.24"/>
  </r>
  <r>
    <x v="0"/>
    <x v="5"/>
    <x v="75"/>
    <x v="75"/>
    <s v="M03"/>
    <s v="Federal Grants Fund"/>
    <n v="106546"/>
  </r>
  <r>
    <x v="1"/>
    <x v="0"/>
    <x v="315"/>
    <x v="318"/>
    <s v="MM3"/>
    <s v="General Fund"/>
    <n v="35801.29"/>
  </r>
  <r>
    <x v="4"/>
    <x v="7"/>
    <x v="34"/>
    <x v="34"/>
    <s v="M03"/>
    <s v="Federal Grants Fund"/>
    <n v="133167.92000000001"/>
  </r>
  <r>
    <x v="2"/>
    <x v="6"/>
    <x v="345"/>
    <x v="350"/>
    <s v="MM3"/>
    <s v="Federal Grants Fund"/>
    <n v="0"/>
  </r>
  <r>
    <x v="0"/>
    <x v="6"/>
    <x v="413"/>
    <x v="416"/>
    <s v="M04"/>
    <s v="General Fund"/>
    <n v="458660"/>
  </r>
  <r>
    <x v="2"/>
    <x v="6"/>
    <x v="450"/>
    <x v="452"/>
    <s v="M03"/>
    <s v="Federal Grants Fund"/>
    <n v="112347.04"/>
  </r>
  <r>
    <x v="5"/>
    <x v="0"/>
    <x v="73"/>
    <x v="73"/>
    <s v="M03"/>
    <s v="Expendable Trust Fund - External"/>
    <n v="7027.9"/>
  </r>
  <r>
    <x v="5"/>
    <x v="12"/>
    <x v="317"/>
    <x v="320"/>
    <s v="M03"/>
    <s v="General Fund"/>
    <n v="248032.76"/>
  </r>
  <r>
    <x v="1"/>
    <x v="0"/>
    <x v="260"/>
    <x v="260"/>
    <s v="MM3"/>
    <s v="General Fund"/>
    <n v="5094.95"/>
  </r>
  <r>
    <x v="2"/>
    <x v="0"/>
    <x v="336"/>
    <x v="340"/>
    <s v="MM3"/>
    <s v="General Fund"/>
    <n v="116378"/>
  </r>
  <r>
    <x v="1"/>
    <x v="5"/>
    <x v="138"/>
    <x v="137"/>
    <s v="MM3"/>
    <s v="Federal Grants Fund"/>
    <n v="105896"/>
  </r>
  <r>
    <x v="0"/>
    <x v="3"/>
    <x v="373"/>
    <x v="378"/>
    <s v="M03"/>
    <s v="General Fund"/>
    <n v="298200.84000000003"/>
  </r>
  <r>
    <x v="1"/>
    <x v="7"/>
    <x v="47"/>
    <x v="47"/>
    <s v="M03"/>
    <s v="Trust Fund For the Head Injury Treatment Service Fund"/>
    <n v="43492.2"/>
  </r>
  <r>
    <x v="3"/>
    <x v="0"/>
    <x v="220"/>
    <x v="218"/>
    <s v="M03"/>
    <s v="Expendable Trust Fund - External"/>
    <n v="0"/>
  </r>
  <r>
    <x v="2"/>
    <x v="6"/>
    <x v="137"/>
    <x v="136"/>
    <s v="M03"/>
    <s v="Federal Grants Fund"/>
    <n v="64673.4"/>
  </r>
  <r>
    <x v="2"/>
    <x v="14"/>
    <x v="156"/>
    <x v="155"/>
    <s v="M04"/>
    <s v="General Fund"/>
    <n v="1199.25"/>
  </r>
  <r>
    <x v="1"/>
    <x v="6"/>
    <x v="256"/>
    <x v="255"/>
    <s v="M04"/>
    <s v="General Fund"/>
    <n v="49999.89"/>
  </r>
  <r>
    <x v="4"/>
    <x v="7"/>
    <x v="15"/>
    <x v="15"/>
    <s v="M03"/>
    <s v="Federal Grants Fund"/>
    <n v="2675"/>
  </r>
  <r>
    <x v="4"/>
    <x v="3"/>
    <x v="64"/>
    <x v="64"/>
    <s v="M04"/>
    <s v="General Fund"/>
    <n v="25000"/>
  </r>
  <r>
    <x v="4"/>
    <x v="6"/>
    <x v="86"/>
    <x v="86"/>
    <s v="M04"/>
    <s v="Federal Grants Fund"/>
    <n v="216796.29"/>
  </r>
  <r>
    <x v="4"/>
    <x v="6"/>
    <x v="166"/>
    <x v="164"/>
    <s v="M04"/>
    <s v="General Fund"/>
    <n v="693514.75"/>
  </r>
  <r>
    <x v="5"/>
    <x v="6"/>
    <x v="137"/>
    <x v="136"/>
    <s v="MM3"/>
    <s v="Federal Grants Fund"/>
    <n v="15528.4"/>
  </r>
  <r>
    <x v="5"/>
    <x v="0"/>
    <x v="104"/>
    <x v="104"/>
    <s v="M04"/>
    <s v="Expendable Trust Fund - External"/>
    <n v="17523.27"/>
  </r>
  <r>
    <x v="5"/>
    <x v="6"/>
    <x v="226"/>
    <x v="224"/>
    <s v="MM3"/>
    <s v="Expendable Trust Fund - External"/>
    <n v="0"/>
  </r>
  <r>
    <x v="5"/>
    <x v="7"/>
    <x v="323"/>
    <x v="326"/>
    <s v="M03"/>
    <s v="General Fund"/>
    <n v="37446"/>
  </r>
  <r>
    <x v="1"/>
    <x v="11"/>
    <x v="244"/>
    <x v="242"/>
    <s v="M04"/>
    <s v="General Fund"/>
    <n v="1160895.67"/>
  </r>
  <r>
    <x v="0"/>
    <x v="0"/>
    <x v="141"/>
    <x v="357"/>
    <s v="M03"/>
    <s v="General Fund"/>
    <n v="2940.66"/>
  </r>
  <r>
    <x v="1"/>
    <x v="6"/>
    <x v="287"/>
    <x v="289"/>
    <s v="M04"/>
    <s v="Federal Grants Fund"/>
    <n v="0"/>
  </r>
  <r>
    <x v="3"/>
    <x v="6"/>
    <x v="256"/>
    <x v="255"/>
    <s v="M04"/>
    <s v="General Fund"/>
    <n v="49996.75"/>
  </r>
  <r>
    <x v="1"/>
    <x v="0"/>
    <x v="179"/>
    <x v="176"/>
    <s v="MM3"/>
    <s v="Expendable Trust Fund - External"/>
    <n v="0"/>
  </r>
  <r>
    <x v="4"/>
    <x v="0"/>
    <x v="186"/>
    <x v="183"/>
    <s v="M03"/>
    <s v="General Fund"/>
    <n v="74134.75"/>
  </r>
  <r>
    <x v="5"/>
    <x v="5"/>
    <x v="351"/>
    <x v="356"/>
    <s v="M04"/>
    <s v="General Fund"/>
    <n v="73500"/>
  </r>
  <r>
    <x v="1"/>
    <x v="9"/>
    <x v="200"/>
    <x v="197"/>
    <s v="M03"/>
    <s v="General Fund"/>
    <n v="0"/>
  </r>
  <r>
    <x v="4"/>
    <x v="0"/>
    <x v="315"/>
    <x v="318"/>
    <s v="M03"/>
    <s v="Expendable Trust Fund - External"/>
    <n v="0"/>
  </r>
  <r>
    <x v="3"/>
    <x v="7"/>
    <x v="296"/>
    <x v="298"/>
    <s v="M03"/>
    <s v="Trust Fund For the Head Injury Treatment Service Fund"/>
    <n v="2250"/>
  </r>
  <r>
    <x v="0"/>
    <x v="7"/>
    <x v="208"/>
    <x v="214"/>
    <s v="M03"/>
    <s v="Expendable Trust Fund - External"/>
    <n v="0"/>
  </r>
  <r>
    <x v="2"/>
    <x v="6"/>
    <x v="137"/>
    <x v="136"/>
    <s v="M03"/>
    <s v="General Fund"/>
    <n v="366482.6"/>
  </r>
  <r>
    <x v="5"/>
    <x v="6"/>
    <x v="174"/>
    <x v="171"/>
    <s v="M04"/>
    <s v="Prevention and Wellness Trust Fund"/>
    <n v="14125"/>
  </r>
  <r>
    <x v="4"/>
    <x v="6"/>
    <x v="180"/>
    <x v="177"/>
    <s v="M03"/>
    <s v="Suspense Fund"/>
    <n v="165722.44"/>
  </r>
  <r>
    <x v="2"/>
    <x v="6"/>
    <x v="337"/>
    <x v="341"/>
    <s v="M04"/>
    <s v="Federal Grants Fund"/>
    <n v="0"/>
  </r>
  <r>
    <x v="3"/>
    <x v="6"/>
    <x v="308"/>
    <x v="311"/>
    <s v="MM3"/>
    <s v="Expendable Trust Fund - External"/>
    <n v="724999.87"/>
  </r>
  <r>
    <x v="4"/>
    <x v="1"/>
    <x v="231"/>
    <x v="119"/>
    <s v="M04"/>
    <s v="General Fund"/>
    <n v="1692"/>
  </r>
  <r>
    <x v="0"/>
    <x v="2"/>
    <x v="230"/>
    <x v="228"/>
    <s v="M03"/>
    <s v="Federal Grants Fund"/>
    <n v="0"/>
  </r>
  <r>
    <x v="4"/>
    <x v="6"/>
    <x v="87"/>
    <x v="87"/>
    <s v="M04"/>
    <s v="Mass Gaming Control Fund"/>
    <n v="17500"/>
  </r>
  <r>
    <x v="4"/>
    <x v="6"/>
    <x v="358"/>
    <x v="364"/>
    <s v="MM3"/>
    <s v="General Fund"/>
    <n v="24956.99"/>
  </r>
  <r>
    <x v="1"/>
    <x v="1"/>
    <x v="119"/>
    <x v="119"/>
    <s v="M04"/>
    <s v="Federal Grants Fund"/>
    <n v="485.2"/>
  </r>
  <r>
    <x v="2"/>
    <x v="6"/>
    <x v="396"/>
    <x v="400"/>
    <s v="MM3"/>
    <s v="Federal Grants Fund"/>
    <n v="0"/>
  </r>
  <r>
    <x v="1"/>
    <x v="7"/>
    <x v="271"/>
    <x v="271"/>
    <s v="M03"/>
    <s v="Federal Grants Fund"/>
    <n v="169.25"/>
  </r>
  <r>
    <x v="1"/>
    <x v="0"/>
    <x v="105"/>
    <x v="105"/>
    <s v="M03"/>
    <s v="General Fund"/>
    <n v="25000"/>
  </r>
  <r>
    <x v="2"/>
    <x v="6"/>
    <x v="417"/>
    <x v="420"/>
    <s v="M04"/>
    <s v="Federal Grants Fund"/>
    <n v="0"/>
  </r>
  <r>
    <x v="4"/>
    <x v="0"/>
    <x v="273"/>
    <x v="274"/>
    <s v="M03"/>
    <s v="Expendable Trust Fund - External"/>
    <n v="0"/>
  </r>
  <r>
    <x v="4"/>
    <x v="6"/>
    <x v="305"/>
    <x v="308"/>
    <s v="M04"/>
    <s v="General Fund"/>
    <n v="0"/>
  </r>
  <r>
    <x v="1"/>
    <x v="5"/>
    <x v="131"/>
    <x v="131"/>
    <s v="MM3"/>
    <s v="Federal Grants Fund"/>
    <n v="0"/>
  </r>
  <r>
    <x v="5"/>
    <x v="6"/>
    <x v="301"/>
    <x v="304"/>
    <s v="M04"/>
    <s v="Federal Grants Fund"/>
    <n v="34863.599999999999"/>
  </r>
  <r>
    <x v="1"/>
    <x v="11"/>
    <x v="376"/>
    <x v="381"/>
    <s v="M04"/>
    <s v="Community First Trust Fund - Non-Budgeted"/>
    <n v="259716"/>
  </r>
  <r>
    <x v="4"/>
    <x v="0"/>
    <x v="25"/>
    <x v="25"/>
    <s v="MM3"/>
    <s v="Expendable Trust Fund - External"/>
    <n v="0"/>
  </r>
  <r>
    <x v="5"/>
    <x v="0"/>
    <x v="374"/>
    <x v="379"/>
    <s v="M03"/>
    <s v="General Fund"/>
    <n v="935.1"/>
  </r>
  <r>
    <x v="5"/>
    <x v="6"/>
    <x v="335"/>
    <x v="339"/>
    <s v="M03"/>
    <s v="General Fund"/>
    <n v="0"/>
  </r>
  <r>
    <x v="3"/>
    <x v="5"/>
    <x v="138"/>
    <x v="137"/>
    <s v="MM3"/>
    <s v="General Fund"/>
    <n v="0"/>
  </r>
  <r>
    <x v="2"/>
    <x v="3"/>
    <x v="404"/>
    <x v="407"/>
    <s v="M03"/>
    <s v="Federal Grants Fund"/>
    <n v="498602.62"/>
  </r>
  <r>
    <x v="4"/>
    <x v="7"/>
    <x v="140"/>
    <x v="139"/>
    <s v="M03"/>
    <s v="General Fund"/>
    <n v="7288"/>
  </r>
  <r>
    <x v="4"/>
    <x v="0"/>
    <x v="49"/>
    <x v="49"/>
    <s v="MM3"/>
    <s v="Expendable Trust Fund - External"/>
    <n v="0"/>
  </r>
  <r>
    <x v="1"/>
    <x v="5"/>
    <x v="130"/>
    <x v="130"/>
    <s v="MM3"/>
    <s v="Federal Grants Fund"/>
    <n v="2224930.71"/>
  </r>
  <r>
    <x v="0"/>
    <x v="0"/>
    <x v="10"/>
    <x v="10"/>
    <s v="M03"/>
    <s v="General Fund"/>
    <n v="1595978.09"/>
  </r>
  <r>
    <x v="0"/>
    <x v="0"/>
    <x v="220"/>
    <x v="218"/>
    <s v="M03"/>
    <s v="General Fund"/>
    <n v="17869490.289999999"/>
  </r>
  <r>
    <x v="0"/>
    <x v="6"/>
    <x v="174"/>
    <x v="171"/>
    <s v="M04"/>
    <s v="Federal Grants Fund"/>
    <n v="272970.12"/>
  </r>
  <r>
    <x v="1"/>
    <x v="6"/>
    <x v="137"/>
    <x v="136"/>
    <s v="MM3"/>
    <s v="General Fund"/>
    <n v="37071552.899999999"/>
  </r>
  <r>
    <x v="0"/>
    <x v="0"/>
    <x v="0"/>
    <x v="0"/>
    <s v="M03"/>
    <s v="General Fund"/>
    <n v="3723726.55"/>
  </r>
  <r>
    <x v="1"/>
    <x v="7"/>
    <x v="23"/>
    <x v="23"/>
    <s v="M03"/>
    <s v="Federal Grants Fund"/>
    <n v="1493858.07"/>
  </r>
  <r>
    <x v="0"/>
    <x v="5"/>
    <x v="195"/>
    <x v="192"/>
    <s v="MM3"/>
    <s v="General Fund"/>
    <n v="4637991.24"/>
  </r>
  <r>
    <x v="1"/>
    <x v="0"/>
    <x v="97"/>
    <x v="97"/>
    <s v="M03"/>
    <s v="General Fund"/>
    <n v="12906880.060000001"/>
  </r>
  <r>
    <x v="0"/>
    <x v="7"/>
    <x v="296"/>
    <x v="298"/>
    <s v="M03"/>
    <s v="Federal Grants Fund"/>
    <n v="1214934.18"/>
  </r>
  <r>
    <x v="3"/>
    <x v="0"/>
    <x v="103"/>
    <x v="103"/>
    <s v="M04"/>
    <s v="General Fund"/>
    <n v="1197255.3"/>
  </r>
  <r>
    <x v="3"/>
    <x v="6"/>
    <x v="226"/>
    <x v="224"/>
    <s v="M03"/>
    <s v="Federal Grants Fund"/>
    <n v="721739.14"/>
  </r>
  <r>
    <x v="3"/>
    <x v="7"/>
    <x v="363"/>
    <x v="20"/>
    <s v="M03"/>
    <s v="Trust Fund For the Head Injury Treatment Service Fund"/>
    <n v="58481.599999999999"/>
  </r>
  <r>
    <x v="3"/>
    <x v="6"/>
    <x v="216"/>
    <x v="213"/>
    <s v="MM3"/>
    <s v="General Fund"/>
    <n v="2993326.65"/>
  </r>
  <r>
    <x v="3"/>
    <x v="6"/>
    <x v="19"/>
    <x v="19"/>
    <s v="M03"/>
    <s v="General Fund"/>
    <n v="4948324.74"/>
  </r>
  <r>
    <x v="3"/>
    <x v="0"/>
    <x v="26"/>
    <x v="26"/>
    <s v="M04"/>
    <s v="General Fund"/>
    <n v="873806.21"/>
  </r>
  <r>
    <x v="3"/>
    <x v="6"/>
    <x v="474"/>
    <x v="478"/>
    <s v="MM3"/>
    <s v="General Fund"/>
    <n v="17336576.100000001"/>
  </r>
  <r>
    <x v="0"/>
    <x v="0"/>
    <x v="58"/>
    <x v="58"/>
    <s v="MM3"/>
    <s v="General Fund"/>
    <n v="56598.720000000001"/>
  </r>
  <r>
    <x v="3"/>
    <x v="6"/>
    <x v="486"/>
    <x v="490"/>
    <s v="M04"/>
    <s v="General Fund"/>
    <n v="250000"/>
  </r>
  <r>
    <x v="3"/>
    <x v="0"/>
    <x v="93"/>
    <x v="93"/>
    <s v="M03"/>
    <s v="General Fund"/>
    <n v="4146690.08"/>
  </r>
  <r>
    <x v="3"/>
    <x v="7"/>
    <x v="34"/>
    <x v="34"/>
    <s v="M03"/>
    <s v="Federal Grants Fund"/>
    <n v="636992.15"/>
  </r>
  <r>
    <x v="2"/>
    <x v="0"/>
    <x v="102"/>
    <x v="102"/>
    <s v="MM3"/>
    <s v="General Fund"/>
    <n v="486475.27"/>
  </r>
  <r>
    <x v="0"/>
    <x v="0"/>
    <x v="73"/>
    <x v="73"/>
    <s v="M03"/>
    <s v="General Fund"/>
    <n v="34008.959999999999"/>
  </r>
  <r>
    <x v="0"/>
    <x v="2"/>
    <x v="207"/>
    <x v="204"/>
    <s v="M03"/>
    <s v="Federal Grants Fund"/>
    <n v="2642714.4300000002"/>
  </r>
  <r>
    <x v="0"/>
    <x v="2"/>
    <x v="364"/>
    <x v="369"/>
    <s v="M03"/>
    <s v="General Fund"/>
    <n v="131406324.98999999"/>
  </r>
  <r>
    <x v="0"/>
    <x v="6"/>
    <x v="192"/>
    <x v="189"/>
    <s v="M03"/>
    <s v="General Fund"/>
    <n v="2113208.5"/>
  </r>
  <r>
    <x v="0"/>
    <x v="0"/>
    <x v="58"/>
    <x v="58"/>
    <s v="M03"/>
    <s v="General Fund"/>
    <n v="198568.8"/>
  </r>
  <r>
    <x v="2"/>
    <x v="5"/>
    <x v="30"/>
    <x v="30"/>
    <s v="MM3"/>
    <s v="Federal Grants Fund"/>
    <n v="247837.84"/>
  </r>
  <r>
    <x v="0"/>
    <x v="6"/>
    <x v="233"/>
    <x v="230"/>
    <s v="MM3"/>
    <s v="Federal Grants Fund"/>
    <n v="5592042.6200000001"/>
  </r>
  <r>
    <x v="2"/>
    <x v="7"/>
    <x v="294"/>
    <x v="296"/>
    <s v="M03"/>
    <s v="General Fund"/>
    <n v="229702.87"/>
  </r>
  <r>
    <x v="2"/>
    <x v="12"/>
    <x v="129"/>
    <x v="129"/>
    <s v="M03"/>
    <s v="General Fund"/>
    <n v="1653935"/>
  </r>
  <r>
    <x v="1"/>
    <x v="2"/>
    <x v="340"/>
    <x v="344"/>
    <s v="M03"/>
    <s v="General Fund"/>
    <n v="49949782.759999998"/>
  </r>
  <r>
    <x v="2"/>
    <x v="7"/>
    <x v="326"/>
    <x v="330"/>
    <s v="M03"/>
    <s v="Federal Grants Fund"/>
    <n v="312839.21999999997"/>
  </r>
  <r>
    <x v="1"/>
    <x v="13"/>
    <x v="475"/>
    <x v="479"/>
    <s v="M03"/>
    <s v="General Fund"/>
    <n v="6232169.0300000003"/>
  </r>
  <r>
    <x v="1"/>
    <x v="0"/>
    <x v="49"/>
    <x v="49"/>
    <s v="MM3"/>
    <s v="General Fund"/>
    <n v="248061.67"/>
  </r>
  <r>
    <x v="2"/>
    <x v="6"/>
    <x v="118"/>
    <x v="118"/>
    <s v="M04"/>
    <s v="General Fund"/>
    <n v="145000"/>
  </r>
  <r>
    <x v="0"/>
    <x v="7"/>
    <x v="120"/>
    <x v="120"/>
    <s v="M03"/>
    <s v="Trust Fund For the Head Injury Treatment Service Fund"/>
    <n v="337800.35"/>
  </r>
  <r>
    <x v="1"/>
    <x v="0"/>
    <x v="186"/>
    <x v="183"/>
    <s v="M04"/>
    <s v="General Fund"/>
    <n v="370973.71"/>
  </r>
  <r>
    <x v="1"/>
    <x v="3"/>
    <x v="64"/>
    <x v="64"/>
    <s v="M03"/>
    <s v="Federal Grants Fund"/>
    <n v="3379947.82"/>
  </r>
  <r>
    <x v="2"/>
    <x v="0"/>
    <x v="116"/>
    <x v="116"/>
    <s v="M03"/>
    <s v="General Fund"/>
    <n v="924414.71"/>
  </r>
  <r>
    <x v="0"/>
    <x v="6"/>
    <x v="35"/>
    <x v="35"/>
    <s v="MM3"/>
    <s v="General Fund"/>
    <n v="834750"/>
  </r>
  <r>
    <x v="0"/>
    <x v="0"/>
    <x v="11"/>
    <x v="11"/>
    <s v="MM3"/>
    <s v="Intragovernmental Services Fund"/>
    <n v="196203.84"/>
  </r>
  <r>
    <x v="1"/>
    <x v="6"/>
    <x v="50"/>
    <x v="50"/>
    <s v="M04"/>
    <s v="General Fund"/>
    <n v="917500"/>
  </r>
  <r>
    <x v="1"/>
    <x v="2"/>
    <x v="409"/>
    <x v="412"/>
    <s v="M03"/>
    <s v="General Fund"/>
    <n v="35519561"/>
  </r>
  <r>
    <x v="0"/>
    <x v="6"/>
    <x v="240"/>
    <x v="238"/>
    <s v="MM3"/>
    <s v="General Fund"/>
    <n v="499957"/>
  </r>
  <r>
    <x v="1"/>
    <x v="9"/>
    <x v="222"/>
    <x v="277"/>
    <s v="M03"/>
    <s v="General Fund"/>
    <n v="3545314.23"/>
  </r>
  <r>
    <x v="2"/>
    <x v="12"/>
    <x v="487"/>
    <x v="491"/>
    <s v="M03"/>
    <s v="Federal Grants Fund"/>
    <n v="1270462.21"/>
  </r>
  <r>
    <x v="2"/>
    <x v="0"/>
    <x v="221"/>
    <x v="219"/>
    <s v="M03"/>
    <s v="Expendable Trust Fund - External"/>
    <n v="42683.94"/>
  </r>
  <r>
    <x v="1"/>
    <x v="8"/>
    <x v="342"/>
    <x v="347"/>
    <s v="M03"/>
    <s v="Office of Refugees and Immigrants Trust"/>
    <n v="299286"/>
  </r>
  <r>
    <x v="2"/>
    <x v="2"/>
    <x v="459"/>
    <x v="461"/>
    <s v="M03"/>
    <s v="General Fund"/>
    <n v="290210"/>
  </r>
  <r>
    <x v="4"/>
    <x v="3"/>
    <x v="414"/>
    <x v="417"/>
    <s v="M03"/>
    <s v="General Fund"/>
    <n v="0"/>
  </r>
  <r>
    <x v="3"/>
    <x v="0"/>
    <x v="354"/>
    <x v="360"/>
    <s v="M04"/>
    <s v="General Fund"/>
    <n v="465089"/>
  </r>
  <r>
    <x v="3"/>
    <x v="2"/>
    <x v="298"/>
    <x v="301"/>
    <s v="M03"/>
    <s v="Veterans Independence Plus Initiative Fund"/>
    <n v="928361.51"/>
  </r>
  <r>
    <x v="0"/>
    <x v="5"/>
    <x v="131"/>
    <x v="131"/>
    <s v="M03"/>
    <s v="General Fund"/>
    <n v="265848.24"/>
  </r>
  <r>
    <x v="2"/>
    <x v="0"/>
    <x v="150"/>
    <x v="149"/>
    <s v="M03"/>
    <s v="General Fund"/>
    <n v="104916.55"/>
  </r>
  <r>
    <x v="0"/>
    <x v="2"/>
    <x v="457"/>
    <x v="459"/>
    <s v="M04"/>
    <s v="General Fund"/>
    <n v="325000"/>
  </r>
  <r>
    <x v="1"/>
    <x v="9"/>
    <x v="222"/>
    <x v="220"/>
    <s v="M03"/>
    <s v="General Fund"/>
    <n v="6295257.7000000002"/>
  </r>
  <r>
    <x v="0"/>
    <x v="6"/>
    <x v="142"/>
    <x v="141"/>
    <s v="MM3"/>
    <s v="Federal Grants Fund"/>
    <n v="0"/>
  </r>
  <r>
    <x v="4"/>
    <x v="0"/>
    <x v="122"/>
    <x v="122"/>
    <s v="M04"/>
    <s v="General Fund"/>
    <n v="6395518.9000000004"/>
  </r>
  <r>
    <x v="0"/>
    <x v="7"/>
    <x v="454"/>
    <x v="456"/>
    <s v="M03"/>
    <s v="General Fund"/>
    <n v="14483658.27"/>
  </r>
  <r>
    <x v="2"/>
    <x v="4"/>
    <x v="4"/>
    <x v="4"/>
    <s v="M03"/>
    <s v="Federal Grants Fund"/>
    <n v="404556.26"/>
  </r>
  <r>
    <x v="3"/>
    <x v="5"/>
    <x v="488"/>
    <x v="492"/>
    <s v="MM3"/>
    <s v="General Fund"/>
    <n v="187500"/>
  </r>
  <r>
    <x v="4"/>
    <x v="6"/>
    <x v="22"/>
    <x v="22"/>
    <s v="MM3"/>
    <s v="General Fund"/>
    <n v="763558.34"/>
  </r>
  <r>
    <x v="0"/>
    <x v="2"/>
    <x v="298"/>
    <x v="301"/>
    <s v="M03"/>
    <s v="General Fund"/>
    <n v="171462.98"/>
  </r>
  <r>
    <x v="2"/>
    <x v="6"/>
    <x v="91"/>
    <x v="91"/>
    <s v="M04"/>
    <s v="Federal Grants Fund"/>
    <n v="633776"/>
  </r>
  <r>
    <x v="1"/>
    <x v="6"/>
    <x v="334"/>
    <x v="338"/>
    <s v="M04"/>
    <s v="General Fund"/>
    <n v="891971.76"/>
  </r>
  <r>
    <x v="0"/>
    <x v="7"/>
    <x v="51"/>
    <x v="51"/>
    <s v="M03"/>
    <s v="Federal Grants Fund"/>
    <n v="126397.89"/>
  </r>
  <r>
    <x v="4"/>
    <x v="7"/>
    <x v="47"/>
    <x v="47"/>
    <s v="M03"/>
    <s v="Trust Fund For the Head Injury Treatment Service Fund"/>
    <n v="0"/>
  </r>
  <r>
    <x v="1"/>
    <x v="6"/>
    <x v="142"/>
    <x v="141"/>
    <s v="M04"/>
    <s v="General Fund"/>
    <n v="25000"/>
  </r>
  <r>
    <x v="3"/>
    <x v="7"/>
    <x v="173"/>
    <x v="104"/>
    <s v="M04"/>
    <s v="Trust Fund For the Head Injury Treatment Service Fund"/>
    <n v="64770.75"/>
  </r>
  <r>
    <x v="0"/>
    <x v="6"/>
    <x v="305"/>
    <x v="308"/>
    <s v="M04"/>
    <s v="General Fund"/>
    <n v="9393375.4800000004"/>
  </r>
  <r>
    <x v="2"/>
    <x v="0"/>
    <x v="121"/>
    <x v="121"/>
    <s v="MM3"/>
    <s v="Expendable Trust Fund - External"/>
    <n v="5603"/>
  </r>
  <r>
    <x v="0"/>
    <x v="0"/>
    <x v="147"/>
    <x v="256"/>
    <s v="MM3"/>
    <s v="General Fund"/>
    <n v="216480.49"/>
  </r>
  <r>
    <x v="0"/>
    <x v="6"/>
    <x v="192"/>
    <x v="189"/>
    <s v="MM3"/>
    <s v="General Fund"/>
    <n v="903840.49"/>
  </r>
  <r>
    <x v="4"/>
    <x v="0"/>
    <x v="116"/>
    <x v="116"/>
    <s v="M03"/>
    <s v="General Fund"/>
    <n v="990166.77"/>
  </r>
  <r>
    <x v="0"/>
    <x v="5"/>
    <x v="270"/>
    <x v="270"/>
    <s v="M04"/>
    <s v="Federal Grants Fund"/>
    <n v="579200.64"/>
  </r>
  <r>
    <x v="4"/>
    <x v="5"/>
    <x v="158"/>
    <x v="157"/>
    <s v="M04"/>
    <s v="General Fund"/>
    <n v="171426.05"/>
  </r>
  <r>
    <x v="4"/>
    <x v="6"/>
    <x v="39"/>
    <x v="39"/>
    <s v="M04"/>
    <s v="Federal Grants Fund"/>
    <n v="308314.18"/>
  </r>
  <r>
    <x v="4"/>
    <x v="6"/>
    <x v="233"/>
    <x v="230"/>
    <s v="MM3"/>
    <s v="Federal Grants Fund"/>
    <n v="5156566.29"/>
  </r>
  <r>
    <x v="4"/>
    <x v="6"/>
    <x v="263"/>
    <x v="263"/>
    <s v="MM3"/>
    <s v="Federal Grants Fund"/>
    <n v="2551735.4"/>
  </r>
  <r>
    <x v="4"/>
    <x v="5"/>
    <x v="351"/>
    <x v="356"/>
    <s v="M03"/>
    <s v="General Fund"/>
    <n v="1248887.27"/>
  </r>
  <r>
    <x v="5"/>
    <x v="0"/>
    <x v="223"/>
    <x v="221"/>
    <s v="M03"/>
    <s v="General Fund"/>
    <n v="7116129.9400000004"/>
  </r>
  <r>
    <x v="5"/>
    <x v="4"/>
    <x v="254"/>
    <x v="252"/>
    <s v="M03"/>
    <s v="General Fund"/>
    <n v="5498341.7400000002"/>
  </r>
  <r>
    <x v="5"/>
    <x v="7"/>
    <x v="173"/>
    <x v="104"/>
    <s v="M04"/>
    <s v="Trust Fund For the Head Injury Treatment Service Fund"/>
    <n v="251219.49"/>
  </r>
  <r>
    <x v="5"/>
    <x v="5"/>
    <x v="424"/>
    <x v="427"/>
    <s v="MM3"/>
    <s v="General Fund"/>
    <n v="852715.14"/>
  </r>
  <r>
    <x v="5"/>
    <x v="5"/>
    <x v="75"/>
    <x v="75"/>
    <s v="M03"/>
    <s v="General Fund"/>
    <n v="1016096.8"/>
  </r>
  <r>
    <x v="5"/>
    <x v="0"/>
    <x v="221"/>
    <x v="219"/>
    <s v="M03"/>
    <s v="General Fund"/>
    <n v="48007448.969999999"/>
  </r>
  <r>
    <x v="5"/>
    <x v="7"/>
    <x v="329"/>
    <x v="333"/>
    <s v="M03"/>
    <s v="General Fund"/>
    <n v="2621498.7200000002"/>
  </r>
  <r>
    <x v="5"/>
    <x v="0"/>
    <x v="221"/>
    <x v="219"/>
    <s v="MM3"/>
    <s v="Expendable Trust Fund - External"/>
    <n v="-17542.689999999999"/>
  </r>
  <r>
    <x v="5"/>
    <x v="6"/>
    <x v="166"/>
    <x v="164"/>
    <s v="M04"/>
    <s v="General Fund"/>
    <n v="649525.77"/>
  </r>
  <r>
    <x v="5"/>
    <x v="6"/>
    <x v="152"/>
    <x v="151"/>
    <s v="MM3"/>
    <s v="General Fund"/>
    <n v="1389743.72"/>
  </r>
  <r>
    <x v="5"/>
    <x v="6"/>
    <x v="87"/>
    <x v="87"/>
    <s v="M04"/>
    <s v="Federal Grants Fund"/>
    <n v="5090201.68"/>
  </r>
  <r>
    <x v="5"/>
    <x v="2"/>
    <x v="207"/>
    <x v="204"/>
    <s v="M03"/>
    <s v="Federal Grants Fund"/>
    <n v="2880149.57"/>
  </r>
  <r>
    <x v="5"/>
    <x v="1"/>
    <x v="266"/>
    <x v="300"/>
    <s v="M04"/>
    <s v="General Fund"/>
    <n v="600849.02"/>
  </r>
  <r>
    <x v="5"/>
    <x v="6"/>
    <x v="288"/>
    <x v="290"/>
    <s v="M04"/>
    <s v="General Fund"/>
    <n v="148241.03"/>
  </r>
  <r>
    <x v="5"/>
    <x v="0"/>
    <x v="102"/>
    <x v="102"/>
    <s v="MM3"/>
    <s v="General Fund"/>
    <n v="701041.75"/>
  </r>
  <r>
    <x v="5"/>
    <x v="0"/>
    <x v="126"/>
    <x v="126"/>
    <s v="MM3"/>
    <s v="General Fund"/>
    <n v="78953.8"/>
  </r>
  <r>
    <x v="2"/>
    <x v="3"/>
    <x v="203"/>
    <x v="200"/>
    <s v="M03"/>
    <s v="General Fund"/>
    <n v="1827246"/>
  </r>
  <r>
    <x v="2"/>
    <x v="0"/>
    <x v="26"/>
    <x v="26"/>
    <s v="M04"/>
    <s v="General Fund"/>
    <n v="2500"/>
  </r>
  <r>
    <x v="0"/>
    <x v="2"/>
    <x v="459"/>
    <x v="461"/>
    <s v="M03"/>
    <s v="General Fund"/>
    <n v="145170"/>
  </r>
  <r>
    <x v="1"/>
    <x v="5"/>
    <x v="30"/>
    <x v="30"/>
    <s v="MM3"/>
    <s v="Federal Grants Fund"/>
    <n v="0"/>
  </r>
  <r>
    <x v="1"/>
    <x v="0"/>
    <x v="189"/>
    <x v="186"/>
    <s v="M03"/>
    <s v="General Fund"/>
    <n v="62104.32"/>
  </r>
  <r>
    <x v="0"/>
    <x v="0"/>
    <x v="278"/>
    <x v="280"/>
    <s v="M03"/>
    <s v="Expendable Trust Fund - External"/>
    <n v="0"/>
  </r>
  <r>
    <x v="2"/>
    <x v="6"/>
    <x v="252"/>
    <x v="250"/>
    <s v="MM3"/>
    <s v="General Fund"/>
    <n v="722879.61"/>
  </r>
  <r>
    <x v="1"/>
    <x v="7"/>
    <x v="140"/>
    <x v="139"/>
    <s v="M03"/>
    <s v="Federal Grants Fund"/>
    <n v="209150.67"/>
  </r>
  <r>
    <x v="4"/>
    <x v="0"/>
    <x v="18"/>
    <x v="18"/>
    <s v="M03"/>
    <s v="General Fund"/>
    <n v="176929.3"/>
  </r>
  <r>
    <x v="4"/>
    <x v="6"/>
    <x v="216"/>
    <x v="213"/>
    <s v="MM3"/>
    <s v="General Fund"/>
    <n v="2959792.44"/>
  </r>
  <r>
    <x v="4"/>
    <x v="6"/>
    <x v="334"/>
    <x v="338"/>
    <s v="M04"/>
    <s v="General Fund"/>
    <n v="667146.73"/>
  </r>
  <r>
    <x v="4"/>
    <x v="6"/>
    <x v="82"/>
    <x v="82"/>
    <s v="MM3"/>
    <s v="Federal Grants Fund"/>
    <n v="1228238.94"/>
  </r>
  <r>
    <x v="4"/>
    <x v="6"/>
    <x v="337"/>
    <x v="341"/>
    <s v="M04"/>
    <s v="General Fund"/>
    <n v="1000000"/>
  </r>
  <r>
    <x v="5"/>
    <x v="6"/>
    <x v="137"/>
    <x v="136"/>
    <s v="MM3"/>
    <s v="General Fund"/>
    <n v="90943.12"/>
  </r>
  <r>
    <x v="5"/>
    <x v="13"/>
    <x v="475"/>
    <x v="479"/>
    <s v="M03"/>
    <s v="General Fund"/>
    <n v="6153743.0199999996"/>
  </r>
  <r>
    <x v="5"/>
    <x v="2"/>
    <x v="328"/>
    <x v="332"/>
    <s v="M03"/>
    <s v="General Fund"/>
    <n v="113374791.75"/>
  </r>
  <r>
    <x v="5"/>
    <x v="6"/>
    <x v="39"/>
    <x v="39"/>
    <s v="M04"/>
    <s v="Federal Grants Fund"/>
    <n v="466388.76"/>
  </r>
  <r>
    <x v="5"/>
    <x v="6"/>
    <x v="35"/>
    <x v="35"/>
    <s v="M03"/>
    <s v="Federal Grants Fund"/>
    <n v="62161.22"/>
  </r>
  <r>
    <x v="3"/>
    <x v="0"/>
    <x v="122"/>
    <x v="122"/>
    <s v="M04"/>
    <s v="Expendable Trust Fund - External"/>
    <n v="0"/>
  </r>
  <r>
    <x v="4"/>
    <x v="9"/>
    <x v="24"/>
    <x v="24"/>
    <s v="M03"/>
    <s v="General Fund"/>
    <n v="5577666.6500000004"/>
  </r>
  <r>
    <x v="4"/>
    <x v="0"/>
    <x v="215"/>
    <x v="212"/>
    <s v="MM3"/>
    <s v="General Fund"/>
    <n v="189378.58"/>
  </r>
  <r>
    <x v="5"/>
    <x v="6"/>
    <x v="486"/>
    <x v="490"/>
    <s v="M04"/>
    <s v="General Fund"/>
    <n v="250000"/>
  </r>
  <r>
    <x v="5"/>
    <x v="7"/>
    <x v="120"/>
    <x v="120"/>
    <s v="M03"/>
    <s v="General Fund"/>
    <n v="156658.21"/>
  </r>
  <r>
    <x v="5"/>
    <x v="6"/>
    <x v="37"/>
    <x v="37"/>
    <s v="MM3"/>
    <s v="Federal Grants Fund"/>
    <n v="704941.91"/>
  </r>
  <r>
    <x v="3"/>
    <x v="0"/>
    <x v="315"/>
    <x v="318"/>
    <s v="MM3"/>
    <s v="General Fund"/>
    <n v="0"/>
  </r>
  <r>
    <x v="3"/>
    <x v="6"/>
    <x v="91"/>
    <x v="91"/>
    <s v="M04"/>
    <s v="Federal Grants Fund"/>
    <n v="77451.62"/>
  </r>
  <r>
    <x v="5"/>
    <x v="6"/>
    <x v="324"/>
    <x v="327"/>
    <s v="M04"/>
    <s v="General Fund"/>
    <n v="176551.02"/>
  </r>
  <r>
    <x v="3"/>
    <x v="6"/>
    <x v="240"/>
    <x v="238"/>
    <s v="M04"/>
    <s v="General Fund"/>
    <n v="9980.65"/>
  </r>
  <r>
    <x v="1"/>
    <x v="6"/>
    <x v="91"/>
    <x v="91"/>
    <s v="M04"/>
    <s v="Federal Grants Fund"/>
    <n v="273500"/>
  </r>
  <r>
    <x v="1"/>
    <x v="1"/>
    <x v="291"/>
    <x v="293"/>
    <s v="M03"/>
    <s v="Federal Grants Fund"/>
    <n v="41190"/>
  </r>
  <r>
    <x v="1"/>
    <x v="6"/>
    <x v="285"/>
    <x v="287"/>
    <s v="M04"/>
    <s v="Federal Grants Fund"/>
    <n v="218025.27"/>
  </r>
  <r>
    <x v="0"/>
    <x v="7"/>
    <x v="268"/>
    <x v="268"/>
    <s v="M03"/>
    <s v="Trust Fund For the Head Injury Treatment Service Fund"/>
    <n v="41203.620000000003"/>
  </r>
  <r>
    <x v="0"/>
    <x v="0"/>
    <x v="73"/>
    <x v="73"/>
    <s v="MM3"/>
    <s v="General Fund"/>
    <n v="210453.03"/>
  </r>
  <r>
    <x v="0"/>
    <x v="3"/>
    <x v="3"/>
    <x v="3"/>
    <s v="M03"/>
    <s v="Federal Grants Fund"/>
    <n v="298567.52"/>
  </r>
  <r>
    <x v="4"/>
    <x v="2"/>
    <x v="347"/>
    <x v="352"/>
    <s v="M04"/>
    <s v="General Fund"/>
    <n v="317049.95"/>
  </r>
  <r>
    <x v="0"/>
    <x v="9"/>
    <x v="241"/>
    <x v="239"/>
    <s v="M03"/>
    <s v="General Fund"/>
    <n v="2000000"/>
  </r>
  <r>
    <x v="1"/>
    <x v="9"/>
    <x v="469"/>
    <x v="472"/>
    <s v="M03"/>
    <s v="General Fund"/>
    <n v="427285.28"/>
  </r>
  <r>
    <x v="4"/>
    <x v="5"/>
    <x v="94"/>
    <x v="94"/>
    <s v="MM3"/>
    <s v="Expendable Trust Fund - External"/>
    <n v="69459.429999999993"/>
  </r>
  <r>
    <x v="4"/>
    <x v="2"/>
    <x v="457"/>
    <x v="459"/>
    <s v="M04"/>
    <s v="General Fund"/>
    <n v="320426"/>
  </r>
  <r>
    <x v="4"/>
    <x v="5"/>
    <x v="242"/>
    <x v="240"/>
    <s v="MM3"/>
    <s v="General Fund"/>
    <n v="469040.24"/>
  </r>
  <r>
    <x v="4"/>
    <x v="0"/>
    <x v="159"/>
    <x v="62"/>
    <s v="M03"/>
    <s v="General Fund"/>
    <n v="9129.2199999999993"/>
  </r>
  <r>
    <x v="4"/>
    <x v="1"/>
    <x v="250"/>
    <x v="248"/>
    <s v="MM3"/>
    <s v="General Fund"/>
    <n v="55537.38"/>
  </r>
  <r>
    <x v="4"/>
    <x v="0"/>
    <x v="105"/>
    <x v="105"/>
    <s v="M04"/>
    <s v="General Fund"/>
    <n v="389983.44"/>
  </r>
  <r>
    <x v="4"/>
    <x v="0"/>
    <x v="53"/>
    <x v="53"/>
    <s v="MM3"/>
    <s v="General Fund"/>
    <n v="123299.24"/>
  </r>
  <r>
    <x v="4"/>
    <x v="5"/>
    <x v="362"/>
    <x v="368"/>
    <s v="MM3"/>
    <s v="Expendable Trust Fund - External"/>
    <n v="913285.12"/>
  </r>
  <r>
    <x v="4"/>
    <x v="5"/>
    <x v="76"/>
    <x v="76"/>
    <s v="MM3"/>
    <s v="General Fund"/>
    <n v="55000"/>
  </r>
  <r>
    <x v="5"/>
    <x v="0"/>
    <x v="217"/>
    <x v="215"/>
    <s v="M03"/>
    <s v="Expendable Trust Fund - External"/>
    <n v="4633.9799999999996"/>
  </r>
  <r>
    <x v="5"/>
    <x v="1"/>
    <x v="33"/>
    <x v="33"/>
    <s v="M03"/>
    <s v="General Fund"/>
    <n v="493429.3"/>
  </r>
  <r>
    <x v="4"/>
    <x v="6"/>
    <x v="81"/>
    <x v="81"/>
    <s v="MM3"/>
    <s v="General Fund"/>
    <n v="451249"/>
  </r>
  <r>
    <x v="4"/>
    <x v="0"/>
    <x v="205"/>
    <x v="202"/>
    <s v="M03"/>
    <s v="Federal Grants Fund"/>
    <n v="153193.76999999999"/>
  </r>
  <r>
    <x v="5"/>
    <x v="6"/>
    <x v="146"/>
    <x v="145"/>
    <s v="M04"/>
    <s v="General Fund"/>
    <n v="241090.46"/>
  </r>
  <r>
    <x v="5"/>
    <x v="6"/>
    <x v="146"/>
    <x v="145"/>
    <s v="M04"/>
    <s v="Federal Grants Fund"/>
    <n v="229086"/>
  </r>
  <r>
    <x v="3"/>
    <x v="1"/>
    <x v="14"/>
    <x v="14"/>
    <s v="MM3"/>
    <s v="General Fund"/>
    <n v="864.17"/>
  </r>
  <r>
    <x v="2"/>
    <x v="6"/>
    <x v="345"/>
    <x v="350"/>
    <s v="M03"/>
    <s v="Federal Grants Fund"/>
    <n v="139136.1"/>
  </r>
  <r>
    <x v="2"/>
    <x v="5"/>
    <x v="76"/>
    <x v="76"/>
    <s v="MM3"/>
    <s v="Expendable Trust Fund - External"/>
    <n v="17850"/>
  </r>
  <r>
    <x v="0"/>
    <x v="6"/>
    <x v="62"/>
    <x v="62"/>
    <s v="MM3"/>
    <s v="Federal Grants Fund"/>
    <n v="999185.74"/>
  </r>
  <r>
    <x v="2"/>
    <x v="3"/>
    <x v="448"/>
    <x v="450"/>
    <s v="M03"/>
    <s v="General Fund"/>
    <n v="653042.19999999995"/>
  </r>
  <r>
    <x v="3"/>
    <x v="0"/>
    <x v="52"/>
    <x v="52"/>
    <s v="M03"/>
    <s v="Expendable Trust Fund - External"/>
    <n v="0"/>
  </r>
  <r>
    <x v="4"/>
    <x v="7"/>
    <x v="271"/>
    <x v="271"/>
    <s v="M03"/>
    <s v="Federal Grants Fund"/>
    <n v="4659.2"/>
  </r>
  <r>
    <x v="4"/>
    <x v="6"/>
    <x v="175"/>
    <x v="172"/>
    <s v="M03"/>
    <s v="Federal Grants Fund"/>
    <n v="46487.92"/>
  </r>
  <r>
    <x v="5"/>
    <x v="6"/>
    <x v="63"/>
    <x v="63"/>
    <s v="M04"/>
    <s v="Federal Grants Fund"/>
    <n v="1"/>
  </r>
  <r>
    <x v="0"/>
    <x v="5"/>
    <x v="195"/>
    <x v="192"/>
    <s v="MM3"/>
    <s v="Expendable Trust Fund - External"/>
    <n v="50000"/>
  </r>
  <r>
    <x v="1"/>
    <x v="6"/>
    <x v="21"/>
    <x v="21"/>
    <s v="MM3"/>
    <s v="Federal Grants Fund"/>
    <n v="0"/>
  </r>
  <r>
    <x v="3"/>
    <x v="6"/>
    <x v="350"/>
    <x v="355"/>
    <s v="M03"/>
    <s v="General Fund"/>
    <n v="8911"/>
  </r>
  <r>
    <x v="3"/>
    <x v="5"/>
    <x v="361"/>
    <x v="367"/>
    <s v="M03"/>
    <s v="Federal Grants Fund"/>
    <n v="125697.75"/>
  </r>
  <r>
    <x v="4"/>
    <x v="0"/>
    <x v="167"/>
    <x v="165"/>
    <s v="M04"/>
    <s v="General Fund"/>
    <n v="167994"/>
  </r>
  <r>
    <x v="2"/>
    <x v="0"/>
    <x v="202"/>
    <x v="199"/>
    <s v="MM3"/>
    <s v="Expendable Trust Fund - External"/>
    <n v="7986.16"/>
  </r>
  <r>
    <x v="4"/>
    <x v="7"/>
    <x v="329"/>
    <x v="333"/>
    <s v="M03"/>
    <s v="Trust Fund For the Head Injury Treatment Service Fund"/>
    <n v="2460"/>
  </r>
  <r>
    <x v="4"/>
    <x v="6"/>
    <x v="56"/>
    <x v="56"/>
    <s v="M03"/>
    <s v="General Fund"/>
    <n v="126129.22"/>
  </r>
  <r>
    <x v="5"/>
    <x v="6"/>
    <x v="91"/>
    <x v="91"/>
    <s v="M04"/>
    <s v="Federal Grants Fund"/>
    <n v="472190.4"/>
  </r>
  <r>
    <x v="3"/>
    <x v="6"/>
    <x v="482"/>
    <x v="486"/>
    <s v="MM3"/>
    <s v="General Fund"/>
    <n v="178759.67999999999"/>
  </r>
  <r>
    <x v="1"/>
    <x v="6"/>
    <x v="450"/>
    <x v="452"/>
    <s v="M03"/>
    <s v="Federal Grants Fund"/>
    <n v="112500"/>
  </r>
  <r>
    <x v="4"/>
    <x v="0"/>
    <x v="315"/>
    <x v="318"/>
    <s v="MM3"/>
    <s v="General Fund"/>
    <n v="6661.57"/>
  </r>
  <r>
    <x v="0"/>
    <x v="6"/>
    <x v="87"/>
    <x v="87"/>
    <s v="M04"/>
    <s v="State Racing Fund"/>
    <n v="101377"/>
  </r>
  <r>
    <x v="5"/>
    <x v="6"/>
    <x v="109"/>
    <x v="109"/>
    <s v="MM3"/>
    <s v="Federal Grants Fund"/>
    <n v="0"/>
  </r>
  <r>
    <x v="5"/>
    <x v="6"/>
    <x v="175"/>
    <x v="172"/>
    <s v="M03"/>
    <s v="Federal Grants Fund"/>
    <n v="46487.92"/>
  </r>
  <r>
    <x v="2"/>
    <x v="6"/>
    <x v="256"/>
    <x v="255"/>
    <s v="M04"/>
    <s v="General Fund"/>
    <n v="50000"/>
  </r>
  <r>
    <x v="2"/>
    <x v="6"/>
    <x v="180"/>
    <x v="177"/>
    <s v="M04"/>
    <s v="General Fund"/>
    <n v="0"/>
  </r>
  <r>
    <x v="5"/>
    <x v="5"/>
    <x v="361"/>
    <x v="367"/>
    <s v="M04"/>
    <s v="General Fund"/>
    <n v="98127.360000000001"/>
  </r>
  <r>
    <x v="1"/>
    <x v="6"/>
    <x v="139"/>
    <x v="138"/>
    <s v="MM3"/>
    <s v="Federal Grants Fund"/>
    <n v="44999.040000000001"/>
  </r>
  <r>
    <x v="5"/>
    <x v="5"/>
    <x v="59"/>
    <x v="59"/>
    <s v="M04"/>
    <s v="General Fund"/>
    <n v="1577"/>
  </r>
  <r>
    <x v="3"/>
    <x v="6"/>
    <x v="252"/>
    <x v="253"/>
    <s v="MM3"/>
    <s v="Federal Grants Fund"/>
    <n v="0"/>
  </r>
  <r>
    <x v="3"/>
    <x v="6"/>
    <x v="63"/>
    <x v="63"/>
    <s v="M04"/>
    <s v="Federal Grants Fund"/>
    <n v="0"/>
  </r>
  <r>
    <x v="4"/>
    <x v="0"/>
    <x v="122"/>
    <x v="122"/>
    <s v="M03"/>
    <s v="Expendable Trust Fund - External"/>
    <n v="0"/>
  </r>
  <r>
    <x v="0"/>
    <x v="9"/>
    <x v="200"/>
    <x v="197"/>
    <s v="M03"/>
    <s v="Federal Grants Fund"/>
    <n v="56329.06"/>
  </r>
  <r>
    <x v="3"/>
    <x v="5"/>
    <x v="59"/>
    <x v="59"/>
    <s v="M04"/>
    <s v="Federal Grants Fund"/>
    <n v="2442.5"/>
  </r>
  <r>
    <x v="5"/>
    <x v="1"/>
    <x v="231"/>
    <x v="119"/>
    <s v="M04"/>
    <s v="General Fund"/>
    <n v="1305"/>
  </r>
  <r>
    <x v="2"/>
    <x v="1"/>
    <x v="206"/>
    <x v="203"/>
    <s v="M03"/>
    <s v="Human Service Salary Reserve Fund"/>
    <n v="0"/>
  </r>
  <r>
    <x v="0"/>
    <x v="0"/>
    <x v="273"/>
    <x v="274"/>
    <s v="MM3"/>
    <s v="Expendable Trust Fund - External"/>
    <n v="0"/>
  </r>
  <r>
    <x v="2"/>
    <x v="0"/>
    <x v="260"/>
    <x v="260"/>
    <s v="M03"/>
    <s v="Expendable Trust Fund - External"/>
    <n v="0"/>
  </r>
  <r>
    <x v="5"/>
    <x v="12"/>
    <x v="452"/>
    <x v="454"/>
    <s v="M03"/>
    <s v="General Fund"/>
    <n v="0"/>
  </r>
  <r>
    <x v="5"/>
    <x v="6"/>
    <x v="82"/>
    <x v="82"/>
    <s v="M04"/>
    <s v="General Fund"/>
    <n v="0"/>
  </r>
  <r>
    <x v="0"/>
    <x v="6"/>
    <x v="277"/>
    <x v="279"/>
    <s v="M03"/>
    <s v="Federal Grants Fund"/>
    <n v="78918.02"/>
  </r>
  <r>
    <x v="2"/>
    <x v="0"/>
    <x v="314"/>
    <x v="317"/>
    <s v="MM3"/>
    <s v="Expendable Trust Fund - External"/>
    <n v="2976.96"/>
  </r>
  <r>
    <x v="1"/>
    <x v="0"/>
    <x v="205"/>
    <x v="202"/>
    <s v="M03"/>
    <s v="General Fund"/>
    <n v="0"/>
  </r>
  <r>
    <x v="3"/>
    <x v="6"/>
    <x v="324"/>
    <x v="327"/>
    <s v="M04"/>
    <s v="Federal Grants Fund"/>
    <n v="859.21"/>
  </r>
  <r>
    <x v="3"/>
    <x v="5"/>
    <x v="362"/>
    <x v="368"/>
    <s v="MM3"/>
    <s v="Expendable Trust Fund - External"/>
    <n v="0"/>
  </r>
  <r>
    <x v="0"/>
    <x v="11"/>
    <x v="244"/>
    <x v="242"/>
    <s v="M04"/>
    <s v="General Fund"/>
    <n v="224765.48"/>
  </r>
  <r>
    <x v="5"/>
    <x v="6"/>
    <x v="466"/>
    <x v="469"/>
    <s v="M04"/>
    <s v="Federal Grants Fund"/>
    <n v="8999.39"/>
  </r>
  <r>
    <x v="2"/>
    <x v="0"/>
    <x v="79"/>
    <x v="79"/>
    <s v="M04"/>
    <s v="Expendable Trust Fund - External"/>
    <n v="61904.15"/>
  </r>
  <r>
    <x v="4"/>
    <x v="0"/>
    <x v="193"/>
    <x v="190"/>
    <s v="MM3"/>
    <s v="General Fund"/>
    <n v="0"/>
  </r>
  <r>
    <x v="3"/>
    <x v="0"/>
    <x v="479"/>
    <x v="483"/>
    <s v="MM3"/>
    <s v="General Fund"/>
    <n v="0"/>
  </r>
  <r>
    <x v="3"/>
    <x v="6"/>
    <x v="481"/>
    <x v="463"/>
    <s v="M04"/>
    <s v="General Fund"/>
    <n v="0"/>
  </r>
  <r>
    <x v="0"/>
    <x v="6"/>
    <x v="308"/>
    <x v="311"/>
    <s v="MM3"/>
    <s v="Federal Grants Fund"/>
    <n v="0"/>
  </r>
  <r>
    <x v="4"/>
    <x v="6"/>
    <x v="204"/>
    <x v="201"/>
    <s v="M04"/>
    <s v="Expendable Trust Fund - External"/>
    <n v="0"/>
  </r>
  <r>
    <x v="1"/>
    <x v="6"/>
    <x v="91"/>
    <x v="91"/>
    <s v="M04"/>
    <s v="General Fund"/>
    <n v="658585.9"/>
  </r>
  <r>
    <x v="0"/>
    <x v="3"/>
    <x v="265"/>
    <x v="265"/>
    <s v="M03"/>
    <s v="General Fund"/>
    <n v="35633877.07"/>
  </r>
  <r>
    <x v="2"/>
    <x v="2"/>
    <x v="338"/>
    <x v="342"/>
    <s v="M03"/>
    <s v="Federal Grants Fund"/>
    <n v="2280649.9500000002"/>
  </r>
  <r>
    <x v="3"/>
    <x v="0"/>
    <x v="102"/>
    <x v="102"/>
    <s v="M03"/>
    <s v="General Fund"/>
    <n v="4660105.8"/>
  </r>
  <r>
    <x v="3"/>
    <x v="2"/>
    <x v="197"/>
    <x v="194"/>
    <s v="M03"/>
    <s v="General Fund"/>
    <n v="1211368.68"/>
  </r>
  <r>
    <x v="3"/>
    <x v="2"/>
    <x v="2"/>
    <x v="2"/>
    <s v="M03"/>
    <s v="Federal Grants Fund"/>
    <n v="10972125.48"/>
  </r>
  <r>
    <x v="3"/>
    <x v="6"/>
    <x v="62"/>
    <x v="62"/>
    <s v="MM3"/>
    <s v="General Fund"/>
    <n v="15774517.17"/>
  </r>
  <r>
    <x v="3"/>
    <x v="0"/>
    <x v="97"/>
    <x v="97"/>
    <s v="M03"/>
    <s v="General Fund"/>
    <n v="16098994.550000001"/>
  </r>
  <r>
    <x v="3"/>
    <x v="6"/>
    <x v="109"/>
    <x v="109"/>
    <s v="M03"/>
    <s v="General Fund"/>
    <n v="350000"/>
  </r>
  <r>
    <x v="3"/>
    <x v="6"/>
    <x v="357"/>
    <x v="363"/>
    <s v="MM3"/>
    <s v="General Fund"/>
    <n v="1422759.34"/>
  </r>
  <r>
    <x v="1"/>
    <x v="5"/>
    <x v="134"/>
    <x v="134"/>
    <s v="MM3"/>
    <s v="Federal Grants Fund"/>
    <n v="5766233.3700000001"/>
  </r>
  <r>
    <x v="2"/>
    <x v="0"/>
    <x v="66"/>
    <x v="66"/>
    <s v="M03"/>
    <s v="Intragovernmental Services Fund"/>
    <n v="3576274.14"/>
  </r>
  <r>
    <x v="1"/>
    <x v="5"/>
    <x v="5"/>
    <x v="5"/>
    <s v="MM3"/>
    <s v="General Fund"/>
    <n v="250455894.66"/>
  </r>
  <r>
    <x v="2"/>
    <x v="13"/>
    <x v="128"/>
    <x v="128"/>
    <s v="M03"/>
    <s v="General Fund"/>
    <n v="8470918.6999999993"/>
  </r>
  <r>
    <x v="2"/>
    <x v="0"/>
    <x v="79"/>
    <x v="79"/>
    <s v="MM3"/>
    <s v="General Fund"/>
    <n v="679561.85"/>
  </r>
  <r>
    <x v="3"/>
    <x v="0"/>
    <x v="53"/>
    <x v="53"/>
    <s v="M03"/>
    <s v="General Fund"/>
    <n v="1050731.1599999999"/>
  </r>
  <r>
    <x v="3"/>
    <x v="11"/>
    <x v="421"/>
    <x v="424"/>
    <s v="M03"/>
    <s v="General Fund"/>
    <n v="6972677"/>
  </r>
  <r>
    <x v="3"/>
    <x v="5"/>
    <x v="330"/>
    <x v="334"/>
    <s v="M04"/>
    <s v="Expendable Trust Fund - External"/>
    <n v="137362"/>
  </r>
  <r>
    <x v="3"/>
    <x v="2"/>
    <x v="340"/>
    <x v="344"/>
    <s v="M03"/>
    <s v="General Fund"/>
    <n v="61601685.140000001"/>
  </r>
  <r>
    <x v="3"/>
    <x v="6"/>
    <x v="355"/>
    <x v="361"/>
    <s v="MM3"/>
    <s v="Federal Grants Fund"/>
    <n v="453889"/>
  </r>
  <r>
    <x v="1"/>
    <x v="0"/>
    <x v="115"/>
    <x v="115"/>
    <s v="M03"/>
    <s v="General Fund"/>
    <n v="150324.6"/>
  </r>
  <r>
    <x v="2"/>
    <x v="9"/>
    <x v="332"/>
    <x v="336"/>
    <s v="M03"/>
    <s v="General Fund"/>
    <n v="6207832.6699999999"/>
  </r>
  <r>
    <x v="3"/>
    <x v="2"/>
    <x v="457"/>
    <x v="459"/>
    <s v="M04"/>
    <s v="General Fund"/>
    <n v="274614.59999999998"/>
  </r>
  <r>
    <x v="3"/>
    <x v="2"/>
    <x v="457"/>
    <x v="459"/>
    <s v="M03"/>
    <s v="General Fund"/>
    <n v="156974"/>
  </r>
  <r>
    <x v="3"/>
    <x v="6"/>
    <x v="281"/>
    <x v="283"/>
    <s v="MM3"/>
    <s v="General Fund"/>
    <n v="4950000"/>
  </r>
  <r>
    <x v="3"/>
    <x v="7"/>
    <x v="173"/>
    <x v="104"/>
    <s v="M04"/>
    <s v="Federal Grants Fund"/>
    <n v="253212.79999999999"/>
  </r>
  <r>
    <x v="3"/>
    <x v="0"/>
    <x v="11"/>
    <x v="11"/>
    <s v="MM3"/>
    <s v="General Fund"/>
    <n v="438312.04"/>
  </r>
  <r>
    <x v="2"/>
    <x v="6"/>
    <x v="83"/>
    <x v="83"/>
    <s v="MM3"/>
    <s v="Federal Grants Fund"/>
    <n v="943102.35"/>
  </r>
  <r>
    <x v="1"/>
    <x v="6"/>
    <x v="281"/>
    <x v="283"/>
    <s v="MM3"/>
    <s v="General Fund"/>
    <n v="2348160.85"/>
  </r>
  <r>
    <x v="4"/>
    <x v="5"/>
    <x v="131"/>
    <x v="131"/>
    <s v="MM3"/>
    <s v="General Fund"/>
    <n v="6418285.9699999997"/>
  </r>
  <r>
    <x v="0"/>
    <x v="10"/>
    <x v="162"/>
    <x v="160"/>
    <s v="M03"/>
    <s v="General Fund"/>
    <n v="90945644.290000007"/>
  </r>
  <r>
    <x v="2"/>
    <x v="0"/>
    <x v="278"/>
    <x v="280"/>
    <s v="MM3"/>
    <s v="General Fund"/>
    <n v="9074159.1099999994"/>
  </r>
  <r>
    <x v="1"/>
    <x v="5"/>
    <x v="94"/>
    <x v="94"/>
    <s v="MM3"/>
    <s v="General Fund"/>
    <n v="7590773.6500000004"/>
  </r>
  <r>
    <x v="1"/>
    <x v="0"/>
    <x v="278"/>
    <x v="280"/>
    <s v="M03"/>
    <s v="General Fund"/>
    <n v="6931558.2699999996"/>
  </r>
  <r>
    <x v="0"/>
    <x v="8"/>
    <x v="406"/>
    <x v="409"/>
    <s v="M03"/>
    <s v="Federal Grants Fund"/>
    <n v="787559.98"/>
  </r>
  <r>
    <x v="0"/>
    <x v="13"/>
    <x v="475"/>
    <x v="479"/>
    <s v="M03"/>
    <s v="General Fund"/>
    <n v="6222894.3200000003"/>
  </r>
  <r>
    <x v="0"/>
    <x v="5"/>
    <x v="76"/>
    <x v="76"/>
    <s v="M04"/>
    <s v="General Fund"/>
    <n v="364000"/>
  </r>
  <r>
    <x v="1"/>
    <x v="2"/>
    <x v="328"/>
    <x v="332"/>
    <s v="M03"/>
    <s v="General Fund"/>
    <n v="107712438.40000001"/>
  </r>
  <r>
    <x v="2"/>
    <x v="2"/>
    <x v="298"/>
    <x v="301"/>
    <s v="M03"/>
    <s v="General Fund"/>
    <n v="517322.23"/>
  </r>
  <r>
    <x v="1"/>
    <x v="0"/>
    <x v="122"/>
    <x v="122"/>
    <s v="MM3"/>
    <s v="General Fund"/>
    <n v="185332.05"/>
  </r>
  <r>
    <x v="0"/>
    <x v="0"/>
    <x v="122"/>
    <x v="346"/>
    <s v="M03"/>
    <s v="General Fund"/>
    <n v="2497937.79"/>
  </r>
  <r>
    <x v="0"/>
    <x v="5"/>
    <x v="133"/>
    <x v="133"/>
    <s v="M03"/>
    <s v="Federal Grants Fund"/>
    <n v="170165.49"/>
  </r>
  <r>
    <x v="4"/>
    <x v="6"/>
    <x v="166"/>
    <x v="164"/>
    <s v="M04"/>
    <s v="Federal Grants Fund"/>
    <n v="0"/>
  </r>
  <r>
    <x v="2"/>
    <x v="6"/>
    <x v="368"/>
    <x v="373"/>
    <s v="M03"/>
    <s v="General Fund"/>
    <n v="294938.05"/>
  </r>
  <r>
    <x v="1"/>
    <x v="8"/>
    <x v="17"/>
    <x v="17"/>
    <s v="M03"/>
    <s v="Federal Grants Fund"/>
    <n v="2171141.56"/>
  </r>
  <r>
    <x v="4"/>
    <x v="7"/>
    <x v="127"/>
    <x v="127"/>
    <s v="M03"/>
    <s v="General Fund"/>
    <n v="3103049.85"/>
  </r>
  <r>
    <x v="0"/>
    <x v="1"/>
    <x v="455"/>
    <x v="457"/>
    <s v="M04"/>
    <s v="General Fund"/>
    <n v="148982.82"/>
  </r>
  <r>
    <x v="0"/>
    <x v="1"/>
    <x v="436"/>
    <x v="437"/>
    <s v="M03"/>
    <s v="Federal Grants Fund"/>
    <n v="103859"/>
  </r>
  <r>
    <x v="1"/>
    <x v="1"/>
    <x v="90"/>
    <x v="90"/>
    <s v="M03"/>
    <s v="General Fund"/>
    <n v="205368.5"/>
  </r>
  <r>
    <x v="1"/>
    <x v="8"/>
    <x v="406"/>
    <x v="409"/>
    <s v="M03"/>
    <s v="Federal Grants Fund"/>
    <n v="774941.87"/>
  </r>
  <r>
    <x v="2"/>
    <x v="5"/>
    <x v="133"/>
    <x v="133"/>
    <s v="MM3"/>
    <s v="Federal Grants Fund"/>
    <n v="349516.41"/>
  </r>
  <r>
    <x v="4"/>
    <x v="6"/>
    <x v="109"/>
    <x v="109"/>
    <s v="MM3"/>
    <s v="General Fund"/>
    <n v="305805.2"/>
  </r>
  <r>
    <x v="1"/>
    <x v="0"/>
    <x v="79"/>
    <x v="79"/>
    <s v="M03"/>
    <s v="General Fund"/>
    <n v="519579.5"/>
  </r>
  <r>
    <x v="0"/>
    <x v="1"/>
    <x v="54"/>
    <x v="54"/>
    <s v="M03"/>
    <s v="General Fund"/>
    <n v="253948.1"/>
  </r>
  <r>
    <x v="3"/>
    <x v="6"/>
    <x v="240"/>
    <x v="238"/>
    <s v="M04"/>
    <s v="Federal Grants Fund"/>
    <n v="3310.65"/>
  </r>
  <r>
    <x v="3"/>
    <x v="6"/>
    <x v="190"/>
    <x v="187"/>
    <s v="M03"/>
    <s v="General Fund"/>
    <n v="989418.14"/>
  </r>
  <r>
    <x v="4"/>
    <x v="0"/>
    <x v="79"/>
    <x v="79"/>
    <s v="MM3"/>
    <s v="General Fund"/>
    <n v="378450.56"/>
  </r>
  <r>
    <x v="4"/>
    <x v="1"/>
    <x v="206"/>
    <x v="203"/>
    <s v="M03"/>
    <s v="General Fund"/>
    <n v="122306.27"/>
  </r>
  <r>
    <x v="3"/>
    <x v="6"/>
    <x v="82"/>
    <x v="82"/>
    <s v="MM3"/>
    <s v="Federal Grants Fund"/>
    <n v="1472286.14"/>
  </r>
  <r>
    <x v="3"/>
    <x v="2"/>
    <x v="420"/>
    <x v="423"/>
    <s v="M03"/>
    <s v="Federal Grants Fund"/>
    <n v="336923.82"/>
  </r>
  <r>
    <x v="3"/>
    <x v="13"/>
    <x v="489"/>
    <x v="493"/>
    <s v="M04"/>
    <s v="General Fund"/>
    <n v="344229.32"/>
  </r>
  <r>
    <x v="3"/>
    <x v="6"/>
    <x v="62"/>
    <x v="62"/>
    <s v="MM3"/>
    <s v="Federal Grants Fund"/>
    <n v="1288831.81"/>
  </r>
  <r>
    <x v="2"/>
    <x v="6"/>
    <x v="237"/>
    <x v="235"/>
    <s v="MM3"/>
    <s v="Federal Grants Fund"/>
    <n v="441323"/>
  </r>
  <r>
    <x v="0"/>
    <x v="3"/>
    <x v="418"/>
    <x v="421"/>
    <s v="M03"/>
    <s v="General Fund"/>
    <n v="5549919.8099999996"/>
  </r>
  <r>
    <x v="0"/>
    <x v="7"/>
    <x v="478"/>
    <x v="482"/>
    <s v="M03"/>
    <s v="General Fund"/>
    <n v="650688.35"/>
  </r>
  <r>
    <x v="4"/>
    <x v="0"/>
    <x v="11"/>
    <x v="11"/>
    <s v="MM3"/>
    <s v="General Fund"/>
    <n v="257612.04"/>
  </r>
  <r>
    <x v="1"/>
    <x v="0"/>
    <x v="126"/>
    <x v="126"/>
    <s v="MM3"/>
    <s v="General Fund"/>
    <n v="70626"/>
  </r>
  <r>
    <x v="2"/>
    <x v="6"/>
    <x v="85"/>
    <x v="85"/>
    <s v="MM3"/>
    <s v="General Fund"/>
    <n v="320596.31"/>
  </r>
  <r>
    <x v="3"/>
    <x v="6"/>
    <x v="204"/>
    <x v="201"/>
    <s v="M04"/>
    <s v="Federal Grants Fund"/>
    <n v="905170.04"/>
  </r>
  <r>
    <x v="3"/>
    <x v="7"/>
    <x v="42"/>
    <x v="42"/>
    <s v="M03"/>
    <s v="Trust Fund For the Head Injury Treatment Service Fund"/>
    <n v="32972.65"/>
  </r>
  <r>
    <x v="1"/>
    <x v="7"/>
    <x v="173"/>
    <x v="104"/>
    <s v="M04"/>
    <s v="General Fund"/>
    <n v="388604.97"/>
  </r>
  <r>
    <x v="2"/>
    <x v="3"/>
    <x v="64"/>
    <x v="64"/>
    <s v="M04"/>
    <s v="General Fund"/>
    <n v="25000"/>
  </r>
  <r>
    <x v="2"/>
    <x v="0"/>
    <x v="217"/>
    <x v="215"/>
    <s v="MM3"/>
    <s v="General Fund"/>
    <n v="240421.96"/>
  </r>
  <r>
    <x v="3"/>
    <x v="6"/>
    <x v="277"/>
    <x v="279"/>
    <s v="M03"/>
    <s v="Federal Grants Fund"/>
    <n v="199986.31"/>
  </r>
  <r>
    <x v="3"/>
    <x v="5"/>
    <x v="270"/>
    <x v="270"/>
    <s v="M03"/>
    <s v="Federal Grants Fund"/>
    <n v="358914.91"/>
  </r>
  <r>
    <x v="2"/>
    <x v="6"/>
    <x v="287"/>
    <x v="289"/>
    <s v="M04"/>
    <s v="Federal Grants Fund"/>
    <n v="568578"/>
  </r>
  <r>
    <x v="4"/>
    <x v="6"/>
    <x v="95"/>
    <x v="95"/>
    <s v="MM3"/>
    <s v="Federal Grants Fund"/>
    <n v="4617560.59"/>
  </r>
  <r>
    <x v="4"/>
    <x v="2"/>
    <x v="409"/>
    <x v="412"/>
    <s v="M03"/>
    <s v="General Fund"/>
    <n v="35914191.259999998"/>
  </r>
  <r>
    <x v="5"/>
    <x v="0"/>
    <x v="10"/>
    <x v="10"/>
    <s v="MM3"/>
    <s v="General Fund"/>
    <n v="4223475.8899999997"/>
  </r>
  <r>
    <x v="5"/>
    <x v="0"/>
    <x v="220"/>
    <x v="218"/>
    <s v="MM3"/>
    <s v="General Fund"/>
    <n v="18026640.170000002"/>
  </r>
  <r>
    <x v="5"/>
    <x v="4"/>
    <x v="4"/>
    <x v="4"/>
    <s v="M03"/>
    <s v="General Fund"/>
    <n v="2963430.16"/>
  </r>
  <r>
    <x v="5"/>
    <x v="12"/>
    <x v="383"/>
    <x v="386"/>
    <s v="M03"/>
    <s v="General Fund"/>
    <n v="3460800"/>
  </r>
  <r>
    <x v="5"/>
    <x v="6"/>
    <x v="192"/>
    <x v="189"/>
    <s v="M03"/>
    <s v="General Fund"/>
    <n v="2550240.16"/>
  </r>
  <r>
    <x v="5"/>
    <x v="6"/>
    <x v="192"/>
    <x v="189"/>
    <s v="MM3"/>
    <s v="General Fund"/>
    <n v="815577.21"/>
  </r>
  <r>
    <x v="5"/>
    <x v="0"/>
    <x v="154"/>
    <x v="153"/>
    <s v="MM3"/>
    <s v="General Fund"/>
    <n v="26211186.010000002"/>
  </r>
  <r>
    <x v="5"/>
    <x v="6"/>
    <x v="281"/>
    <x v="283"/>
    <s v="MM3"/>
    <s v="General Fund"/>
    <n v="3287225.6"/>
  </r>
  <r>
    <x v="5"/>
    <x v="2"/>
    <x v="2"/>
    <x v="2"/>
    <s v="M03"/>
    <s v="Federal Grants Fund"/>
    <n v="11711367.560000001"/>
  </r>
  <r>
    <x v="5"/>
    <x v="6"/>
    <x v="165"/>
    <x v="163"/>
    <s v="MM3"/>
    <s v="Federal Grants Fund"/>
    <n v="137180.42000000001"/>
  </r>
  <r>
    <x v="4"/>
    <x v="6"/>
    <x v="37"/>
    <x v="37"/>
    <s v="MM3"/>
    <s v="Federal Grants Fund"/>
    <n v="720983.28"/>
  </r>
  <r>
    <x v="2"/>
    <x v="0"/>
    <x v="104"/>
    <x v="104"/>
    <s v="MM3"/>
    <s v="Expendable Trust Fund - External"/>
    <n v="1807.96"/>
  </r>
  <r>
    <x v="5"/>
    <x v="5"/>
    <x v="270"/>
    <x v="270"/>
    <s v="M04"/>
    <s v="Federal Grants Fund"/>
    <n v="677658.82"/>
  </r>
  <r>
    <x v="5"/>
    <x v="6"/>
    <x v="63"/>
    <x v="63"/>
    <s v="M04"/>
    <s v="General Fund"/>
    <n v="1745000"/>
  </r>
  <r>
    <x v="5"/>
    <x v="6"/>
    <x v="61"/>
    <x v="61"/>
    <s v="M04"/>
    <s v="General Fund"/>
    <n v="674804.52"/>
  </r>
  <r>
    <x v="5"/>
    <x v="6"/>
    <x v="61"/>
    <x v="61"/>
    <s v="M04"/>
    <s v="Federal Grants Fund"/>
    <n v="645575.76"/>
  </r>
  <r>
    <x v="5"/>
    <x v="0"/>
    <x v="20"/>
    <x v="20"/>
    <s v="M04"/>
    <s v="Expendable Trust Fund - External"/>
    <n v="6283.27"/>
  </r>
  <r>
    <x v="2"/>
    <x v="6"/>
    <x v="240"/>
    <x v="238"/>
    <s v="M04"/>
    <s v="General Fund"/>
    <n v="4965.2"/>
  </r>
  <r>
    <x v="1"/>
    <x v="6"/>
    <x v="253"/>
    <x v="251"/>
    <s v="MM3"/>
    <s v="Federal Grants Fund"/>
    <n v="888718.87"/>
  </r>
  <r>
    <x v="2"/>
    <x v="2"/>
    <x v="230"/>
    <x v="228"/>
    <s v="M03"/>
    <s v="General Fund"/>
    <n v="1234826.95"/>
  </r>
  <r>
    <x v="0"/>
    <x v="1"/>
    <x v="231"/>
    <x v="119"/>
    <s v="M04"/>
    <s v="General Fund"/>
    <n v="2283.52"/>
  </r>
  <r>
    <x v="1"/>
    <x v="5"/>
    <x v="387"/>
    <x v="391"/>
    <s v="MM3"/>
    <s v="General Fund"/>
    <n v="8832661.0500000007"/>
  </r>
  <r>
    <x v="1"/>
    <x v="0"/>
    <x v="299"/>
    <x v="302"/>
    <s v="MM3"/>
    <s v="General Fund"/>
    <n v="3452.37"/>
  </r>
  <r>
    <x v="2"/>
    <x v="0"/>
    <x v="104"/>
    <x v="104"/>
    <s v="MM3"/>
    <s v="General Fund"/>
    <n v="149657.76999999999"/>
  </r>
  <r>
    <x v="0"/>
    <x v="0"/>
    <x v="0"/>
    <x v="0"/>
    <s v="MM3"/>
    <s v="Expendable Trust Fund - External"/>
    <n v="252536.91"/>
  </r>
  <r>
    <x v="0"/>
    <x v="0"/>
    <x v="419"/>
    <x v="422"/>
    <s v="MM3"/>
    <s v="General Fund"/>
    <n v="201320.64"/>
  </r>
  <r>
    <x v="4"/>
    <x v="6"/>
    <x v="368"/>
    <x v="373"/>
    <s v="M03"/>
    <s v="General Fund"/>
    <n v="76776.17"/>
  </r>
  <r>
    <x v="4"/>
    <x v="9"/>
    <x v="163"/>
    <x v="161"/>
    <s v="M03"/>
    <s v="General Fund"/>
    <n v="1905301.67"/>
  </r>
  <r>
    <x v="4"/>
    <x v="6"/>
    <x v="139"/>
    <x v="138"/>
    <s v="MM3"/>
    <s v="General Fund"/>
    <n v="2785591.46"/>
  </r>
  <r>
    <x v="4"/>
    <x v="5"/>
    <x v="5"/>
    <x v="5"/>
    <s v="MM3"/>
    <s v="Expendable Trust Fund - External"/>
    <n v="131017.93"/>
  </r>
  <r>
    <x v="4"/>
    <x v="6"/>
    <x v="181"/>
    <x v="178"/>
    <s v="M04"/>
    <s v="Massachusetts Aids Fund"/>
    <n v="93667.39"/>
  </r>
  <r>
    <x v="4"/>
    <x v="6"/>
    <x v="192"/>
    <x v="189"/>
    <s v="MM3"/>
    <s v="Federal Grants Fund"/>
    <n v="486583.45"/>
  </r>
  <r>
    <x v="5"/>
    <x v="0"/>
    <x v="25"/>
    <x v="25"/>
    <s v="MM3"/>
    <s v="Expendable Trust Fund - External"/>
    <n v="0"/>
  </r>
  <r>
    <x v="5"/>
    <x v="5"/>
    <x v="270"/>
    <x v="270"/>
    <s v="MM3"/>
    <s v="General Fund"/>
    <n v="2162253.75"/>
  </r>
  <r>
    <x v="1"/>
    <x v="6"/>
    <x v="63"/>
    <x v="63"/>
    <s v="M03"/>
    <s v="Federal Grants Fund"/>
    <n v="121872.47"/>
  </r>
  <r>
    <x v="0"/>
    <x v="2"/>
    <x v="258"/>
    <x v="258"/>
    <s v="M03"/>
    <s v="Federal Grants Fund"/>
    <n v="41729.440000000002"/>
  </r>
  <r>
    <x v="5"/>
    <x v="6"/>
    <x v="182"/>
    <x v="179"/>
    <s v="M04"/>
    <s v="Federal Grants Fund"/>
    <n v="274384.92"/>
  </r>
  <r>
    <x v="1"/>
    <x v="5"/>
    <x v="362"/>
    <x v="368"/>
    <s v="MM3"/>
    <s v="General Fund"/>
    <n v="1386211.61"/>
  </r>
  <r>
    <x v="2"/>
    <x v="0"/>
    <x v="187"/>
    <x v="184"/>
    <s v="M04"/>
    <s v="Federal Grants Fund"/>
    <n v="15000"/>
  </r>
  <r>
    <x v="1"/>
    <x v="5"/>
    <x v="76"/>
    <x v="76"/>
    <s v="MM3"/>
    <s v="Federal Grants Fund"/>
    <n v="0"/>
  </r>
  <r>
    <x v="1"/>
    <x v="6"/>
    <x v="201"/>
    <x v="198"/>
    <s v="M03"/>
    <s v="Federal Grants Fund"/>
    <n v="105000"/>
  </r>
  <r>
    <x v="2"/>
    <x v="3"/>
    <x v="461"/>
    <x v="463"/>
    <s v="M04"/>
    <s v="General Fund"/>
    <n v="114360.4"/>
  </r>
  <r>
    <x v="0"/>
    <x v="6"/>
    <x v="236"/>
    <x v="234"/>
    <s v="M04"/>
    <s v="General Fund"/>
    <n v="400000"/>
  </r>
  <r>
    <x v="0"/>
    <x v="2"/>
    <x v="114"/>
    <x v="114"/>
    <s v="M03"/>
    <s v="General Fund"/>
    <n v="79950.86"/>
  </r>
  <r>
    <x v="2"/>
    <x v="2"/>
    <x v="411"/>
    <x v="414"/>
    <s v="M03"/>
    <s v="Federal Grants Fund"/>
    <n v="15400"/>
  </r>
  <r>
    <x v="4"/>
    <x v="9"/>
    <x v="388"/>
    <x v="392"/>
    <s v="M03"/>
    <s v="General Fund"/>
    <n v="3069225"/>
  </r>
  <r>
    <x v="4"/>
    <x v="6"/>
    <x v="324"/>
    <x v="327"/>
    <s v="M03"/>
    <s v="Federal Grants Fund"/>
    <n v="41409.279999999999"/>
  </r>
  <r>
    <x v="4"/>
    <x v="1"/>
    <x v="266"/>
    <x v="300"/>
    <s v="M04"/>
    <s v="Federal Grants Fund"/>
    <n v="53875.93"/>
  </r>
  <r>
    <x v="4"/>
    <x v="0"/>
    <x v="315"/>
    <x v="318"/>
    <s v="M03"/>
    <s v="General Fund"/>
    <n v="189491.52"/>
  </r>
  <r>
    <x v="4"/>
    <x v="6"/>
    <x v="99"/>
    <x v="99"/>
    <s v="M04"/>
    <s v="General Fund"/>
    <n v="183589.1"/>
  </r>
  <r>
    <x v="4"/>
    <x v="6"/>
    <x v="142"/>
    <x v="141"/>
    <s v="M04"/>
    <s v="General Fund"/>
    <n v="1243851.8600000001"/>
  </r>
  <r>
    <x v="4"/>
    <x v="0"/>
    <x v="121"/>
    <x v="121"/>
    <s v="MM3"/>
    <s v="Expendable Trust Fund - External"/>
    <n v="0"/>
  </r>
  <r>
    <x v="5"/>
    <x v="6"/>
    <x v="335"/>
    <x v="339"/>
    <s v="M03"/>
    <s v="Substance Abuse Services Fund"/>
    <n v="2777489.98"/>
  </r>
  <r>
    <x v="5"/>
    <x v="5"/>
    <x v="131"/>
    <x v="131"/>
    <s v="M03"/>
    <s v="General Fund"/>
    <n v="588147.46"/>
  </r>
  <r>
    <x v="5"/>
    <x v="6"/>
    <x v="368"/>
    <x v="373"/>
    <s v="M04"/>
    <s v="General Fund"/>
    <n v="238498.92"/>
  </r>
  <r>
    <x v="5"/>
    <x v="0"/>
    <x v="88"/>
    <x v="88"/>
    <s v="M04"/>
    <s v="General Fund"/>
    <n v="5319556.79"/>
  </r>
  <r>
    <x v="5"/>
    <x v="11"/>
    <x v="96"/>
    <x v="96"/>
    <s v="M04"/>
    <s v="Expendable Trust Fund - External"/>
    <n v="150000"/>
  </r>
  <r>
    <x v="4"/>
    <x v="7"/>
    <x v="363"/>
    <x v="20"/>
    <s v="M03"/>
    <s v="General Fund"/>
    <n v="32860.94"/>
  </r>
  <r>
    <x v="5"/>
    <x v="6"/>
    <x v="233"/>
    <x v="230"/>
    <s v="MM3"/>
    <s v="Federal Grants Fund"/>
    <n v="1070396.1299999999"/>
  </r>
  <r>
    <x v="5"/>
    <x v="6"/>
    <x v="341"/>
    <x v="345"/>
    <s v="M03"/>
    <s v="Federal Grants Fund"/>
    <n v="105000"/>
  </r>
  <r>
    <x v="5"/>
    <x v="0"/>
    <x v="53"/>
    <x v="53"/>
    <s v="MM3"/>
    <s v="General Fund"/>
    <n v="238749.22"/>
  </r>
  <r>
    <x v="5"/>
    <x v="7"/>
    <x v="208"/>
    <x v="205"/>
    <s v="M03"/>
    <s v="Trust Fund For the Head Injury Treatment Service Fund"/>
    <n v="16995.939999999999"/>
  </r>
  <r>
    <x v="2"/>
    <x v="1"/>
    <x v="33"/>
    <x v="33"/>
    <s v="M03"/>
    <s v="General Fund"/>
    <n v="450000"/>
  </r>
  <r>
    <x v="4"/>
    <x v="0"/>
    <x v="66"/>
    <x v="66"/>
    <s v="M03"/>
    <s v="General Fund"/>
    <n v="5070"/>
  </r>
  <r>
    <x v="2"/>
    <x v="9"/>
    <x v="155"/>
    <x v="154"/>
    <s v="M03"/>
    <s v="General Fund"/>
    <n v="36802.620000000003"/>
  </r>
  <r>
    <x v="1"/>
    <x v="5"/>
    <x v="242"/>
    <x v="240"/>
    <s v="M04"/>
    <s v="General Fund"/>
    <n v="666936.88"/>
  </r>
  <r>
    <x v="2"/>
    <x v="6"/>
    <x v="401"/>
    <x v="404"/>
    <s v="M04"/>
    <s v="Federal Grants Fund"/>
    <n v="374953.69"/>
  </r>
  <r>
    <x v="3"/>
    <x v="6"/>
    <x v="78"/>
    <x v="78"/>
    <s v="M04"/>
    <s v="Federal Grants Fund"/>
    <n v="408263.62"/>
  </r>
  <r>
    <x v="3"/>
    <x v="6"/>
    <x v="490"/>
    <x v="494"/>
    <s v="M04"/>
    <s v="Federal Grants Fund"/>
    <n v="235521.03"/>
  </r>
  <r>
    <x v="2"/>
    <x v="6"/>
    <x v="149"/>
    <x v="148"/>
    <s v="M04"/>
    <s v="Federal Grants Fund"/>
    <n v="2153.6999999999998"/>
  </r>
  <r>
    <x v="0"/>
    <x v="0"/>
    <x v="178"/>
    <x v="175"/>
    <s v="MM3"/>
    <s v="General Fund"/>
    <n v="70400"/>
  </r>
  <r>
    <x v="2"/>
    <x v="7"/>
    <x v="55"/>
    <x v="55"/>
    <s v="M03"/>
    <s v="Trust Fund For the Head Injury Treatment Service Fund"/>
    <n v="19665"/>
  </r>
  <r>
    <x v="0"/>
    <x v="6"/>
    <x v="118"/>
    <x v="118"/>
    <s v="M04"/>
    <s v="Federal Grants Fund"/>
    <n v="429000"/>
  </r>
  <r>
    <x v="2"/>
    <x v="5"/>
    <x v="330"/>
    <x v="334"/>
    <s v="M04"/>
    <s v="Federal Grants Fund"/>
    <n v="122210.82"/>
  </r>
  <r>
    <x v="0"/>
    <x v="6"/>
    <x v="201"/>
    <x v="198"/>
    <s v="M03"/>
    <s v="Federal Grants Fund"/>
    <n v="105000"/>
  </r>
  <r>
    <x v="3"/>
    <x v="6"/>
    <x v="400"/>
    <x v="403"/>
    <s v="M03"/>
    <s v="Federal Grants Fund"/>
    <n v="178419.3"/>
  </r>
  <r>
    <x v="2"/>
    <x v="6"/>
    <x v="264"/>
    <x v="264"/>
    <s v="MM3"/>
    <s v="General Fund"/>
    <n v="558780.65"/>
  </r>
  <r>
    <x v="0"/>
    <x v="5"/>
    <x v="134"/>
    <x v="134"/>
    <s v="MM3"/>
    <s v="Federal Grants Fund"/>
    <n v="96422.64"/>
  </r>
  <r>
    <x v="4"/>
    <x v="6"/>
    <x v="486"/>
    <x v="490"/>
    <s v="M04"/>
    <s v="General Fund"/>
    <n v="288300"/>
  </r>
  <r>
    <x v="4"/>
    <x v="0"/>
    <x v="105"/>
    <x v="105"/>
    <s v="MM3"/>
    <s v="Money Follows the Person Rebalancing Demonstration Grant Tr"/>
    <n v="1814124.31"/>
  </r>
  <r>
    <x v="5"/>
    <x v="7"/>
    <x v="151"/>
    <x v="150"/>
    <s v="M03"/>
    <s v="General Fund"/>
    <n v="18000"/>
  </r>
  <r>
    <x v="5"/>
    <x v="5"/>
    <x v="134"/>
    <x v="134"/>
    <s v="MM3"/>
    <s v="Expendable Trust Fund - External"/>
    <n v="217193.39"/>
  </r>
  <r>
    <x v="2"/>
    <x v="0"/>
    <x v="122"/>
    <x v="346"/>
    <s v="MM3"/>
    <s v="Intragovernmental Services Fund"/>
    <n v="0"/>
  </r>
  <r>
    <x v="4"/>
    <x v="6"/>
    <x v="300"/>
    <x v="303"/>
    <s v="M04"/>
    <s v="Federal Grants Fund"/>
    <n v="15062.55"/>
  </r>
  <r>
    <x v="4"/>
    <x v="3"/>
    <x v="463"/>
    <x v="465"/>
    <s v="M03"/>
    <s v="General Fund"/>
    <n v="0"/>
  </r>
  <r>
    <x v="1"/>
    <x v="0"/>
    <x v="177"/>
    <x v="174"/>
    <s v="M03"/>
    <s v="Expendable Trust Fund - External"/>
    <n v="0"/>
  </r>
  <r>
    <x v="5"/>
    <x v="6"/>
    <x v="263"/>
    <x v="263"/>
    <s v="M04"/>
    <s v="Federal Grants Fund"/>
    <n v="99058.03"/>
  </r>
  <r>
    <x v="5"/>
    <x v="6"/>
    <x v="358"/>
    <x v="364"/>
    <s v="MM3"/>
    <s v="Federal Grants Fund"/>
    <n v="20157.3"/>
  </r>
  <r>
    <x v="4"/>
    <x v="5"/>
    <x v="297"/>
    <x v="299"/>
    <s v="M04"/>
    <s v="General Fund"/>
    <n v="11550"/>
  </r>
  <r>
    <x v="5"/>
    <x v="7"/>
    <x v="296"/>
    <x v="298"/>
    <s v="M03"/>
    <s v="Trust Fund For the Head Injury Treatment Service Fund"/>
    <n v="0"/>
  </r>
  <r>
    <x v="4"/>
    <x v="2"/>
    <x v="197"/>
    <x v="194"/>
    <s v="M03"/>
    <s v="Federal Grants Fund"/>
    <n v="8502.48"/>
  </r>
  <r>
    <x v="4"/>
    <x v="2"/>
    <x v="429"/>
    <x v="432"/>
    <s v="M03"/>
    <s v="Federal Grants Fund"/>
    <n v="10393.950000000001"/>
  </r>
  <r>
    <x v="5"/>
    <x v="3"/>
    <x v="461"/>
    <x v="463"/>
    <s v="M04"/>
    <s v="General Fund"/>
    <n v="12000"/>
  </r>
  <r>
    <x v="2"/>
    <x v="7"/>
    <x v="343"/>
    <x v="348"/>
    <s v="M03"/>
    <s v="General Fund"/>
    <n v="1262"/>
  </r>
  <r>
    <x v="1"/>
    <x v="3"/>
    <x v="89"/>
    <x v="89"/>
    <s v="M04"/>
    <s v="Federal Grants Fund"/>
    <n v="75000"/>
  </r>
  <r>
    <x v="4"/>
    <x v="7"/>
    <x v="15"/>
    <x v="15"/>
    <s v="M03"/>
    <s v="Expendable Trust Fund - External"/>
    <n v="33500"/>
  </r>
  <r>
    <x v="4"/>
    <x v="6"/>
    <x v="256"/>
    <x v="255"/>
    <s v="M04"/>
    <s v="General Fund"/>
    <n v="49559.1"/>
  </r>
  <r>
    <x v="5"/>
    <x v="7"/>
    <x v="326"/>
    <x v="330"/>
    <s v="M04"/>
    <s v="Federal Grants Fund"/>
    <n v="3045"/>
  </r>
  <r>
    <x v="0"/>
    <x v="0"/>
    <x v="168"/>
    <x v="166"/>
    <s v="M03"/>
    <s v="General Fund"/>
    <n v="0"/>
  </r>
  <r>
    <x v="4"/>
    <x v="7"/>
    <x v="326"/>
    <x v="330"/>
    <s v="M03"/>
    <s v="Trust Fund For the Head Injury Treatment Service Fund"/>
    <n v="-168051.87"/>
  </r>
  <r>
    <x v="1"/>
    <x v="2"/>
    <x v="108"/>
    <x v="108"/>
    <s v="M03"/>
    <s v="General Fund"/>
    <n v="186000"/>
  </r>
  <r>
    <x v="4"/>
    <x v="6"/>
    <x v="334"/>
    <x v="338"/>
    <s v="M04"/>
    <s v="Federal Grants Fund"/>
    <n v="0"/>
  </r>
  <r>
    <x v="3"/>
    <x v="0"/>
    <x v="0"/>
    <x v="0"/>
    <s v="M03"/>
    <s v="Expendable Trust Fund - External"/>
    <n v="0"/>
  </r>
  <r>
    <x v="3"/>
    <x v="7"/>
    <x v="151"/>
    <x v="150"/>
    <s v="M03"/>
    <s v="General Fund"/>
    <n v="0"/>
  </r>
  <r>
    <x v="3"/>
    <x v="6"/>
    <x v="408"/>
    <x v="411"/>
    <s v="M03"/>
    <s v="General Fund"/>
    <n v="0"/>
  </r>
  <r>
    <x v="0"/>
    <x v="0"/>
    <x v="115"/>
    <x v="115"/>
    <s v="M03"/>
    <s v="Expendable Trust Fund - External"/>
    <n v="0"/>
  </r>
  <r>
    <x v="5"/>
    <x v="5"/>
    <x v="160"/>
    <x v="158"/>
    <s v="M04"/>
    <s v="General Fund"/>
    <n v="149825"/>
  </r>
  <r>
    <x v="5"/>
    <x v="6"/>
    <x v="109"/>
    <x v="109"/>
    <s v="MM3"/>
    <s v="General Fund"/>
    <n v="0"/>
  </r>
  <r>
    <x v="1"/>
    <x v="7"/>
    <x v="326"/>
    <x v="330"/>
    <s v="M03"/>
    <s v="Expendable Trust Fund - External"/>
    <n v="210881.97"/>
  </r>
  <r>
    <x v="1"/>
    <x v="5"/>
    <x v="214"/>
    <x v="211"/>
    <s v="MM3"/>
    <s v="Federal Grants Fund"/>
    <n v="0"/>
  </r>
  <r>
    <x v="4"/>
    <x v="1"/>
    <x v="90"/>
    <x v="90"/>
    <s v="M03"/>
    <s v="Federal Grants Fund"/>
    <n v="0"/>
  </r>
  <r>
    <x v="3"/>
    <x v="6"/>
    <x v="285"/>
    <x v="287"/>
    <s v="M04"/>
    <s v="Prevention and Wellness Trust Fund"/>
    <n v="0"/>
  </r>
  <r>
    <x v="4"/>
    <x v="7"/>
    <x v="296"/>
    <x v="298"/>
    <s v="M03"/>
    <s v="Trust Fund For the Head Injury Treatment Service Fund"/>
    <n v="3850"/>
  </r>
  <r>
    <x v="4"/>
    <x v="6"/>
    <x v="204"/>
    <x v="201"/>
    <s v="M04"/>
    <s v="Catastrophic Illness in Children Relief Fund"/>
    <n v="1"/>
  </r>
  <r>
    <x v="0"/>
    <x v="0"/>
    <x v="25"/>
    <x v="25"/>
    <s v="MM3"/>
    <s v="Expendable Trust Fund - External"/>
    <n v="0"/>
  </r>
  <r>
    <x v="2"/>
    <x v="0"/>
    <x v="66"/>
    <x v="66"/>
    <s v="M03"/>
    <s v="General Fund"/>
    <n v="0"/>
  </r>
  <r>
    <x v="0"/>
    <x v="0"/>
    <x v="187"/>
    <x v="184"/>
    <s v="M04"/>
    <s v="Federal Grants Fund"/>
    <n v="0"/>
  </r>
  <r>
    <x v="3"/>
    <x v="6"/>
    <x v="139"/>
    <x v="138"/>
    <s v="MM3"/>
    <s v="Federal Grants Fund"/>
    <n v="1756.5"/>
  </r>
  <r>
    <x v="3"/>
    <x v="6"/>
    <x v="476"/>
    <x v="480"/>
    <s v="M04"/>
    <s v="Substance Abuse Services Fund"/>
    <n v="0"/>
  </r>
  <r>
    <x v="1"/>
    <x v="3"/>
    <x v="64"/>
    <x v="64"/>
    <s v="M03"/>
    <s v="General Fund"/>
    <n v="5000515.1399999997"/>
  </r>
  <r>
    <x v="1"/>
    <x v="6"/>
    <x v="325"/>
    <x v="328"/>
    <s v="M04"/>
    <s v="General Fund"/>
    <n v="312953"/>
  </r>
  <r>
    <x v="0"/>
    <x v="1"/>
    <x v="107"/>
    <x v="107"/>
    <s v="M03"/>
    <s v="Federal Grants Fund"/>
    <n v="51080.85"/>
  </r>
  <r>
    <x v="2"/>
    <x v="0"/>
    <x v="221"/>
    <x v="219"/>
    <s v="MM3"/>
    <s v="General Fund"/>
    <n v="628892632.85000002"/>
  </r>
  <r>
    <x v="3"/>
    <x v="7"/>
    <x v="15"/>
    <x v="15"/>
    <s v="M03"/>
    <s v="General Fund"/>
    <n v="1009346.6"/>
  </r>
  <r>
    <x v="3"/>
    <x v="6"/>
    <x v="38"/>
    <x v="38"/>
    <s v="MM3"/>
    <s v="General Fund"/>
    <n v="4144586.68"/>
  </r>
  <r>
    <x v="3"/>
    <x v="7"/>
    <x v="145"/>
    <x v="144"/>
    <s v="M03"/>
    <s v="Federal Grants Fund"/>
    <n v="49311.25"/>
  </r>
  <r>
    <x v="3"/>
    <x v="2"/>
    <x v="207"/>
    <x v="204"/>
    <s v="M03"/>
    <s v="Federal Grants Fund"/>
    <n v="2324355.4500000002"/>
  </r>
  <r>
    <x v="3"/>
    <x v="0"/>
    <x v="220"/>
    <x v="218"/>
    <s v="MM3"/>
    <s v="General Fund"/>
    <n v="17482054.27"/>
  </r>
  <r>
    <x v="3"/>
    <x v="5"/>
    <x v="242"/>
    <x v="240"/>
    <s v="MM3"/>
    <s v="Federal Grants Fund"/>
    <n v="337770.79"/>
  </r>
  <r>
    <x v="3"/>
    <x v="1"/>
    <x v="286"/>
    <x v="288"/>
    <s v="M03"/>
    <s v="General Fund"/>
    <n v="292186.40000000002"/>
  </r>
  <r>
    <x v="1"/>
    <x v="5"/>
    <x v="188"/>
    <x v="185"/>
    <s v="MM3"/>
    <s v="General Fund"/>
    <n v="13753559.85"/>
  </r>
  <r>
    <x v="2"/>
    <x v="3"/>
    <x v="64"/>
    <x v="64"/>
    <s v="M03"/>
    <s v="Federal Grants Fund"/>
    <n v="4414832.04"/>
  </r>
  <r>
    <x v="0"/>
    <x v="6"/>
    <x v="87"/>
    <x v="87"/>
    <s v="M04"/>
    <s v="General Fund"/>
    <n v="5117009.33"/>
  </r>
  <r>
    <x v="1"/>
    <x v="0"/>
    <x v="273"/>
    <x v="274"/>
    <s v="M03"/>
    <s v="General Fund"/>
    <n v="11078701.869999999"/>
  </r>
  <r>
    <x v="2"/>
    <x v="0"/>
    <x v="177"/>
    <x v="174"/>
    <s v="M03"/>
    <s v="General Fund"/>
    <n v="13254505.83"/>
  </r>
  <r>
    <x v="0"/>
    <x v="0"/>
    <x v="66"/>
    <x v="66"/>
    <s v="MM3"/>
    <s v="Intragovernmental Services Fund"/>
    <n v="1415996.22"/>
  </r>
  <r>
    <x v="1"/>
    <x v="2"/>
    <x v="428"/>
    <x v="431"/>
    <s v="M03"/>
    <s v="General Fund"/>
    <n v="14659145.16"/>
  </r>
  <r>
    <x v="1"/>
    <x v="6"/>
    <x v="236"/>
    <x v="234"/>
    <s v="M04"/>
    <s v="Federal Grants Fund"/>
    <n v="1435697"/>
  </r>
  <r>
    <x v="2"/>
    <x v="0"/>
    <x v="121"/>
    <x v="121"/>
    <s v="M03"/>
    <s v="General Fund"/>
    <n v="20032129.84"/>
  </r>
  <r>
    <x v="1"/>
    <x v="2"/>
    <x v="2"/>
    <x v="2"/>
    <s v="M03"/>
    <s v="Federal Grants Fund"/>
    <n v="12113345.35"/>
  </r>
  <r>
    <x v="4"/>
    <x v="7"/>
    <x v="208"/>
    <x v="205"/>
    <s v="M03"/>
    <s v="General Fund"/>
    <n v="1466362.87"/>
  </r>
  <r>
    <x v="2"/>
    <x v="5"/>
    <x v="131"/>
    <x v="131"/>
    <s v="MM3"/>
    <s v="General Fund"/>
    <n v="6431106.21"/>
  </r>
  <r>
    <x v="3"/>
    <x v="0"/>
    <x v="28"/>
    <x v="28"/>
    <s v="MM3"/>
    <s v="General Fund"/>
    <n v="1258065.26"/>
  </r>
  <r>
    <x v="1"/>
    <x v="6"/>
    <x v="216"/>
    <x v="213"/>
    <s v="MM3"/>
    <s v="General Fund"/>
    <n v="2943291.28"/>
  </r>
  <r>
    <x v="2"/>
    <x v="5"/>
    <x v="5"/>
    <x v="5"/>
    <s v="MM3"/>
    <s v="Federal Grants Fund"/>
    <n v="3810397.93"/>
  </r>
  <r>
    <x v="4"/>
    <x v="5"/>
    <x v="5"/>
    <x v="5"/>
    <s v="MM3"/>
    <s v="General Fund"/>
    <n v="262076312.80000001"/>
  </r>
  <r>
    <x v="2"/>
    <x v="0"/>
    <x v="314"/>
    <x v="317"/>
    <s v="M03"/>
    <s v="General Fund"/>
    <n v="4907677.4800000004"/>
  </r>
  <r>
    <x v="1"/>
    <x v="0"/>
    <x v="220"/>
    <x v="218"/>
    <s v="MM3"/>
    <s v="General Fund"/>
    <n v="35207189.090000004"/>
  </r>
  <r>
    <x v="3"/>
    <x v="6"/>
    <x v="39"/>
    <x v="39"/>
    <s v="M04"/>
    <s v="Federal Grants Fund"/>
    <n v="94970.73"/>
  </r>
  <r>
    <x v="1"/>
    <x v="6"/>
    <x v="253"/>
    <x v="251"/>
    <s v="MM3"/>
    <s v="General Fund"/>
    <n v="5818913.5599999996"/>
  </r>
  <r>
    <x v="0"/>
    <x v="2"/>
    <x v="272"/>
    <x v="272"/>
    <s v="M03"/>
    <s v="Federal Grants Fund"/>
    <n v="5511594.8600000003"/>
  </r>
  <r>
    <x v="1"/>
    <x v="6"/>
    <x v="95"/>
    <x v="95"/>
    <s v="MM3"/>
    <s v="Federal Grants Fund"/>
    <n v="5051492.41"/>
  </r>
  <r>
    <x v="0"/>
    <x v="0"/>
    <x v="104"/>
    <x v="104"/>
    <s v="MM3"/>
    <s v="General Fund"/>
    <n v="13315.2"/>
  </r>
  <r>
    <x v="2"/>
    <x v="0"/>
    <x v="189"/>
    <x v="186"/>
    <s v="M03"/>
    <s v="General Fund"/>
    <n v="52438.64"/>
  </r>
  <r>
    <x v="1"/>
    <x v="3"/>
    <x v="27"/>
    <x v="27"/>
    <s v="M03"/>
    <s v="General Fund"/>
    <n v="11806122.859999999"/>
  </r>
  <r>
    <x v="1"/>
    <x v="0"/>
    <x v="28"/>
    <x v="28"/>
    <s v="M03"/>
    <s v="General Fund"/>
    <n v="997326"/>
  </r>
  <r>
    <x v="1"/>
    <x v="0"/>
    <x v="0"/>
    <x v="0"/>
    <s v="MM3"/>
    <s v="General Fund"/>
    <n v="17764350.620000001"/>
  </r>
  <r>
    <x v="1"/>
    <x v="0"/>
    <x v="223"/>
    <x v="221"/>
    <s v="M03"/>
    <s v="General Fund"/>
    <n v="6172088.9199999999"/>
  </r>
  <r>
    <x v="2"/>
    <x v="0"/>
    <x v="79"/>
    <x v="79"/>
    <s v="MM3"/>
    <s v="Expendable Trust Fund - External"/>
    <n v="108524.87"/>
  </r>
  <r>
    <x v="2"/>
    <x v="0"/>
    <x v="458"/>
    <x v="460"/>
    <s v="MM3"/>
    <s v="General Fund"/>
    <n v="0"/>
  </r>
  <r>
    <x v="2"/>
    <x v="6"/>
    <x v="277"/>
    <x v="279"/>
    <s v="M03"/>
    <s v="General Fund"/>
    <n v="464660.66"/>
  </r>
  <r>
    <x v="0"/>
    <x v="6"/>
    <x v="368"/>
    <x v="373"/>
    <s v="M03"/>
    <s v="General Fund"/>
    <n v="308063.09000000003"/>
  </r>
  <r>
    <x v="1"/>
    <x v="6"/>
    <x v="408"/>
    <x v="411"/>
    <s v="M03"/>
    <s v="General Fund"/>
    <n v="751426.53"/>
  </r>
  <r>
    <x v="2"/>
    <x v="5"/>
    <x v="30"/>
    <x v="30"/>
    <s v="MM3"/>
    <s v="General Fund"/>
    <n v="1166150.18"/>
  </r>
  <r>
    <x v="2"/>
    <x v="2"/>
    <x v="389"/>
    <x v="393"/>
    <s v="M03"/>
    <s v="General Fund"/>
    <n v="1320991"/>
  </r>
  <r>
    <x v="2"/>
    <x v="0"/>
    <x v="73"/>
    <x v="73"/>
    <s v="M03"/>
    <s v="General Fund"/>
    <n v="66967.33"/>
  </r>
  <r>
    <x v="2"/>
    <x v="2"/>
    <x v="69"/>
    <x v="69"/>
    <s v="M03"/>
    <s v="General Fund"/>
    <n v="4176206.02"/>
  </r>
  <r>
    <x v="0"/>
    <x v="10"/>
    <x v="68"/>
    <x v="68"/>
    <s v="M03"/>
    <s v="General Fund"/>
    <n v="6480866.4699999997"/>
  </r>
  <r>
    <x v="2"/>
    <x v="0"/>
    <x v="11"/>
    <x v="11"/>
    <s v="M03"/>
    <s v="General Fund"/>
    <n v="60905.04"/>
  </r>
  <r>
    <x v="0"/>
    <x v="6"/>
    <x v="78"/>
    <x v="78"/>
    <s v="M04"/>
    <s v="General Fund"/>
    <n v="882693.98"/>
  </r>
  <r>
    <x v="2"/>
    <x v="6"/>
    <x v="137"/>
    <x v="136"/>
    <s v="MM3"/>
    <s v="Federal Grants Fund"/>
    <n v="5304072.68"/>
  </r>
  <r>
    <x v="2"/>
    <x v="9"/>
    <x v="469"/>
    <x v="472"/>
    <s v="M03"/>
    <s v="General Fund"/>
    <n v="406684.27"/>
  </r>
  <r>
    <x v="0"/>
    <x v="13"/>
    <x v="426"/>
    <x v="429"/>
    <s v="M03"/>
    <s v="General Fund"/>
    <n v="5704139.5099999998"/>
  </r>
  <r>
    <x v="0"/>
    <x v="8"/>
    <x v="17"/>
    <x v="17"/>
    <s v="M03"/>
    <s v="Federal Grants Fund"/>
    <n v="1935887.08"/>
  </r>
  <r>
    <x v="2"/>
    <x v="6"/>
    <x v="365"/>
    <x v="370"/>
    <s v="MM3"/>
    <s v="General Fund"/>
    <n v="709592.49"/>
  </r>
  <r>
    <x v="2"/>
    <x v="6"/>
    <x v="109"/>
    <x v="109"/>
    <s v="MM3"/>
    <s v="Federal Grants Fund"/>
    <n v="47961.9"/>
  </r>
  <r>
    <x v="0"/>
    <x v="7"/>
    <x v="55"/>
    <x v="55"/>
    <s v="M03"/>
    <s v="Federal Grants Fund"/>
    <n v="11706.42"/>
  </r>
  <r>
    <x v="2"/>
    <x v="1"/>
    <x v="54"/>
    <x v="54"/>
    <s v="M04"/>
    <s v="General Fund"/>
    <n v="48142.92"/>
  </r>
  <r>
    <x v="0"/>
    <x v="6"/>
    <x v="365"/>
    <x v="370"/>
    <s v="MM3"/>
    <s v="General Fund"/>
    <n v="1338460.4099999999"/>
  </r>
  <r>
    <x v="0"/>
    <x v="0"/>
    <x v="93"/>
    <x v="93"/>
    <s v="M03"/>
    <s v="General Fund"/>
    <n v="2174658.4500000002"/>
  </r>
  <r>
    <x v="2"/>
    <x v="6"/>
    <x v="192"/>
    <x v="189"/>
    <s v="M03"/>
    <s v="Federal Grants Fund"/>
    <n v="499301.14"/>
  </r>
  <r>
    <x v="0"/>
    <x v="0"/>
    <x v="202"/>
    <x v="199"/>
    <s v="MM3"/>
    <s v="General Fund"/>
    <n v="31402"/>
  </r>
  <r>
    <x v="4"/>
    <x v="5"/>
    <x v="94"/>
    <x v="94"/>
    <s v="MM3"/>
    <s v="General Fund"/>
    <n v="8619578.8800000008"/>
  </r>
  <r>
    <x v="4"/>
    <x v="0"/>
    <x v="278"/>
    <x v="280"/>
    <s v="MM3"/>
    <s v="General Fund"/>
    <n v="0"/>
  </r>
  <r>
    <x v="0"/>
    <x v="6"/>
    <x v="83"/>
    <x v="83"/>
    <s v="MM3"/>
    <s v="General Fund"/>
    <n v="5450495.7300000004"/>
  </r>
  <r>
    <x v="4"/>
    <x v="0"/>
    <x v="260"/>
    <x v="260"/>
    <s v="M03"/>
    <s v="General Fund"/>
    <n v="405640.58"/>
  </r>
  <r>
    <x v="1"/>
    <x v="0"/>
    <x v="103"/>
    <x v="103"/>
    <s v="MM3"/>
    <s v="General Fund"/>
    <n v="109354.57"/>
  </r>
  <r>
    <x v="1"/>
    <x v="15"/>
    <x v="275"/>
    <x v="276"/>
    <s v="M03"/>
    <s v="General Fund"/>
    <n v="1469571.26"/>
  </r>
  <r>
    <x v="2"/>
    <x v="1"/>
    <x v="266"/>
    <x v="300"/>
    <s v="M04"/>
    <s v="General Fund"/>
    <n v="335629.42"/>
  </r>
  <r>
    <x v="4"/>
    <x v="0"/>
    <x v="217"/>
    <x v="215"/>
    <s v="M03"/>
    <s v="General Fund"/>
    <n v="1709690.19"/>
  </r>
  <r>
    <x v="1"/>
    <x v="1"/>
    <x v="54"/>
    <x v="54"/>
    <s v="M03"/>
    <s v="General Fund"/>
    <n v="709658.8"/>
  </r>
  <r>
    <x v="1"/>
    <x v="0"/>
    <x v="339"/>
    <x v="343"/>
    <s v="M03"/>
    <s v="General Fund"/>
    <n v="1395955.2"/>
  </r>
  <r>
    <x v="3"/>
    <x v="9"/>
    <x v="163"/>
    <x v="161"/>
    <s v="M03"/>
    <s v="General Fund"/>
    <n v="2145667.56"/>
  </r>
  <r>
    <x v="2"/>
    <x v="0"/>
    <x v="93"/>
    <x v="93"/>
    <s v="M03"/>
    <s v="General Fund"/>
    <n v="1759993.06"/>
  </r>
  <r>
    <x v="2"/>
    <x v="6"/>
    <x v="123"/>
    <x v="123"/>
    <s v="M04"/>
    <s v="General Fund"/>
    <n v="1454294.84"/>
  </r>
  <r>
    <x v="0"/>
    <x v="1"/>
    <x v="14"/>
    <x v="14"/>
    <s v="MM3"/>
    <s v="General Fund"/>
    <n v="3896.03"/>
  </r>
  <r>
    <x v="3"/>
    <x v="0"/>
    <x v="354"/>
    <x v="360"/>
    <s v="M03"/>
    <s v="General Fund"/>
    <n v="402081"/>
  </r>
  <r>
    <x v="3"/>
    <x v="6"/>
    <x v="61"/>
    <x v="61"/>
    <s v="M04"/>
    <s v="General Fund"/>
    <n v="211445.95"/>
  </r>
  <r>
    <x v="0"/>
    <x v="0"/>
    <x v="229"/>
    <x v="227"/>
    <s v="MM3"/>
    <s v="General Fund"/>
    <n v="43643.78"/>
  </r>
  <r>
    <x v="3"/>
    <x v="0"/>
    <x v="339"/>
    <x v="343"/>
    <s v="M03"/>
    <s v="Expendable Trust Fund - External"/>
    <n v="0"/>
  </r>
  <r>
    <x v="2"/>
    <x v="6"/>
    <x v="99"/>
    <x v="99"/>
    <s v="MM3"/>
    <s v="Federal Grants Fund"/>
    <n v="2892773.49"/>
  </r>
  <r>
    <x v="2"/>
    <x v="6"/>
    <x v="176"/>
    <x v="173"/>
    <s v="M04"/>
    <s v="General Fund"/>
    <n v="261671.23"/>
  </r>
  <r>
    <x v="3"/>
    <x v="5"/>
    <x v="270"/>
    <x v="270"/>
    <s v="MM3"/>
    <s v="General Fund"/>
    <n v="2114284.94"/>
  </r>
  <r>
    <x v="3"/>
    <x v="6"/>
    <x v="146"/>
    <x v="145"/>
    <s v="M04"/>
    <s v="Federal Grants Fund"/>
    <n v="245180"/>
  </r>
  <r>
    <x v="0"/>
    <x v="0"/>
    <x v="143"/>
    <x v="142"/>
    <s v="M03"/>
    <s v="General Fund"/>
    <n v="7334.32"/>
  </r>
  <r>
    <x v="3"/>
    <x v="6"/>
    <x v="442"/>
    <x v="444"/>
    <s v="M03"/>
    <s v="General Fund"/>
    <n v="1431085.23"/>
  </r>
  <r>
    <x v="0"/>
    <x v="6"/>
    <x v="226"/>
    <x v="224"/>
    <s v="MM3"/>
    <s v="Expendable Trust Fund - External"/>
    <n v="320758"/>
  </r>
  <r>
    <x v="0"/>
    <x v="5"/>
    <x v="94"/>
    <x v="94"/>
    <s v="MM3"/>
    <s v="Federal Grants Fund"/>
    <n v="160409.15"/>
  </r>
  <r>
    <x v="2"/>
    <x v="15"/>
    <x v="275"/>
    <x v="276"/>
    <s v="M03"/>
    <s v="General Fund"/>
    <n v="1434899.99"/>
  </r>
  <r>
    <x v="2"/>
    <x v="0"/>
    <x v="246"/>
    <x v="244"/>
    <s v="MM3"/>
    <s v="General Fund"/>
    <n v="163967.76"/>
  </r>
  <r>
    <x v="3"/>
    <x v="6"/>
    <x v="137"/>
    <x v="136"/>
    <s v="M03"/>
    <s v="Federal Grants Fund"/>
    <n v="3768217.67"/>
  </r>
  <r>
    <x v="2"/>
    <x v="6"/>
    <x v="78"/>
    <x v="78"/>
    <s v="M04"/>
    <s v="Federal Grants Fund"/>
    <n v="1171656.31"/>
  </r>
  <r>
    <x v="3"/>
    <x v="0"/>
    <x v="102"/>
    <x v="102"/>
    <s v="M04"/>
    <s v="General Fund"/>
    <n v="13882.93"/>
  </r>
  <r>
    <x v="1"/>
    <x v="0"/>
    <x v="169"/>
    <x v="167"/>
    <s v="M03"/>
    <s v="General Fund"/>
    <n v="56380.07"/>
  </r>
  <r>
    <x v="0"/>
    <x v="0"/>
    <x v="169"/>
    <x v="167"/>
    <s v="M03"/>
    <s v="General Fund"/>
    <n v="38632.870000000003"/>
  </r>
  <r>
    <x v="0"/>
    <x v="0"/>
    <x v="150"/>
    <x v="149"/>
    <s v="M03"/>
    <s v="General Fund"/>
    <n v="140951.16"/>
  </r>
  <r>
    <x v="4"/>
    <x v="6"/>
    <x v="365"/>
    <x v="370"/>
    <s v="MM3"/>
    <s v="General Fund"/>
    <n v="1622884.4"/>
  </r>
  <r>
    <x v="4"/>
    <x v="6"/>
    <x v="204"/>
    <x v="201"/>
    <s v="M04"/>
    <s v="Federal Grants Fund"/>
    <n v="819404.3"/>
  </r>
  <r>
    <x v="4"/>
    <x v="0"/>
    <x v="88"/>
    <x v="88"/>
    <s v="M04"/>
    <s v="Intragovernmental Services Fund"/>
    <n v="223511.92"/>
  </r>
  <r>
    <x v="4"/>
    <x v="6"/>
    <x v="83"/>
    <x v="83"/>
    <s v="MM3"/>
    <s v="General Fund"/>
    <n v="4213849.0199999996"/>
  </r>
  <r>
    <x v="4"/>
    <x v="0"/>
    <x v="215"/>
    <x v="212"/>
    <s v="M03"/>
    <s v="General Fund"/>
    <n v="2389832.6"/>
  </r>
  <r>
    <x v="5"/>
    <x v="0"/>
    <x v="121"/>
    <x v="121"/>
    <s v="M03"/>
    <s v="General Fund"/>
    <n v="56677546.359999999"/>
  </r>
  <r>
    <x v="5"/>
    <x v="6"/>
    <x v="226"/>
    <x v="224"/>
    <s v="MM3"/>
    <s v="Federal Grants Fund"/>
    <n v="741801.05"/>
  </r>
  <r>
    <x v="5"/>
    <x v="0"/>
    <x v="122"/>
    <x v="122"/>
    <s v="M03"/>
    <s v="General Fund"/>
    <n v="22299.18"/>
  </r>
  <r>
    <x v="5"/>
    <x v="0"/>
    <x v="220"/>
    <x v="218"/>
    <s v="M03"/>
    <s v="General Fund"/>
    <n v="44149398.109999999"/>
  </r>
  <r>
    <x v="5"/>
    <x v="6"/>
    <x v="216"/>
    <x v="213"/>
    <s v="MM3"/>
    <s v="General Fund"/>
    <n v="2966024.09"/>
  </r>
  <r>
    <x v="5"/>
    <x v="0"/>
    <x v="177"/>
    <x v="174"/>
    <s v="MM3"/>
    <s v="General Fund"/>
    <n v="6599880.6299999999"/>
  </r>
  <r>
    <x v="5"/>
    <x v="5"/>
    <x v="387"/>
    <x v="391"/>
    <s v="MM3"/>
    <s v="General Fund"/>
    <n v="9987881.1899999995"/>
  </r>
  <r>
    <x v="5"/>
    <x v="2"/>
    <x v="340"/>
    <x v="344"/>
    <s v="M03"/>
    <s v="General Fund"/>
    <n v="53300004.079999998"/>
  </r>
  <r>
    <x v="5"/>
    <x v="0"/>
    <x v="25"/>
    <x v="25"/>
    <s v="M03"/>
    <s v="General Fund"/>
    <n v="673923.12"/>
  </r>
  <r>
    <x v="5"/>
    <x v="2"/>
    <x v="298"/>
    <x v="301"/>
    <s v="M03"/>
    <s v="Veterans Independence Plus Initiative Fund"/>
    <n v="1528012.63"/>
  </r>
  <r>
    <x v="4"/>
    <x v="6"/>
    <x v="63"/>
    <x v="63"/>
    <s v="M04"/>
    <s v="General Fund"/>
    <n v="1792502.94"/>
  </r>
  <r>
    <x v="0"/>
    <x v="6"/>
    <x v="21"/>
    <x v="21"/>
    <s v="MM3"/>
    <s v="Federal Grants Fund"/>
    <n v="10725.49"/>
  </r>
  <r>
    <x v="1"/>
    <x v="0"/>
    <x v="57"/>
    <x v="57"/>
    <s v="MM3"/>
    <s v="General Fund"/>
    <n v="5644.8"/>
  </r>
  <r>
    <x v="0"/>
    <x v="2"/>
    <x v="347"/>
    <x v="352"/>
    <s v="M03"/>
    <s v="General Fund"/>
    <n v="317049.95"/>
  </r>
  <r>
    <x v="0"/>
    <x v="0"/>
    <x v="336"/>
    <x v="340"/>
    <s v="M03"/>
    <s v="General Fund"/>
    <n v="107048"/>
  </r>
  <r>
    <x v="1"/>
    <x v="0"/>
    <x v="116"/>
    <x v="116"/>
    <s v="M03"/>
    <s v="Expendable Trust Fund - External"/>
    <n v="0"/>
  </r>
  <r>
    <x v="0"/>
    <x v="0"/>
    <x v="336"/>
    <x v="340"/>
    <s v="MM3"/>
    <s v="General Fund"/>
    <n v="272103"/>
  </r>
  <r>
    <x v="2"/>
    <x v="0"/>
    <x v="315"/>
    <x v="318"/>
    <s v="M03"/>
    <s v="General Fund"/>
    <n v="64387.05"/>
  </r>
  <r>
    <x v="1"/>
    <x v="6"/>
    <x v="386"/>
    <x v="390"/>
    <s v="MM3"/>
    <s v="Federal Grants Fund"/>
    <n v="447863.09"/>
  </r>
  <r>
    <x v="4"/>
    <x v="2"/>
    <x v="420"/>
    <x v="423"/>
    <s v="M03"/>
    <s v="Federal Grants Fund"/>
    <n v="380047.66"/>
  </r>
  <r>
    <x v="4"/>
    <x v="8"/>
    <x v="243"/>
    <x v="241"/>
    <s v="M03"/>
    <s v="Federal Grants Fund"/>
    <n v="417645.03"/>
  </r>
  <r>
    <x v="4"/>
    <x v="0"/>
    <x v="210"/>
    <x v="207"/>
    <s v="M03"/>
    <s v="General Fund"/>
    <n v="320370.94"/>
  </r>
  <r>
    <x v="4"/>
    <x v="0"/>
    <x v="52"/>
    <x v="52"/>
    <s v="MM3"/>
    <s v="Expendable Trust Fund - External"/>
    <n v="0"/>
  </r>
  <r>
    <x v="5"/>
    <x v="6"/>
    <x v="337"/>
    <x v="341"/>
    <s v="M04"/>
    <s v="General Fund"/>
    <n v="1000000"/>
  </r>
  <r>
    <x v="4"/>
    <x v="5"/>
    <x v="138"/>
    <x v="137"/>
    <s v="M03"/>
    <s v="General Fund"/>
    <n v="436106.79"/>
  </r>
  <r>
    <x v="1"/>
    <x v="6"/>
    <x v="396"/>
    <x v="400"/>
    <s v="MM3"/>
    <s v="Federal Grants Fund"/>
    <n v="29328"/>
  </r>
  <r>
    <x v="5"/>
    <x v="5"/>
    <x v="30"/>
    <x v="30"/>
    <s v="MM3"/>
    <s v="General Fund"/>
    <n v="500240"/>
  </r>
  <r>
    <x v="3"/>
    <x v="7"/>
    <x v="294"/>
    <x v="296"/>
    <s v="M03"/>
    <s v="General Fund"/>
    <n v="0"/>
  </r>
  <r>
    <x v="5"/>
    <x v="0"/>
    <x v="79"/>
    <x v="79"/>
    <s v="MM3"/>
    <s v="Expendable Trust Fund - External"/>
    <n v="13532.36"/>
  </r>
  <r>
    <x v="0"/>
    <x v="7"/>
    <x v="491"/>
    <x v="495"/>
    <s v="M03"/>
    <s v="General Fund"/>
    <n v="84483.31"/>
  </r>
  <r>
    <x v="4"/>
    <x v="3"/>
    <x v="64"/>
    <x v="64"/>
    <s v="M03"/>
    <s v="Federal Grants Fund"/>
    <n v="0"/>
  </r>
  <r>
    <x v="0"/>
    <x v="6"/>
    <x v="185"/>
    <x v="182"/>
    <s v="MM3"/>
    <s v="Federal Grants Fund"/>
    <n v="305771.44"/>
  </r>
  <r>
    <x v="1"/>
    <x v="6"/>
    <x v="277"/>
    <x v="279"/>
    <s v="M03"/>
    <s v="General Fund"/>
    <n v="685959.63"/>
  </r>
  <r>
    <x v="0"/>
    <x v="0"/>
    <x v="44"/>
    <x v="44"/>
    <s v="MM3"/>
    <s v="General Fund"/>
    <n v="3364.35"/>
  </r>
  <r>
    <x v="4"/>
    <x v="3"/>
    <x v="64"/>
    <x v="64"/>
    <s v="M04"/>
    <s v="Federal Grants Fund"/>
    <n v="277875"/>
  </r>
  <r>
    <x v="4"/>
    <x v="6"/>
    <x v="181"/>
    <x v="178"/>
    <s v="M04"/>
    <s v="Federal Grants Fund"/>
    <n v="5177766.28"/>
  </r>
  <r>
    <x v="5"/>
    <x v="6"/>
    <x v="240"/>
    <x v="238"/>
    <s v="M04"/>
    <s v="Federal Grants Fund"/>
    <n v="5385.52"/>
  </r>
  <r>
    <x v="5"/>
    <x v="6"/>
    <x v="386"/>
    <x v="390"/>
    <s v="MM3"/>
    <s v="Federal Grants Fund"/>
    <n v="236340.93"/>
  </r>
  <r>
    <x v="4"/>
    <x v="0"/>
    <x v="65"/>
    <x v="65"/>
    <s v="M03"/>
    <s v="General Fund"/>
    <n v="6566.27"/>
  </r>
  <r>
    <x v="4"/>
    <x v="7"/>
    <x v="55"/>
    <x v="55"/>
    <s v="M03"/>
    <s v="General Fund"/>
    <n v="42684.480000000003"/>
  </r>
  <r>
    <x v="5"/>
    <x v="13"/>
    <x v="489"/>
    <x v="493"/>
    <s v="M04"/>
    <s v="General Fund"/>
    <n v="344229.6"/>
  </r>
  <r>
    <x v="5"/>
    <x v="6"/>
    <x v="123"/>
    <x v="123"/>
    <s v="M04"/>
    <s v="Federal Grants Fund"/>
    <n v="463682.73"/>
  </r>
  <r>
    <x v="5"/>
    <x v="3"/>
    <x v="302"/>
    <x v="305"/>
    <s v="MM3"/>
    <s v="General Fund"/>
    <n v="194110.4"/>
  </r>
  <r>
    <x v="1"/>
    <x v="8"/>
    <x v="17"/>
    <x v="17"/>
    <s v="M03"/>
    <s v="General Fund"/>
    <n v="675000"/>
  </r>
  <r>
    <x v="3"/>
    <x v="2"/>
    <x v="114"/>
    <x v="114"/>
    <s v="M03"/>
    <s v="General Fund"/>
    <n v="128122.96"/>
  </r>
  <r>
    <x v="2"/>
    <x v="6"/>
    <x v="204"/>
    <x v="201"/>
    <s v="M04"/>
    <s v="Federal Grants Fund"/>
    <n v="795239.25"/>
  </r>
  <r>
    <x v="1"/>
    <x v="7"/>
    <x v="55"/>
    <x v="55"/>
    <s v="M03"/>
    <s v="General Fund"/>
    <n v="24799.9"/>
  </r>
  <r>
    <x v="3"/>
    <x v="6"/>
    <x v="86"/>
    <x v="86"/>
    <s v="M04"/>
    <s v="Federal Grants Fund"/>
    <n v="297475.53999999998"/>
  </r>
  <r>
    <x v="3"/>
    <x v="7"/>
    <x v="326"/>
    <x v="330"/>
    <s v="M03"/>
    <s v="Expendable Trust Fund - External"/>
    <n v="128252.95"/>
  </r>
  <r>
    <x v="0"/>
    <x v="0"/>
    <x v="26"/>
    <x v="26"/>
    <s v="M04"/>
    <s v="General Fund"/>
    <n v="0"/>
  </r>
  <r>
    <x v="5"/>
    <x v="0"/>
    <x v="229"/>
    <x v="227"/>
    <s v="M03"/>
    <s v="Expendable Trust Fund - External"/>
    <n v="0"/>
  </r>
  <r>
    <x v="5"/>
    <x v="6"/>
    <x v="56"/>
    <x v="56"/>
    <s v="M03"/>
    <s v="General Fund"/>
    <n v="126999.57"/>
  </r>
  <r>
    <x v="5"/>
    <x v="6"/>
    <x v="166"/>
    <x v="164"/>
    <s v="MM3"/>
    <s v="General Fund"/>
    <n v="421118.12"/>
  </r>
  <r>
    <x v="1"/>
    <x v="7"/>
    <x v="329"/>
    <x v="333"/>
    <s v="M03"/>
    <s v="Trust Fund For the Head Injury Treatment Service Fund"/>
    <n v="3936"/>
  </r>
  <r>
    <x v="0"/>
    <x v="7"/>
    <x v="296"/>
    <x v="298"/>
    <s v="M03"/>
    <s v="General Fund"/>
    <n v="32605.200000000001"/>
  </r>
  <r>
    <x v="0"/>
    <x v="6"/>
    <x v="87"/>
    <x v="87"/>
    <s v="M04"/>
    <s v="Prevention and Wellness Trust Fund"/>
    <n v="54101.13"/>
  </r>
  <r>
    <x v="0"/>
    <x v="5"/>
    <x v="456"/>
    <x v="458"/>
    <s v="MM3"/>
    <s v="General Fund"/>
    <n v="1954012.86"/>
  </r>
  <r>
    <x v="4"/>
    <x v="7"/>
    <x v="446"/>
    <x v="448"/>
    <s v="M03"/>
    <s v="Federal Grants Fund"/>
    <n v="17558.34"/>
  </r>
  <r>
    <x v="4"/>
    <x v="7"/>
    <x v="43"/>
    <x v="43"/>
    <s v="M03"/>
    <s v="Federal Grants Fund"/>
    <n v="0"/>
  </r>
  <r>
    <x v="3"/>
    <x v="0"/>
    <x v="210"/>
    <x v="207"/>
    <s v="M03"/>
    <s v="Expendable Trust Fund - External"/>
    <n v="0"/>
  </r>
  <r>
    <x v="2"/>
    <x v="3"/>
    <x v="112"/>
    <x v="112"/>
    <s v="M03"/>
    <s v="General Fund"/>
    <n v="198376.49"/>
  </r>
  <r>
    <x v="0"/>
    <x v="6"/>
    <x v="56"/>
    <x v="56"/>
    <s v="M03"/>
    <s v="General Fund"/>
    <n v="130235.52"/>
  </r>
  <r>
    <x v="5"/>
    <x v="0"/>
    <x v="354"/>
    <x v="360"/>
    <s v="M04"/>
    <s v="General Fund"/>
    <n v="405956.25"/>
  </r>
  <r>
    <x v="0"/>
    <x v="6"/>
    <x v="289"/>
    <x v="291"/>
    <s v="M04"/>
    <s v="Federal Grants Fund"/>
    <n v="32500"/>
  </r>
  <r>
    <x v="1"/>
    <x v="3"/>
    <x v="112"/>
    <x v="112"/>
    <s v="M03"/>
    <s v="Federal Grants Fund"/>
    <n v="95675.42"/>
  </r>
  <r>
    <x v="0"/>
    <x v="5"/>
    <x v="330"/>
    <x v="334"/>
    <s v="M04"/>
    <s v="Federal Grants Fund"/>
    <n v="226020.45"/>
  </r>
  <r>
    <x v="3"/>
    <x v="0"/>
    <x v="435"/>
    <x v="436"/>
    <s v="M03"/>
    <s v="General Fund"/>
    <n v="2674.64"/>
  </r>
  <r>
    <x v="2"/>
    <x v="6"/>
    <x v="287"/>
    <x v="289"/>
    <s v="M04"/>
    <s v="General Fund"/>
    <n v="475598.48"/>
  </r>
  <r>
    <x v="3"/>
    <x v="0"/>
    <x v="84"/>
    <x v="84"/>
    <s v="M04"/>
    <s v="Expendable Trust Fund - External"/>
    <n v="-540.59"/>
  </r>
  <r>
    <x v="5"/>
    <x v="0"/>
    <x v="97"/>
    <x v="97"/>
    <s v="MM3"/>
    <s v="Expendable Trust Fund - External"/>
    <n v="582.25"/>
  </r>
  <r>
    <x v="3"/>
    <x v="7"/>
    <x v="323"/>
    <x v="326"/>
    <s v="M03"/>
    <s v="General Fund"/>
    <n v="8227"/>
  </r>
  <r>
    <x v="5"/>
    <x v="2"/>
    <x v="108"/>
    <x v="108"/>
    <s v="M03"/>
    <s v="General Fund"/>
    <n v="184139.34"/>
  </r>
  <r>
    <x v="1"/>
    <x v="0"/>
    <x v="49"/>
    <x v="49"/>
    <s v="MM3"/>
    <s v="Expendable Trust Fund - External"/>
    <n v="0"/>
  </r>
  <r>
    <x v="5"/>
    <x v="0"/>
    <x v="159"/>
    <x v="62"/>
    <s v="M03"/>
    <s v="General Fund"/>
    <n v="3329.88"/>
  </r>
  <r>
    <x v="3"/>
    <x v="5"/>
    <x v="75"/>
    <x v="75"/>
    <s v="M03"/>
    <s v="Expendable Trust Fund - External"/>
    <n v="15950"/>
  </r>
  <r>
    <x v="1"/>
    <x v="1"/>
    <x v="14"/>
    <x v="14"/>
    <s v="MM3"/>
    <s v="General Fund"/>
    <n v="1622.64"/>
  </r>
  <r>
    <x v="2"/>
    <x v="1"/>
    <x v="266"/>
    <x v="300"/>
    <s v="M04"/>
    <s v="Federal Grants Fund"/>
    <n v="41060.839999999997"/>
  </r>
  <r>
    <x v="1"/>
    <x v="7"/>
    <x v="198"/>
    <x v="195"/>
    <s v="M03"/>
    <s v="General Fund"/>
    <n v="9977.44"/>
  </r>
  <r>
    <x v="2"/>
    <x v="0"/>
    <x v="220"/>
    <x v="218"/>
    <s v="M03"/>
    <s v="Expendable Trust Fund - External"/>
    <n v="6996.15"/>
  </r>
  <r>
    <x v="5"/>
    <x v="2"/>
    <x v="473"/>
    <x v="477"/>
    <s v="M03"/>
    <s v="Federal Grants Fund"/>
    <n v="58959"/>
  </r>
  <r>
    <x v="5"/>
    <x v="0"/>
    <x v="126"/>
    <x v="126"/>
    <s v="M03"/>
    <s v="Expendable Trust Fund - External"/>
    <n v="1226"/>
  </r>
  <r>
    <x v="0"/>
    <x v="6"/>
    <x v="408"/>
    <x v="411"/>
    <s v="M03"/>
    <s v="Federal Grants Fund"/>
    <n v="54833.17"/>
  </r>
  <r>
    <x v="2"/>
    <x v="3"/>
    <x v="89"/>
    <x v="89"/>
    <s v="M04"/>
    <s v="Expendable Trust Fund - External"/>
    <n v="613.20000000000005"/>
  </r>
  <r>
    <x v="5"/>
    <x v="7"/>
    <x v="344"/>
    <x v="349"/>
    <s v="M03"/>
    <s v="Federal Grants Fund"/>
    <n v="14240"/>
  </r>
  <r>
    <x v="3"/>
    <x v="3"/>
    <x v="89"/>
    <x v="89"/>
    <s v="M04"/>
    <s v="Federal Grants Fund"/>
    <n v="50000"/>
  </r>
  <r>
    <x v="2"/>
    <x v="0"/>
    <x v="215"/>
    <x v="212"/>
    <s v="M03"/>
    <s v="Expendable Trust Fund - External"/>
    <n v="0"/>
  </r>
  <r>
    <x v="2"/>
    <x v="7"/>
    <x v="208"/>
    <x v="214"/>
    <s v="M03"/>
    <s v="Federal Grants Fund"/>
    <n v="-2440.37"/>
  </r>
  <r>
    <x v="3"/>
    <x v="9"/>
    <x v="407"/>
    <x v="410"/>
    <s v="M03"/>
    <s v="Federal Grants Fund"/>
    <n v="3888.25"/>
  </r>
  <r>
    <x v="3"/>
    <x v="0"/>
    <x v="187"/>
    <x v="184"/>
    <s v="M03"/>
    <s v="General Fund"/>
    <n v="0"/>
  </r>
  <r>
    <x v="3"/>
    <x v="6"/>
    <x v="467"/>
    <x v="470"/>
    <s v="M04"/>
    <s v="Federal Grants Fund"/>
    <n v="0"/>
  </r>
  <r>
    <x v="0"/>
    <x v="0"/>
    <x v="314"/>
    <x v="317"/>
    <s v="MM3"/>
    <s v="Expendable Trust Fund - External"/>
    <n v="0"/>
  </r>
  <r>
    <x v="2"/>
    <x v="0"/>
    <x v="177"/>
    <x v="174"/>
    <s v="MM3"/>
    <s v="Expendable Trust Fund - External"/>
    <n v="0"/>
  </r>
  <r>
    <x v="1"/>
    <x v="6"/>
    <x v="300"/>
    <x v="303"/>
    <s v="M04"/>
    <s v="Federal Grants Fund"/>
    <n v="13173.71"/>
  </r>
  <r>
    <x v="4"/>
    <x v="6"/>
    <x v="166"/>
    <x v="164"/>
    <s v="MM3"/>
    <s v="Federal Grants Fund"/>
    <n v="0"/>
  </r>
  <r>
    <x v="2"/>
    <x v="10"/>
    <x v="492"/>
    <x v="496"/>
    <s v="M03"/>
    <s v="Federal Grants Fund"/>
    <n v="0"/>
  </r>
  <r>
    <x v="4"/>
    <x v="6"/>
    <x v="277"/>
    <x v="279"/>
    <s v="M03"/>
    <s v="Federal Grants Fund"/>
    <n v="11253.55"/>
  </r>
  <r>
    <x v="2"/>
    <x v="3"/>
    <x v="262"/>
    <x v="262"/>
    <s v="M03"/>
    <s v="Federal Grants Fund"/>
    <n v="1843.88"/>
  </r>
  <r>
    <x v="2"/>
    <x v="3"/>
    <x v="3"/>
    <x v="3"/>
    <s v="M03"/>
    <s v="General Fund"/>
    <n v="9912468.3800000008"/>
  </r>
  <r>
    <x v="2"/>
    <x v="0"/>
    <x v="11"/>
    <x v="11"/>
    <s v="MM3"/>
    <s v="General Fund"/>
    <n v="166545.12"/>
  </r>
  <r>
    <x v="3"/>
    <x v="0"/>
    <x v="104"/>
    <x v="104"/>
    <s v="M04"/>
    <s v="General Fund"/>
    <n v="35931682.18"/>
  </r>
  <r>
    <x v="3"/>
    <x v="0"/>
    <x v="104"/>
    <x v="104"/>
    <s v="M03"/>
    <s v="General Fund"/>
    <n v="97215.360000000001"/>
  </r>
  <r>
    <x v="3"/>
    <x v="6"/>
    <x v="181"/>
    <x v="178"/>
    <s v="M04"/>
    <s v="Massachusetts State Public Health HIV and Hepatitis Fund"/>
    <n v="92620.53"/>
  </r>
  <r>
    <x v="0"/>
    <x v="6"/>
    <x v="19"/>
    <x v="19"/>
    <s v="M03"/>
    <s v="General Fund"/>
    <n v="3833975.68"/>
  </r>
  <r>
    <x v="2"/>
    <x v="6"/>
    <x v="137"/>
    <x v="136"/>
    <s v="MM3"/>
    <s v="General Fund"/>
    <n v="28072714.850000001"/>
  </r>
  <r>
    <x v="2"/>
    <x v="0"/>
    <x v="52"/>
    <x v="52"/>
    <s v="MM3"/>
    <s v="General Fund"/>
    <n v="7042514.6699999999"/>
  </r>
  <r>
    <x v="0"/>
    <x v="3"/>
    <x v="6"/>
    <x v="6"/>
    <s v="M03"/>
    <s v="Agency Fund"/>
    <n v="549937.84"/>
  </r>
  <r>
    <x v="0"/>
    <x v="0"/>
    <x v="154"/>
    <x v="153"/>
    <s v="M03"/>
    <s v="General Fund"/>
    <n v="18973344"/>
  </r>
  <r>
    <x v="0"/>
    <x v="6"/>
    <x v="218"/>
    <x v="216"/>
    <s v="MM3"/>
    <s v="General Fund"/>
    <n v="11825575.6"/>
  </r>
  <r>
    <x v="1"/>
    <x v="0"/>
    <x v="79"/>
    <x v="79"/>
    <s v="MM3"/>
    <s v="General Fund"/>
    <n v="736688.59"/>
  </r>
  <r>
    <x v="4"/>
    <x v="0"/>
    <x v="177"/>
    <x v="174"/>
    <s v="M03"/>
    <s v="General Fund"/>
    <n v="25407141.539999999"/>
  </r>
  <r>
    <x v="3"/>
    <x v="7"/>
    <x v="412"/>
    <x v="415"/>
    <s v="M04"/>
    <s v="General Fund"/>
    <n v="249.96"/>
  </r>
  <r>
    <x v="3"/>
    <x v="7"/>
    <x v="173"/>
    <x v="104"/>
    <s v="M04"/>
    <s v="General Fund"/>
    <n v="544403.39"/>
  </r>
  <r>
    <x v="1"/>
    <x v="7"/>
    <x v="127"/>
    <x v="127"/>
    <s v="M03"/>
    <s v="General Fund"/>
    <n v="3127820.87"/>
  </r>
  <r>
    <x v="4"/>
    <x v="0"/>
    <x v="20"/>
    <x v="20"/>
    <s v="M03"/>
    <s v="General Fund"/>
    <n v="945148.72"/>
  </r>
  <r>
    <x v="3"/>
    <x v="8"/>
    <x v="391"/>
    <x v="395"/>
    <s v="M03"/>
    <s v="General Fund"/>
    <n v="288320.11"/>
  </r>
  <r>
    <x v="2"/>
    <x v="6"/>
    <x v="95"/>
    <x v="95"/>
    <s v="MM3"/>
    <s v="Federal Grants Fund"/>
    <n v="5387469.2400000002"/>
  </r>
  <r>
    <x v="1"/>
    <x v="2"/>
    <x v="272"/>
    <x v="272"/>
    <s v="M03"/>
    <s v="Federal Grants Fund"/>
    <n v="7250218.5"/>
  </r>
  <r>
    <x v="2"/>
    <x v="0"/>
    <x v="177"/>
    <x v="174"/>
    <s v="MM3"/>
    <s v="General Fund"/>
    <n v="4172862.9"/>
  </r>
  <r>
    <x v="3"/>
    <x v="6"/>
    <x v="493"/>
    <x v="497"/>
    <s v="M03"/>
    <s v="General Fund"/>
    <n v="1664928"/>
  </r>
  <r>
    <x v="3"/>
    <x v="2"/>
    <x v="364"/>
    <x v="369"/>
    <s v="M03"/>
    <s v="General Fund"/>
    <n v="208392744.99000001"/>
  </r>
  <r>
    <x v="3"/>
    <x v="6"/>
    <x v="86"/>
    <x v="86"/>
    <s v="M04"/>
    <s v="Distressed Hospital Trust Fund"/>
    <n v="374026.62"/>
  </r>
  <r>
    <x v="1"/>
    <x v="6"/>
    <x v="234"/>
    <x v="231"/>
    <s v="M03"/>
    <s v="General Fund"/>
    <n v="930435.9"/>
  </r>
  <r>
    <x v="2"/>
    <x v="5"/>
    <x v="134"/>
    <x v="134"/>
    <s v="MM3"/>
    <s v="General Fund"/>
    <n v="11830652.470000001"/>
  </r>
  <r>
    <x v="2"/>
    <x v="0"/>
    <x v="25"/>
    <x v="25"/>
    <s v="MM3"/>
    <s v="General Fund"/>
    <n v="3167092.58"/>
  </r>
  <r>
    <x v="0"/>
    <x v="0"/>
    <x v="278"/>
    <x v="280"/>
    <s v="MM3"/>
    <s v="General Fund"/>
    <n v="9521947.8000000007"/>
  </r>
  <r>
    <x v="2"/>
    <x v="7"/>
    <x v="296"/>
    <x v="298"/>
    <s v="M03"/>
    <s v="Federal Grants Fund"/>
    <n v="896778.03"/>
  </r>
  <r>
    <x v="0"/>
    <x v="0"/>
    <x v="28"/>
    <x v="28"/>
    <s v="MM3"/>
    <s v="General Fund"/>
    <n v="929276.13"/>
  </r>
  <r>
    <x v="0"/>
    <x v="1"/>
    <x v="172"/>
    <x v="170"/>
    <s v="M03"/>
    <s v="General Fund"/>
    <n v="1159979.1200000001"/>
  </r>
  <r>
    <x v="1"/>
    <x v="3"/>
    <x v="313"/>
    <x v="316"/>
    <s v="M03"/>
    <s v="General Fund"/>
    <n v="142055.65"/>
  </r>
  <r>
    <x v="2"/>
    <x v="13"/>
    <x v="426"/>
    <x v="429"/>
    <s v="M03"/>
    <s v="General Fund"/>
    <n v="6173090.9000000004"/>
  </r>
  <r>
    <x v="2"/>
    <x v="0"/>
    <x v="221"/>
    <x v="219"/>
    <s v="M03"/>
    <s v="General Fund"/>
    <n v="34374840.200000003"/>
  </r>
  <r>
    <x v="0"/>
    <x v="6"/>
    <x v="77"/>
    <x v="77"/>
    <s v="M04"/>
    <s v="Federal Grants Fund"/>
    <n v="126833.63"/>
  </r>
  <r>
    <x v="2"/>
    <x v="0"/>
    <x v="260"/>
    <x v="260"/>
    <s v="M03"/>
    <s v="General Fund"/>
    <n v="257533.9"/>
  </r>
  <r>
    <x v="1"/>
    <x v="2"/>
    <x v="420"/>
    <x v="423"/>
    <s v="M03"/>
    <s v="Federal Grants Fund"/>
    <n v="554596.79"/>
  </r>
  <r>
    <x v="2"/>
    <x v="7"/>
    <x v="16"/>
    <x v="16"/>
    <s v="M03"/>
    <s v="General Fund"/>
    <n v="2867871.01"/>
  </r>
  <r>
    <x v="2"/>
    <x v="6"/>
    <x v="19"/>
    <x v="19"/>
    <s v="M03"/>
    <s v="General Fund"/>
    <n v="3785856.16"/>
  </r>
  <r>
    <x v="0"/>
    <x v="6"/>
    <x v="137"/>
    <x v="136"/>
    <s v="MM3"/>
    <s v="Substance Abuse Services Fund"/>
    <n v="4714860.04"/>
  </r>
  <r>
    <x v="0"/>
    <x v="5"/>
    <x v="94"/>
    <x v="94"/>
    <s v="M04"/>
    <s v="General Fund"/>
    <n v="735638.72"/>
  </r>
  <r>
    <x v="1"/>
    <x v="2"/>
    <x v="292"/>
    <x v="294"/>
    <s v="M03"/>
    <s v="Federal Grants Fund"/>
    <n v="1965950.73"/>
  </r>
  <r>
    <x v="1"/>
    <x v="6"/>
    <x v="337"/>
    <x v="341"/>
    <s v="M04"/>
    <s v="General Fund"/>
    <n v="900000"/>
  </r>
  <r>
    <x v="1"/>
    <x v="6"/>
    <x v="118"/>
    <x v="118"/>
    <s v="M04"/>
    <s v="General Fund"/>
    <n v="244999"/>
  </r>
  <r>
    <x v="2"/>
    <x v="8"/>
    <x v="45"/>
    <x v="45"/>
    <s v="M03"/>
    <s v="Federal Grants Fund"/>
    <n v="550093.79"/>
  </r>
  <r>
    <x v="2"/>
    <x v="0"/>
    <x v="116"/>
    <x v="116"/>
    <s v="MM3"/>
    <s v="General Fund"/>
    <n v="974317.26"/>
  </r>
  <r>
    <x v="0"/>
    <x v="6"/>
    <x v="334"/>
    <x v="338"/>
    <s v="M04"/>
    <s v="General Fund"/>
    <n v="694601.32"/>
  </r>
  <r>
    <x v="0"/>
    <x v="6"/>
    <x v="337"/>
    <x v="341"/>
    <s v="M04"/>
    <s v="General Fund"/>
    <n v="1031300.9"/>
  </r>
  <r>
    <x v="0"/>
    <x v="5"/>
    <x v="447"/>
    <x v="449"/>
    <s v="MM3"/>
    <s v="General Fund"/>
    <n v="5797892.5300000003"/>
  </r>
  <r>
    <x v="1"/>
    <x v="6"/>
    <x v="396"/>
    <x v="400"/>
    <s v="MM3"/>
    <s v="General Fund"/>
    <n v="862232.36"/>
  </r>
  <r>
    <x v="2"/>
    <x v="0"/>
    <x v="339"/>
    <x v="343"/>
    <s v="M03"/>
    <s v="General Fund"/>
    <n v="1142939.52"/>
  </r>
  <r>
    <x v="4"/>
    <x v="1"/>
    <x v="235"/>
    <x v="232"/>
    <s v="M03"/>
    <s v="General Fund"/>
    <n v="454386.29"/>
  </r>
  <r>
    <x v="0"/>
    <x v="6"/>
    <x v="357"/>
    <x v="363"/>
    <s v="MM3"/>
    <s v="General Fund"/>
    <n v="1722016.95"/>
  </r>
  <r>
    <x v="1"/>
    <x v="6"/>
    <x v="19"/>
    <x v="19"/>
    <s v="M03"/>
    <s v="General Fund"/>
    <n v="3833976.36"/>
  </r>
  <r>
    <x v="1"/>
    <x v="2"/>
    <x v="347"/>
    <x v="352"/>
    <s v="M04"/>
    <s v="General Fund"/>
    <n v="317049.95"/>
  </r>
  <r>
    <x v="2"/>
    <x v="8"/>
    <x v="391"/>
    <x v="395"/>
    <s v="M03"/>
    <s v="General Fund"/>
    <n v="206063.45"/>
  </r>
  <r>
    <x v="1"/>
    <x v="0"/>
    <x v="189"/>
    <x v="186"/>
    <s v="MM3"/>
    <s v="General Fund"/>
    <n v="298883.20000000001"/>
  </r>
  <r>
    <x v="1"/>
    <x v="6"/>
    <x v="226"/>
    <x v="224"/>
    <s v="MM3"/>
    <s v="Federal Grants Fund"/>
    <n v="438264"/>
  </r>
  <r>
    <x v="1"/>
    <x v="6"/>
    <x v="37"/>
    <x v="37"/>
    <s v="MM3"/>
    <s v="Federal Grants Fund"/>
    <n v="1080176.83"/>
  </r>
  <r>
    <x v="1"/>
    <x v="5"/>
    <x v="158"/>
    <x v="157"/>
    <s v="M04"/>
    <s v="General Fund"/>
    <n v="171426.05"/>
  </r>
  <r>
    <x v="0"/>
    <x v="0"/>
    <x v="26"/>
    <x v="26"/>
    <s v="MM3"/>
    <s v="General Fund"/>
    <n v="178397.82"/>
  </r>
  <r>
    <x v="2"/>
    <x v="1"/>
    <x v="101"/>
    <x v="101"/>
    <s v="M03"/>
    <s v="General Fund"/>
    <n v="388584.42"/>
  </r>
  <r>
    <x v="2"/>
    <x v="0"/>
    <x v="103"/>
    <x v="103"/>
    <s v="M03"/>
    <s v="General Fund"/>
    <n v="364856.11"/>
  </r>
  <r>
    <x v="1"/>
    <x v="3"/>
    <x v="313"/>
    <x v="316"/>
    <s v="M03"/>
    <s v="Federal Grants Fund"/>
    <n v="147343.73000000001"/>
  </r>
  <r>
    <x v="0"/>
    <x v="0"/>
    <x v="49"/>
    <x v="49"/>
    <s v="M03"/>
    <s v="General Fund"/>
    <n v="219827.86"/>
  </r>
  <r>
    <x v="1"/>
    <x v="5"/>
    <x v="359"/>
    <x v="365"/>
    <s v="MM3"/>
    <s v="General Fund"/>
    <n v="523771.1"/>
  </r>
  <r>
    <x v="2"/>
    <x v="7"/>
    <x v="208"/>
    <x v="214"/>
    <s v="M03"/>
    <s v="Trust Fund For the Head Injury Treatment Service Fund"/>
    <n v="1328103.73"/>
  </r>
  <r>
    <x v="1"/>
    <x v="0"/>
    <x v="121"/>
    <x v="121"/>
    <s v="MM3"/>
    <s v="Expendable Trust Fund - External"/>
    <n v="0"/>
  </r>
  <r>
    <x v="0"/>
    <x v="3"/>
    <x v="463"/>
    <x v="465"/>
    <s v="M03"/>
    <s v="General Fund"/>
    <n v="462356.05"/>
  </r>
  <r>
    <x v="2"/>
    <x v="5"/>
    <x v="138"/>
    <x v="137"/>
    <s v="M03"/>
    <s v="General Fund"/>
    <n v="826521.67"/>
  </r>
  <r>
    <x v="2"/>
    <x v="6"/>
    <x v="21"/>
    <x v="21"/>
    <s v="MM3"/>
    <s v="Federal Grants Fund"/>
    <n v="30000"/>
  </r>
  <r>
    <x v="1"/>
    <x v="2"/>
    <x v="389"/>
    <x v="393"/>
    <s v="M03"/>
    <s v="General Fund"/>
    <n v="1409622.38"/>
  </r>
  <r>
    <x v="3"/>
    <x v="6"/>
    <x v="288"/>
    <x v="290"/>
    <s v="M04"/>
    <s v="General Fund"/>
    <n v="159545.81"/>
  </r>
  <r>
    <x v="3"/>
    <x v="0"/>
    <x v="189"/>
    <x v="186"/>
    <s v="MM3"/>
    <s v="General Fund"/>
    <n v="285502.8"/>
  </r>
  <r>
    <x v="4"/>
    <x v="0"/>
    <x v="41"/>
    <x v="41"/>
    <s v="M03"/>
    <s v="General Fund"/>
    <n v="2577562.16"/>
  </r>
  <r>
    <x v="1"/>
    <x v="6"/>
    <x v="38"/>
    <x v="38"/>
    <s v="MM3"/>
    <s v="Federal Grants Fund"/>
    <n v="1228821.3999999999"/>
  </r>
  <r>
    <x v="1"/>
    <x v="1"/>
    <x v="101"/>
    <x v="101"/>
    <s v="M03"/>
    <s v="Federal Grants Fund"/>
    <n v="738233.18"/>
  </r>
  <r>
    <x v="3"/>
    <x v="5"/>
    <x v="353"/>
    <x v="359"/>
    <s v="M04"/>
    <s v="Expendable Trust Fund - External"/>
    <n v="2395.7199999999998"/>
  </r>
  <r>
    <x v="3"/>
    <x v="6"/>
    <x v="490"/>
    <x v="494"/>
    <s v="M04"/>
    <s v="General Fund"/>
    <n v="734032"/>
  </r>
  <r>
    <x v="3"/>
    <x v="15"/>
    <x v="275"/>
    <x v="276"/>
    <s v="M03"/>
    <s v="General Fund"/>
    <n v="1788000"/>
  </r>
  <r>
    <x v="3"/>
    <x v="6"/>
    <x v="171"/>
    <x v="169"/>
    <s v="M03"/>
    <s v="Federal Grants Fund"/>
    <n v="643537.78"/>
  </r>
  <r>
    <x v="0"/>
    <x v="0"/>
    <x v="215"/>
    <x v="212"/>
    <s v="MM3"/>
    <s v="General Fund"/>
    <n v="141853.65"/>
  </r>
  <r>
    <x v="4"/>
    <x v="3"/>
    <x v="27"/>
    <x v="27"/>
    <s v="M03"/>
    <s v="General Fund"/>
    <n v="0"/>
  </r>
  <r>
    <x v="2"/>
    <x v="0"/>
    <x v="122"/>
    <x v="346"/>
    <s v="MM3"/>
    <s v="General Fund"/>
    <n v="15420.29"/>
  </r>
  <r>
    <x v="4"/>
    <x v="7"/>
    <x v="208"/>
    <x v="214"/>
    <s v="M04"/>
    <s v="General Fund"/>
    <n v="0"/>
  </r>
  <r>
    <x v="3"/>
    <x v="5"/>
    <x v="270"/>
    <x v="270"/>
    <s v="M04"/>
    <s v="Federal Grants Fund"/>
    <n v="125157.83"/>
  </r>
  <r>
    <x v="3"/>
    <x v="6"/>
    <x v="77"/>
    <x v="77"/>
    <s v="M04"/>
    <s v="Federal Grants Fund"/>
    <n v="32847.1"/>
  </r>
  <r>
    <x v="3"/>
    <x v="6"/>
    <x v="166"/>
    <x v="164"/>
    <s v="MM3"/>
    <s v="Federal Grants Fund"/>
    <n v="95850"/>
  </r>
  <r>
    <x v="0"/>
    <x v="0"/>
    <x v="103"/>
    <x v="103"/>
    <s v="M03"/>
    <s v="General Fund"/>
    <n v="440286.21"/>
  </r>
  <r>
    <x v="1"/>
    <x v="6"/>
    <x v="137"/>
    <x v="136"/>
    <s v="M03"/>
    <s v="General Fund"/>
    <n v="459140"/>
  </r>
  <r>
    <x v="2"/>
    <x v="6"/>
    <x v="378"/>
    <x v="382"/>
    <s v="M04"/>
    <s v="Federal Grants Fund"/>
    <n v="0"/>
  </r>
  <r>
    <x v="2"/>
    <x v="0"/>
    <x v="88"/>
    <x v="88"/>
    <s v="M04"/>
    <s v="Intragovernmental Services Fund"/>
    <n v="634000"/>
  </r>
  <r>
    <x v="0"/>
    <x v="5"/>
    <x v="138"/>
    <x v="137"/>
    <s v="M03"/>
    <s v="General Fund"/>
    <n v="831650.25"/>
  </r>
  <r>
    <x v="4"/>
    <x v="6"/>
    <x v="281"/>
    <x v="283"/>
    <s v="MM3"/>
    <s v="Federal Grants Fund"/>
    <n v="1090000"/>
  </r>
  <r>
    <x v="4"/>
    <x v="7"/>
    <x v="208"/>
    <x v="214"/>
    <s v="M03"/>
    <s v="General Fund"/>
    <n v="0"/>
  </r>
  <r>
    <x v="2"/>
    <x v="9"/>
    <x v="388"/>
    <x v="392"/>
    <s v="M03"/>
    <s v="General Fund"/>
    <n v="1976011.4"/>
  </r>
  <r>
    <x v="5"/>
    <x v="5"/>
    <x v="5"/>
    <x v="5"/>
    <s v="MM3"/>
    <s v="General Fund"/>
    <n v="263555247.49000001"/>
  </r>
  <r>
    <x v="5"/>
    <x v="7"/>
    <x v="251"/>
    <x v="249"/>
    <s v="M04"/>
    <s v="Trust Fund For the Head Injury Treatment Service Fund"/>
    <n v="2850"/>
  </r>
  <r>
    <x v="5"/>
    <x v="6"/>
    <x v="95"/>
    <x v="95"/>
    <s v="MM3"/>
    <s v="Federal Grants Fund"/>
    <n v="4771645.05"/>
  </r>
  <r>
    <x v="5"/>
    <x v="9"/>
    <x v="222"/>
    <x v="220"/>
    <s v="M03"/>
    <s v="General Fund"/>
    <n v="7906477.7400000002"/>
  </r>
  <r>
    <x v="5"/>
    <x v="3"/>
    <x v="29"/>
    <x v="29"/>
    <s v="M04"/>
    <s v="General Fund"/>
    <n v="10387616.85"/>
  </r>
  <r>
    <x v="5"/>
    <x v="2"/>
    <x v="292"/>
    <x v="294"/>
    <s v="M03"/>
    <s v="Federal Grants Fund"/>
    <n v="1492846.9"/>
  </r>
  <r>
    <x v="0"/>
    <x v="6"/>
    <x v="196"/>
    <x v="193"/>
    <s v="MM3"/>
    <s v="General Fund"/>
    <n v="801972.48"/>
  </r>
  <r>
    <x v="0"/>
    <x v="5"/>
    <x v="75"/>
    <x v="75"/>
    <s v="M03"/>
    <s v="Expendable Trust Fund - External"/>
    <n v="102526.19"/>
  </r>
  <r>
    <x v="1"/>
    <x v="7"/>
    <x v="294"/>
    <x v="296"/>
    <s v="M03"/>
    <s v="General Fund"/>
    <n v="231722.87"/>
  </r>
  <r>
    <x v="5"/>
    <x v="7"/>
    <x v="34"/>
    <x v="34"/>
    <s v="M03"/>
    <s v="Trust Fund For the Head Injury Treatment Service Fund"/>
    <n v="46937.1"/>
  </r>
  <r>
    <x v="5"/>
    <x v="6"/>
    <x v="263"/>
    <x v="263"/>
    <s v="MM3"/>
    <s v="General Fund"/>
    <n v="27065797.210000001"/>
  </r>
  <r>
    <x v="1"/>
    <x v="7"/>
    <x v="40"/>
    <x v="40"/>
    <s v="M03"/>
    <s v="Federal Grants Fund"/>
    <n v="52797.48"/>
  </r>
  <r>
    <x v="1"/>
    <x v="6"/>
    <x v="236"/>
    <x v="234"/>
    <s v="M04"/>
    <s v="General Fund"/>
    <n v="1103272.57"/>
  </r>
  <r>
    <x v="2"/>
    <x v="6"/>
    <x v="146"/>
    <x v="145"/>
    <s v="M04"/>
    <s v="General Fund"/>
    <n v="121000"/>
  </r>
  <r>
    <x v="2"/>
    <x v="6"/>
    <x v="146"/>
    <x v="145"/>
    <s v="M04"/>
    <s v="Federal Grants Fund"/>
    <n v="323951.99"/>
  </r>
  <r>
    <x v="4"/>
    <x v="6"/>
    <x v="234"/>
    <x v="231"/>
    <s v="M03"/>
    <s v="General Fund"/>
    <n v="995697.01"/>
  </r>
  <r>
    <x v="1"/>
    <x v="1"/>
    <x v="266"/>
    <x v="300"/>
    <s v="M04"/>
    <s v="Expendable Trust Fund - External"/>
    <n v="9837.68"/>
  </r>
  <r>
    <x v="2"/>
    <x v="5"/>
    <x v="447"/>
    <x v="449"/>
    <s v="MM3"/>
    <s v="General Fund"/>
    <n v="5469265"/>
  </r>
  <r>
    <x v="2"/>
    <x v="1"/>
    <x v="372"/>
    <x v="377"/>
    <s v="M03"/>
    <s v="General Fund"/>
    <n v="6601.8"/>
  </r>
  <r>
    <x v="0"/>
    <x v="5"/>
    <x v="242"/>
    <x v="240"/>
    <s v="MM3"/>
    <s v="General Fund"/>
    <n v="332739.20000000001"/>
  </r>
  <r>
    <x v="4"/>
    <x v="6"/>
    <x v="252"/>
    <x v="250"/>
    <s v="MM3"/>
    <s v="Federal Grants Fund"/>
    <n v="86985.39"/>
  </r>
  <r>
    <x v="1"/>
    <x v="1"/>
    <x v="266"/>
    <x v="300"/>
    <s v="M04"/>
    <s v="Federal Grants Fund"/>
    <n v="45578.879999999997"/>
  </r>
  <r>
    <x v="4"/>
    <x v="2"/>
    <x v="338"/>
    <x v="342"/>
    <s v="M03"/>
    <s v="Federal Grants Fund"/>
    <n v="2183881.9500000002"/>
  </r>
  <r>
    <x v="1"/>
    <x v="5"/>
    <x v="195"/>
    <x v="192"/>
    <s v="M04"/>
    <s v="General Fund"/>
    <n v="5330594.29"/>
  </r>
  <r>
    <x v="1"/>
    <x v="1"/>
    <x v="14"/>
    <x v="14"/>
    <s v="MM3"/>
    <s v="Federal Grants Fund"/>
    <n v="2771.5"/>
  </r>
  <r>
    <x v="4"/>
    <x v="3"/>
    <x v="89"/>
    <x v="89"/>
    <s v="M04"/>
    <s v="General Fund"/>
    <n v="155782.43"/>
  </r>
  <r>
    <x v="4"/>
    <x v="5"/>
    <x v="134"/>
    <x v="134"/>
    <s v="MM3"/>
    <s v="General Fund"/>
    <n v="8164803.8700000001"/>
  </r>
  <r>
    <x v="5"/>
    <x v="7"/>
    <x v="173"/>
    <x v="104"/>
    <s v="M04"/>
    <s v="General Fund"/>
    <n v="388537.75"/>
  </r>
  <r>
    <x v="5"/>
    <x v="6"/>
    <x v="83"/>
    <x v="83"/>
    <s v="MM3"/>
    <s v="General Fund"/>
    <n v="3730337.52"/>
  </r>
  <r>
    <x v="4"/>
    <x v="3"/>
    <x v="6"/>
    <x v="6"/>
    <s v="M03"/>
    <s v="General Fund"/>
    <n v="0"/>
  </r>
  <r>
    <x v="5"/>
    <x v="0"/>
    <x v="223"/>
    <x v="221"/>
    <s v="MM3"/>
    <s v="General Fund"/>
    <n v="4243457.82"/>
  </r>
  <r>
    <x v="3"/>
    <x v="6"/>
    <x v="95"/>
    <x v="95"/>
    <s v="M04"/>
    <s v="Federal Grants Fund"/>
    <n v="0"/>
  </r>
  <r>
    <x v="5"/>
    <x v="6"/>
    <x v="38"/>
    <x v="38"/>
    <s v="M03"/>
    <s v="General Fund"/>
    <n v="1805233.04"/>
  </r>
  <r>
    <x v="3"/>
    <x v="6"/>
    <x v="245"/>
    <x v="243"/>
    <s v="MM3"/>
    <s v="General Fund"/>
    <n v="0"/>
  </r>
  <r>
    <x v="5"/>
    <x v="7"/>
    <x v="127"/>
    <x v="127"/>
    <s v="M03"/>
    <s v="Trust Fund For the Head Injury Treatment Service Fund"/>
    <n v="8282.1200000000008"/>
  </r>
  <r>
    <x v="3"/>
    <x v="6"/>
    <x v="137"/>
    <x v="136"/>
    <s v="MM3"/>
    <s v="Federal Grants Fund"/>
    <n v="4380.6000000000004"/>
  </r>
  <r>
    <x v="3"/>
    <x v="5"/>
    <x v="242"/>
    <x v="240"/>
    <s v="MM3"/>
    <s v="General Fund"/>
    <n v="476463.84"/>
  </r>
  <r>
    <x v="0"/>
    <x v="11"/>
    <x v="309"/>
    <x v="312"/>
    <s v="M04"/>
    <s v="Intragovernmental Services Fund"/>
    <n v="6318646.9199999999"/>
  </r>
  <r>
    <x v="4"/>
    <x v="5"/>
    <x v="362"/>
    <x v="368"/>
    <s v="MM3"/>
    <s v="General Fund"/>
    <n v="1346037.43"/>
  </r>
  <r>
    <x v="2"/>
    <x v="5"/>
    <x v="242"/>
    <x v="240"/>
    <s v="M04"/>
    <s v="General Fund"/>
    <n v="604924.48"/>
  </r>
  <r>
    <x v="1"/>
    <x v="6"/>
    <x v="301"/>
    <x v="304"/>
    <s v="M04"/>
    <s v="General Fund"/>
    <n v="395391.1"/>
  </r>
  <r>
    <x v="0"/>
    <x v="6"/>
    <x v="305"/>
    <x v="308"/>
    <s v="M04"/>
    <s v="Massachusetts Aids Fund"/>
    <n v="81297.09"/>
  </r>
  <r>
    <x v="4"/>
    <x v="9"/>
    <x v="494"/>
    <x v="498"/>
    <s v="M03"/>
    <s v="General Fund"/>
    <n v="7500"/>
  </r>
  <r>
    <x v="4"/>
    <x v="1"/>
    <x v="107"/>
    <x v="107"/>
    <s v="M03"/>
    <s v="Federal Grants Fund"/>
    <n v="19173.64"/>
  </r>
  <r>
    <x v="4"/>
    <x v="7"/>
    <x v="40"/>
    <x v="40"/>
    <s v="M03"/>
    <s v="General Fund"/>
    <n v="166011.51999999999"/>
  </r>
  <r>
    <x v="4"/>
    <x v="4"/>
    <x v="254"/>
    <x v="252"/>
    <s v="M03"/>
    <s v="Federal Grants Fund"/>
    <n v="170688.5"/>
  </r>
  <r>
    <x v="4"/>
    <x v="0"/>
    <x v="0"/>
    <x v="0"/>
    <s v="M03"/>
    <s v="Expendable Trust Fund - External"/>
    <n v="0"/>
  </r>
  <r>
    <x v="4"/>
    <x v="5"/>
    <x v="92"/>
    <x v="92"/>
    <s v="MM3"/>
    <s v="General Fund"/>
    <n v="253916.98"/>
  </r>
  <r>
    <x v="4"/>
    <x v="6"/>
    <x v="467"/>
    <x v="470"/>
    <s v="M04"/>
    <s v="Federal Grants Fund"/>
    <n v="36007.24"/>
  </r>
  <r>
    <x v="4"/>
    <x v="5"/>
    <x v="92"/>
    <x v="92"/>
    <s v="M03"/>
    <s v="General Fund"/>
    <n v="216614.79"/>
  </r>
  <r>
    <x v="4"/>
    <x v="6"/>
    <x v="152"/>
    <x v="151"/>
    <s v="MM3"/>
    <s v="Federal Grants Fund"/>
    <n v="373861.11"/>
  </r>
  <r>
    <x v="4"/>
    <x v="7"/>
    <x v="251"/>
    <x v="249"/>
    <s v="M04"/>
    <s v="General Fund"/>
    <n v="22829.52"/>
  </r>
  <r>
    <x v="5"/>
    <x v="0"/>
    <x v="220"/>
    <x v="218"/>
    <s v="MM3"/>
    <s v="Expendable Trust Fund - External"/>
    <n v="0"/>
  </r>
  <r>
    <x v="5"/>
    <x v="6"/>
    <x v="450"/>
    <x v="452"/>
    <s v="M03"/>
    <s v="Federal Grants Fund"/>
    <n v="111810.84"/>
  </r>
  <r>
    <x v="5"/>
    <x v="0"/>
    <x v="161"/>
    <x v="159"/>
    <s v="MM3"/>
    <s v="General Fund"/>
    <n v="438356.7"/>
  </r>
  <r>
    <x v="4"/>
    <x v="3"/>
    <x v="89"/>
    <x v="89"/>
    <s v="M03"/>
    <s v="General Fund"/>
    <n v="362830"/>
  </r>
  <r>
    <x v="4"/>
    <x v="6"/>
    <x v="35"/>
    <x v="35"/>
    <s v="M03"/>
    <s v="Federal Grants Fund"/>
    <n v="109366.59"/>
  </r>
  <r>
    <x v="4"/>
    <x v="5"/>
    <x v="242"/>
    <x v="240"/>
    <s v="MM3"/>
    <s v="Federal Grants Fund"/>
    <n v="259143.9"/>
  </r>
  <r>
    <x v="5"/>
    <x v="7"/>
    <x v="251"/>
    <x v="249"/>
    <s v="M03"/>
    <s v="Trust Fund For the Head Injury Treatment Service Fund"/>
    <n v="327352.15999999997"/>
  </r>
  <r>
    <x v="5"/>
    <x v="5"/>
    <x v="5"/>
    <x v="5"/>
    <s v="MM3"/>
    <s v="Federal Grants Fund"/>
    <n v="67661.3"/>
  </r>
  <r>
    <x v="0"/>
    <x v="6"/>
    <x v="176"/>
    <x v="173"/>
    <s v="M04"/>
    <s v="Federal Grants Fund"/>
    <n v="33663.47"/>
  </r>
  <r>
    <x v="2"/>
    <x v="0"/>
    <x v="186"/>
    <x v="183"/>
    <s v="MM3"/>
    <s v="General Fund"/>
    <n v="163071.04999999999"/>
  </r>
  <r>
    <x v="3"/>
    <x v="5"/>
    <x v="387"/>
    <x v="391"/>
    <s v="MM3"/>
    <s v="General Fund"/>
    <n v="10310064.289999999"/>
  </r>
  <r>
    <x v="2"/>
    <x v="5"/>
    <x v="188"/>
    <x v="185"/>
    <s v="MM3"/>
    <s v="Federal Grants Fund"/>
    <n v="350028"/>
  </r>
  <r>
    <x v="3"/>
    <x v="6"/>
    <x v="413"/>
    <x v="416"/>
    <s v="M04"/>
    <s v="General Fund"/>
    <n v="763010.88"/>
  </r>
  <r>
    <x v="0"/>
    <x v="14"/>
    <x v="156"/>
    <x v="155"/>
    <s v="M04"/>
    <s v="General Fund"/>
    <n v="1796.5"/>
  </r>
  <r>
    <x v="2"/>
    <x v="6"/>
    <x v="123"/>
    <x v="123"/>
    <s v="M04"/>
    <s v="Federal Grants Fund"/>
    <n v="230154.35"/>
  </r>
  <r>
    <x v="5"/>
    <x v="6"/>
    <x v="166"/>
    <x v="164"/>
    <s v="MM3"/>
    <s v="Federal Grants Fund"/>
    <n v="95850"/>
  </r>
  <r>
    <x v="5"/>
    <x v="0"/>
    <x v="57"/>
    <x v="57"/>
    <s v="MM3"/>
    <s v="Expendable Trust Fund - External"/>
    <n v="0"/>
  </r>
  <r>
    <x v="5"/>
    <x v="9"/>
    <x v="407"/>
    <x v="410"/>
    <s v="M03"/>
    <s v="General Fund"/>
    <n v="7365.83"/>
  </r>
  <r>
    <x v="1"/>
    <x v="0"/>
    <x v="205"/>
    <x v="202"/>
    <s v="M03"/>
    <s v="Federal Grants Fund"/>
    <n v="105546.03"/>
  </r>
  <r>
    <x v="4"/>
    <x v="7"/>
    <x v="198"/>
    <x v="195"/>
    <s v="M03"/>
    <s v="Federal Grants Fund"/>
    <n v="21287.47"/>
  </r>
  <r>
    <x v="0"/>
    <x v="3"/>
    <x v="461"/>
    <x v="463"/>
    <s v="M04"/>
    <s v="General Fund"/>
    <n v="86168.56"/>
  </r>
  <r>
    <x v="3"/>
    <x v="7"/>
    <x v="323"/>
    <x v="326"/>
    <s v="M03"/>
    <s v="Trust Fund For the Head Injury Treatment Service Fund"/>
    <n v="0"/>
  </r>
  <r>
    <x v="4"/>
    <x v="6"/>
    <x v="19"/>
    <x v="19"/>
    <s v="M04"/>
    <s v="General Fund"/>
    <n v="0"/>
  </r>
  <r>
    <x v="4"/>
    <x v="0"/>
    <x v="445"/>
    <x v="447"/>
    <s v="M04"/>
    <s v="General Fund"/>
    <n v="0"/>
  </r>
  <r>
    <x v="4"/>
    <x v="7"/>
    <x v="140"/>
    <x v="139"/>
    <s v="M03"/>
    <s v="Federal Grants Fund"/>
    <n v="15711.63"/>
  </r>
  <r>
    <x v="5"/>
    <x v="6"/>
    <x v="38"/>
    <x v="38"/>
    <s v="M03"/>
    <s v="Federal Grants Fund"/>
    <n v="132164.45000000001"/>
  </r>
  <r>
    <x v="5"/>
    <x v="0"/>
    <x v="25"/>
    <x v="25"/>
    <s v="M04"/>
    <s v="General Fund"/>
    <n v="335204.7"/>
  </r>
  <r>
    <x v="5"/>
    <x v="7"/>
    <x v="198"/>
    <x v="195"/>
    <s v="M03"/>
    <s v="Federal Grants Fund"/>
    <n v="9083"/>
  </r>
  <r>
    <x v="5"/>
    <x v="7"/>
    <x v="208"/>
    <x v="205"/>
    <s v="M03"/>
    <s v="Expendable Trust Fund - External"/>
    <n v="21386.92"/>
  </r>
  <r>
    <x v="5"/>
    <x v="12"/>
    <x v="319"/>
    <x v="322"/>
    <s v="M03"/>
    <s v="General Fund"/>
    <n v="168603.38"/>
  </r>
  <r>
    <x v="0"/>
    <x v="0"/>
    <x v="104"/>
    <x v="104"/>
    <s v="M04"/>
    <s v="Expendable Trust Fund - External"/>
    <n v="0"/>
  </r>
  <r>
    <x v="1"/>
    <x v="0"/>
    <x v="217"/>
    <x v="215"/>
    <s v="M03"/>
    <s v="Expendable Trust Fund - External"/>
    <n v="0"/>
  </r>
  <r>
    <x v="2"/>
    <x v="7"/>
    <x v="47"/>
    <x v="47"/>
    <s v="M03"/>
    <s v="Trust Fund For the Head Injury Treatment Service Fund"/>
    <n v="0"/>
  </r>
  <r>
    <x v="3"/>
    <x v="7"/>
    <x v="120"/>
    <x v="120"/>
    <s v="M04"/>
    <s v="Trust Fund For the Head Injury Treatment Service Fund"/>
    <n v="0"/>
  </r>
  <r>
    <x v="2"/>
    <x v="1"/>
    <x v="250"/>
    <x v="248"/>
    <s v="MM3"/>
    <s v="General Fund"/>
    <n v="60000"/>
  </r>
  <r>
    <x v="3"/>
    <x v="6"/>
    <x v="87"/>
    <x v="87"/>
    <s v="M04"/>
    <s v="Prevention and Wellness Trust Fund"/>
    <n v="5351.88"/>
  </r>
  <r>
    <x v="1"/>
    <x v="0"/>
    <x v="84"/>
    <x v="84"/>
    <s v="M03"/>
    <s v="Expendable Trust Fund - External"/>
    <n v="-92500"/>
  </r>
  <r>
    <x v="5"/>
    <x v="0"/>
    <x v="0"/>
    <x v="0"/>
    <s v="MM3"/>
    <s v="Expendable Trust Fund - External"/>
    <n v="0"/>
  </r>
  <r>
    <x v="4"/>
    <x v="6"/>
    <x v="91"/>
    <x v="91"/>
    <s v="M04"/>
    <s v="Federal Grants Fund"/>
    <n v="140001"/>
  </r>
  <r>
    <x v="3"/>
    <x v="6"/>
    <x v="466"/>
    <x v="469"/>
    <s v="M04"/>
    <s v="Federal Grants Fund"/>
    <n v="12499.04"/>
  </r>
  <r>
    <x v="0"/>
    <x v="9"/>
    <x v="469"/>
    <x v="472"/>
    <s v="M03"/>
    <s v="General Fund"/>
    <n v="0"/>
  </r>
  <r>
    <x v="3"/>
    <x v="6"/>
    <x v="196"/>
    <x v="193"/>
    <s v="MM3"/>
    <s v="Federal Grants Fund"/>
    <n v="0"/>
  </r>
  <r>
    <x v="1"/>
    <x v="0"/>
    <x v="122"/>
    <x v="346"/>
    <s v="M04"/>
    <s v="General Fund"/>
    <n v="15800"/>
  </r>
  <r>
    <x v="1"/>
    <x v="6"/>
    <x v="63"/>
    <x v="63"/>
    <s v="M04"/>
    <s v="Federal Grants Fund"/>
    <n v="97184.41"/>
  </r>
  <r>
    <x v="2"/>
    <x v="0"/>
    <x v="278"/>
    <x v="280"/>
    <s v="M03"/>
    <s v="Expendable Trust Fund - External"/>
    <n v="64569.599999999999"/>
  </r>
  <r>
    <x v="1"/>
    <x v="2"/>
    <x v="457"/>
    <x v="459"/>
    <s v="M04"/>
    <s v="Federal Grants Fund"/>
    <n v="0"/>
  </r>
  <r>
    <x v="1"/>
    <x v="6"/>
    <x v="99"/>
    <x v="99"/>
    <s v="MM3"/>
    <s v="Substance Abuse Services Fund"/>
    <n v="61141.93"/>
  </r>
  <r>
    <x v="1"/>
    <x v="0"/>
    <x v="20"/>
    <x v="20"/>
    <s v="MM3"/>
    <s v="Expendable Trust Fund - External"/>
    <n v="0"/>
  </r>
  <r>
    <x v="3"/>
    <x v="2"/>
    <x v="473"/>
    <x v="477"/>
    <s v="M03"/>
    <s v="General Fund"/>
    <n v="0"/>
  </r>
  <r>
    <x v="0"/>
    <x v="0"/>
    <x v="314"/>
    <x v="317"/>
    <s v="M03"/>
    <s v="Expendable Trust Fund - External"/>
    <n v="0"/>
  </r>
  <r>
    <x v="3"/>
    <x v="5"/>
    <x v="464"/>
    <x v="467"/>
    <s v="M03"/>
    <s v="General Fund"/>
    <n v="9999.92"/>
  </r>
  <r>
    <x v="3"/>
    <x v="6"/>
    <x v="355"/>
    <x v="361"/>
    <s v="M03"/>
    <s v="Federal Grants Fund"/>
    <n v="250000"/>
  </r>
  <r>
    <x v="5"/>
    <x v="0"/>
    <x v="186"/>
    <x v="183"/>
    <s v="M04"/>
    <s v="Expendable Trust Fund - External"/>
    <n v="11092.65"/>
  </r>
  <r>
    <x v="0"/>
    <x v="0"/>
    <x v="31"/>
    <x v="31"/>
    <s v="MM3"/>
    <s v="General Fund"/>
    <n v="0"/>
  </r>
  <r>
    <x v="3"/>
    <x v="7"/>
    <x v="238"/>
    <x v="236"/>
    <s v="M03"/>
    <s v="Money Follows the Person Rebalancing Demonstration Grant Tr"/>
    <n v="6750"/>
  </r>
  <r>
    <x v="5"/>
    <x v="0"/>
    <x v="215"/>
    <x v="212"/>
    <s v="M03"/>
    <s v="Expendable Trust Fund - External"/>
    <n v="12613.84"/>
  </r>
  <r>
    <x v="4"/>
    <x v="6"/>
    <x v="434"/>
    <x v="435"/>
    <s v="M04"/>
    <s v="Federal Grants Fund"/>
    <n v="40000"/>
  </r>
  <r>
    <x v="5"/>
    <x v="0"/>
    <x v="102"/>
    <x v="102"/>
    <s v="MM3"/>
    <s v="Expendable Trust Fund - External"/>
    <n v="0"/>
  </r>
  <r>
    <x v="3"/>
    <x v="5"/>
    <x v="297"/>
    <x v="299"/>
    <s v="M04"/>
    <s v="General Fund"/>
    <n v="540"/>
  </r>
  <r>
    <x v="2"/>
    <x v="6"/>
    <x v="308"/>
    <x v="311"/>
    <s v="MM3"/>
    <s v="Federal Grants Fund"/>
    <n v="32000"/>
  </r>
  <r>
    <x v="4"/>
    <x v="6"/>
    <x v="305"/>
    <x v="308"/>
    <s v="M04"/>
    <s v="Massachusetts Aids Fund"/>
    <n v="0"/>
  </r>
  <r>
    <x v="2"/>
    <x v="5"/>
    <x v="160"/>
    <x v="158"/>
    <s v="MM3"/>
    <s v="General Fund"/>
    <n v="1890"/>
  </r>
  <r>
    <x v="3"/>
    <x v="6"/>
    <x v="118"/>
    <x v="118"/>
    <s v="M04"/>
    <s v="Federal Grants Fund"/>
    <n v="0"/>
  </r>
  <r>
    <x v="1"/>
    <x v="6"/>
    <x v="308"/>
    <x v="311"/>
    <s v="MM3"/>
    <s v="Expendable Trust Fund - External"/>
    <n v="0"/>
  </r>
  <r>
    <x v="2"/>
    <x v="3"/>
    <x v="6"/>
    <x v="6"/>
    <s v="M03"/>
    <s v="Agency Fund"/>
    <n v="649288.79"/>
  </r>
  <r>
    <x v="2"/>
    <x v="12"/>
    <x v="382"/>
    <x v="385"/>
    <s v="M03"/>
    <s v="General Fund"/>
    <n v="1192304"/>
  </r>
  <r>
    <x v="0"/>
    <x v="6"/>
    <x v="8"/>
    <x v="8"/>
    <s v="M03"/>
    <s v="Federal Grants Fund"/>
    <n v="17150788.539999999"/>
  </r>
  <r>
    <x v="1"/>
    <x v="11"/>
    <x v="316"/>
    <x v="319"/>
    <s v="M03"/>
    <s v="General Fund"/>
    <n v="5492639"/>
  </r>
  <r>
    <x v="3"/>
    <x v="0"/>
    <x v="121"/>
    <x v="121"/>
    <s v="M03"/>
    <s v="General Fund"/>
    <n v="68274461.390000001"/>
  </r>
  <r>
    <x v="3"/>
    <x v="5"/>
    <x v="76"/>
    <x v="76"/>
    <s v="M04"/>
    <s v="General Fund"/>
    <n v="4330484.7"/>
  </r>
  <r>
    <x v="3"/>
    <x v="0"/>
    <x v="220"/>
    <x v="218"/>
    <s v="M03"/>
    <s v="General Fund"/>
    <n v="43879537.939999998"/>
  </r>
  <r>
    <x v="3"/>
    <x v="1"/>
    <x v="206"/>
    <x v="203"/>
    <s v="M03"/>
    <s v="General Fund"/>
    <n v="82267.710000000006"/>
  </r>
  <r>
    <x v="3"/>
    <x v="8"/>
    <x v="45"/>
    <x v="45"/>
    <s v="M03"/>
    <s v="Federal Grants Fund"/>
    <n v="417047.44"/>
  </r>
  <r>
    <x v="3"/>
    <x v="0"/>
    <x v="339"/>
    <x v="343"/>
    <s v="M03"/>
    <s v="General Fund"/>
    <n v="1927571.65"/>
  </r>
  <r>
    <x v="3"/>
    <x v="6"/>
    <x v="181"/>
    <x v="178"/>
    <s v="M04"/>
    <s v="General Fund"/>
    <n v="7174130.4000000004"/>
  </r>
  <r>
    <x v="2"/>
    <x v="7"/>
    <x v="327"/>
    <x v="331"/>
    <s v="M03"/>
    <s v="General Fund"/>
    <n v="3734928.72"/>
  </r>
  <r>
    <x v="1"/>
    <x v="0"/>
    <x v="122"/>
    <x v="122"/>
    <s v="M03"/>
    <s v="General Fund"/>
    <n v="2198667.06"/>
  </r>
  <r>
    <x v="1"/>
    <x v="7"/>
    <x v="15"/>
    <x v="15"/>
    <s v="M03"/>
    <s v="General Fund"/>
    <n v="667022.9"/>
  </r>
  <r>
    <x v="1"/>
    <x v="7"/>
    <x v="329"/>
    <x v="333"/>
    <s v="M03"/>
    <s v="General Fund"/>
    <n v="2491516.14"/>
  </r>
  <r>
    <x v="0"/>
    <x v="0"/>
    <x v="273"/>
    <x v="274"/>
    <s v="M03"/>
    <s v="General Fund"/>
    <n v="16740966.35"/>
  </r>
  <r>
    <x v="3"/>
    <x v="9"/>
    <x v="332"/>
    <x v="336"/>
    <s v="M03"/>
    <s v="General Fund"/>
    <n v="7389603.0700000003"/>
  </r>
  <r>
    <x v="3"/>
    <x v="2"/>
    <x v="428"/>
    <x v="431"/>
    <s v="M03"/>
    <s v="General Fund"/>
    <n v="20460970.309999999"/>
  </r>
  <r>
    <x v="3"/>
    <x v="2"/>
    <x v="283"/>
    <x v="285"/>
    <s v="M03"/>
    <s v="General Fund"/>
    <n v="23855226.73"/>
  </r>
  <r>
    <x v="1"/>
    <x v="0"/>
    <x v="154"/>
    <x v="153"/>
    <s v="M03"/>
    <s v="General Fund"/>
    <n v="31150695.890000001"/>
  </r>
  <r>
    <x v="2"/>
    <x v="6"/>
    <x v="226"/>
    <x v="224"/>
    <s v="MM3"/>
    <s v="Federal Grants Fund"/>
    <n v="777206.33"/>
  </r>
  <r>
    <x v="3"/>
    <x v="3"/>
    <x v="414"/>
    <x v="417"/>
    <s v="M04"/>
    <s v="General Fund"/>
    <n v="594376"/>
  </r>
  <r>
    <x v="4"/>
    <x v="0"/>
    <x v="126"/>
    <x v="126"/>
    <s v="M03"/>
    <s v="General Fund"/>
    <n v="791428.8"/>
  </r>
  <r>
    <x v="0"/>
    <x v="0"/>
    <x v="189"/>
    <x v="186"/>
    <s v="MM3"/>
    <s v="General Fund"/>
    <n v="336233.88"/>
  </r>
  <r>
    <x v="4"/>
    <x v="0"/>
    <x v="104"/>
    <x v="104"/>
    <s v="M04"/>
    <s v="General Fund"/>
    <n v="33136560.93"/>
  </r>
  <r>
    <x v="3"/>
    <x v="9"/>
    <x v="219"/>
    <x v="217"/>
    <s v="M03"/>
    <s v="General Fund"/>
    <n v="4936383.55"/>
  </r>
  <r>
    <x v="3"/>
    <x v="6"/>
    <x v="237"/>
    <x v="235"/>
    <s v="MM3"/>
    <s v="General Fund"/>
    <n v="3319491"/>
  </r>
  <r>
    <x v="1"/>
    <x v="6"/>
    <x v="233"/>
    <x v="230"/>
    <s v="MM3"/>
    <s v="Federal Grants Fund"/>
    <n v="5516886.8099999996"/>
  </r>
  <r>
    <x v="0"/>
    <x v="0"/>
    <x v="102"/>
    <x v="102"/>
    <s v="M03"/>
    <s v="General Fund"/>
    <n v="3799744.58"/>
  </r>
  <r>
    <x v="1"/>
    <x v="5"/>
    <x v="209"/>
    <x v="206"/>
    <s v="MM3"/>
    <s v="General Fund"/>
    <n v="15741506.98"/>
  </r>
  <r>
    <x v="1"/>
    <x v="0"/>
    <x v="315"/>
    <x v="318"/>
    <s v="M03"/>
    <s v="General Fund"/>
    <n v="85335.21"/>
  </r>
  <r>
    <x v="2"/>
    <x v="6"/>
    <x v="152"/>
    <x v="151"/>
    <s v="MM3"/>
    <s v="General Fund"/>
    <n v="1269778.3"/>
  </r>
  <r>
    <x v="0"/>
    <x v="7"/>
    <x v="433"/>
    <x v="434"/>
    <s v="M03"/>
    <s v="General Fund"/>
    <n v="2989826.52"/>
  </r>
  <r>
    <x v="1"/>
    <x v="2"/>
    <x v="283"/>
    <x v="285"/>
    <s v="M03"/>
    <s v="General Fund"/>
    <n v="19758264.079999998"/>
  </r>
  <r>
    <x v="0"/>
    <x v="3"/>
    <x v="377"/>
    <x v="7"/>
    <s v="M03"/>
    <s v="General Fund"/>
    <n v="352522.4"/>
  </r>
  <r>
    <x v="0"/>
    <x v="2"/>
    <x v="292"/>
    <x v="294"/>
    <s v="M03"/>
    <s v="Federal Grants Fund"/>
    <n v="1622883.04"/>
  </r>
  <r>
    <x v="0"/>
    <x v="3"/>
    <x v="113"/>
    <x v="113"/>
    <s v="M04"/>
    <s v="Federal Grants Fund"/>
    <n v="308564.83"/>
  </r>
  <r>
    <x v="2"/>
    <x v="6"/>
    <x v="237"/>
    <x v="235"/>
    <s v="MM3"/>
    <s v="General Fund"/>
    <n v="4404985"/>
  </r>
  <r>
    <x v="0"/>
    <x v="0"/>
    <x v="223"/>
    <x v="221"/>
    <s v="MM3"/>
    <s v="General Fund"/>
    <n v="3512698.01"/>
  </r>
  <r>
    <x v="1"/>
    <x v="7"/>
    <x v="125"/>
    <x v="125"/>
    <s v="M04"/>
    <s v="Federal Grants Fund"/>
    <n v="378627.23"/>
  </r>
  <r>
    <x v="1"/>
    <x v="6"/>
    <x v="345"/>
    <x v="350"/>
    <s v="M03"/>
    <s v="Federal Grants Fund"/>
    <n v="137777.5"/>
  </r>
  <r>
    <x v="0"/>
    <x v="7"/>
    <x v="125"/>
    <x v="125"/>
    <s v="M04"/>
    <s v="Federal Grants Fund"/>
    <n v="477177.25"/>
  </r>
  <r>
    <x v="1"/>
    <x v="0"/>
    <x v="93"/>
    <x v="93"/>
    <s v="M03"/>
    <s v="General Fund"/>
    <n v="2470764.4"/>
  </r>
  <r>
    <x v="0"/>
    <x v="0"/>
    <x v="223"/>
    <x v="221"/>
    <s v="M03"/>
    <s v="General Fund"/>
    <n v="5632701.9199999999"/>
  </r>
  <r>
    <x v="1"/>
    <x v="0"/>
    <x v="11"/>
    <x v="11"/>
    <s v="MM3"/>
    <s v="Intragovernmental Services Fund"/>
    <n v="200637.36"/>
  </r>
  <r>
    <x v="1"/>
    <x v="6"/>
    <x v="152"/>
    <x v="151"/>
    <s v="MM3"/>
    <s v="General Fund"/>
    <n v="1639091.99"/>
  </r>
  <r>
    <x v="2"/>
    <x v="3"/>
    <x v="64"/>
    <x v="64"/>
    <s v="M03"/>
    <s v="General Fund"/>
    <n v="3984704.49"/>
  </r>
  <r>
    <x v="1"/>
    <x v="7"/>
    <x v="173"/>
    <x v="104"/>
    <s v="M04"/>
    <s v="Federal Grants Fund"/>
    <n v="176857.32"/>
  </r>
  <r>
    <x v="1"/>
    <x v="6"/>
    <x v="83"/>
    <x v="83"/>
    <s v="MM3"/>
    <s v="General Fund"/>
    <n v="3744360.84"/>
  </r>
  <r>
    <x v="0"/>
    <x v="6"/>
    <x v="237"/>
    <x v="235"/>
    <s v="MM3"/>
    <s v="General Fund"/>
    <n v="5150267.4400000004"/>
  </r>
  <r>
    <x v="0"/>
    <x v="0"/>
    <x v="315"/>
    <x v="318"/>
    <s v="MM3"/>
    <s v="General Fund"/>
    <n v="34583.39"/>
  </r>
  <r>
    <x v="1"/>
    <x v="3"/>
    <x v="463"/>
    <x v="465"/>
    <s v="M03"/>
    <s v="General Fund"/>
    <n v="537090.15"/>
  </r>
  <r>
    <x v="2"/>
    <x v="6"/>
    <x v="22"/>
    <x v="22"/>
    <s v="MM3"/>
    <s v="General Fund"/>
    <n v="842951.12"/>
  </r>
  <r>
    <x v="4"/>
    <x v="5"/>
    <x v="390"/>
    <x v="394"/>
    <s v="MM3"/>
    <s v="General Fund"/>
    <n v="7027536.7199999997"/>
  </r>
  <r>
    <x v="0"/>
    <x v="5"/>
    <x v="30"/>
    <x v="30"/>
    <s v="M03"/>
    <s v="General Fund"/>
    <n v="1583194.47"/>
  </r>
  <r>
    <x v="1"/>
    <x v="1"/>
    <x v="381"/>
    <x v="52"/>
    <s v="M03"/>
    <s v="General Fund"/>
    <n v="317825.40000000002"/>
  </r>
  <r>
    <x v="2"/>
    <x v="7"/>
    <x v="23"/>
    <x v="23"/>
    <s v="M03"/>
    <s v="Expendable Trust Fund - External"/>
    <n v="20.02"/>
  </r>
  <r>
    <x v="1"/>
    <x v="6"/>
    <x v="22"/>
    <x v="22"/>
    <s v="MM3"/>
    <s v="Federal Grants Fund"/>
    <n v="152305.98000000001"/>
  </r>
  <r>
    <x v="4"/>
    <x v="0"/>
    <x v="161"/>
    <x v="159"/>
    <s v="M03"/>
    <s v="General Fund"/>
    <n v="269003.93"/>
  </r>
  <r>
    <x v="0"/>
    <x v="6"/>
    <x v="216"/>
    <x v="213"/>
    <s v="MM3"/>
    <s v="General Fund"/>
    <n v="2958291.08"/>
  </r>
  <r>
    <x v="1"/>
    <x v="5"/>
    <x v="138"/>
    <x v="137"/>
    <s v="MM3"/>
    <s v="General Fund"/>
    <n v="3587164.71"/>
  </r>
  <r>
    <x v="4"/>
    <x v="12"/>
    <x v="382"/>
    <x v="385"/>
    <s v="M03"/>
    <s v="General Fund"/>
    <n v="3378779"/>
  </r>
  <r>
    <x v="0"/>
    <x v="5"/>
    <x v="134"/>
    <x v="134"/>
    <s v="MM3"/>
    <s v="General Fund"/>
    <n v="12136089.92"/>
  </r>
  <r>
    <x v="1"/>
    <x v="0"/>
    <x v="445"/>
    <x v="447"/>
    <s v="M04"/>
    <s v="General Fund"/>
    <n v="16246.2"/>
  </r>
  <r>
    <x v="4"/>
    <x v="5"/>
    <x v="30"/>
    <x v="30"/>
    <s v="M04"/>
    <s v="General Fund"/>
    <n v="3615032.11"/>
  </r>
  <r>
    <x v="4"/>
    <x v="0"/>
    <x v="339"/>
    <x v="343"/>
    <s v="MM3"/>
    <s v="General Fund"/>
    <n v="744170.58"/>
  </r>
  <r>
    <x v="1"/>
    <x v="0"/>
    <x v="20"/>
    <x v="20"/>
    <s v="MM3"/>
    <s v="General Fund"/>
    <n v="974775.17"/>
  </r>
  <r>
    <x v="3"/>
    <x v="6"/>
    <x v="85"/>
    <x v="85"/>
    <s v="M04"/>
    <s v="Federal Grants Fund"/>
    <n v="105058.1"/>
  </r>
  <r>
    <x v="2"/>
    <x v="0"/>
    <x v="58"/>
    <x v="58"/>
    <s v="MM3"/>
    <s v="General Fund"/>
    <n v="54023.519999999997"/>
  </r>
  <r>
    <x v="0"/>
    <x v="1"/>
    <x v="101"/>
    <x v="101"/>
    <s v="M03"/>
    <s v="Federal Grants Fund"/>
    <n v="730273.2"/>
  </r>
  <r>
    <x v="3"/>
    <x v="5"/>
    <x v="361"/>
    <x v="367"/>
    <s v="MM3"/>
    <s v="General Fund"/>
    <n v="250000"/>
  </r>
  <r>
    <x v="3"/>
    <x v="6"/>
    <x v="22"/>
    <x v="22"/>
    <s v="MM3"/>
    <s v="Federal Grants Fund"/>
    <n v="1645479.55"/>
  </r>
  <r>
    <x v="2"/>
    <x v="7"/>
    <x v="198"/>
    <x v="195"/>
    <s v="M03"/>
    <s v="Federal Grants Fund"/>
    <n v="16755.75"/>
  </r>
  <r>
    <x v="3"/>
    <x v="6"/>
    <x v="355"/>
    <x v="361"/>
    <s v="M03"/>
    <s v="General Fund"/>
    <n v="550000"/>
  </r>
  <r>
    <x v="3"/>
    <x v="0"/>
    <x v="217"/>
    <x v="215"/>
    <s v="MM3"/>
    <s v="Expendable Trust Fund - External"/>
    <n v="-36.5"/>
  </r>
  <r>
    <x v="3"/>
    <x v="0"/>
    <x v="299"/>
    <x v="302"/>
    <s v="MM3"/>
    <s v="General Fund"/>
    <n v="22592.25"/>
  </r>
  <r>
    <x v="1"/>
    <x v="0"/>
    <x v="369"/>
    <x v="374"/>
    <s v="MM3"/>
    <s v="General Fund"/>
    <n v="180944.78"/>
  </r>
  <r>
    <x v="2"/>
    <x v="8"/>
    <x v="331"/>
    <x v="335"/>
    <s v="M03"/>
    <s v="Federal Grants Fund"/>
    <n v="131151.35999999999"/>
  </r>
  <r>
    <x v="2"/>
    <x v="0"/>
    <x v="10"/>
    <x v="10"/>
    <s v="M03"/>
    <s v="General Fund"/>
    <n v="1468083.92"/>
  </r>
  <r>
    <x v="1"/>
    <x v="5"/>
    <x v="130"/>
    <x v="233"/>
    <s v="MM3"/>
    <s v="Federal Grants Fund"/>
    <n v="1037442.75"/>
  </r>
  <r>
    <x v="4"/>
    <x v="6"/>
    <x v="50"/>
    <x v="50"/>
    <s v="M04"/>
    <s v="General Fund"/>
    <n v="1055000"/>
  </r>
  <r>
    <x v="4"/>
    <x v="0"/>
    <x v="49"/>
    <x v="49"/>
    <s v="MM3"/>
    <s v="General Fund"/>
    <n v="402318.57"/>
  </r>
  <r>
    <x v="3"/>
    <x v="6"/>
    <x v="204"/>
    <x v="201"/>
    <s v="M04"/>
    <s v="General Fund"/>
    <n v="52921.95"/>
  </r>
  <r>
    <x v="4"/>
    <x v="6"/>
    <x v="78"/>
    <x v="78"/>
    <s v="M04"/>
    <s v="General Fund"/>
    <n v="722527.46"/>
  </r>
  <r>
    <x v="1"/>
    <x v="6"/>
    <x v="152"/>
    <x v="151"/>
    <s v="MM3"/>
    <s v="Federal Grants Fund"/>
    <n v="55841.97"/>
  </r>
  <r>
    <x v="2"/>
    <x v="1"/>
    <x v="455"/>
    <x v="457"/>
    <s v="M04"/>
    <s v="General Fund"/>
    <n v="159422.25"/>
  </r>
  <r>
    <x v="5"/>
    <x v="0"/>
    <x v="177"/>
    <x v="174"/>
    <s v="M03"/>
    <s v="General Fund"/>
    <n v="24146570.699999999"/>
  </r>
  <r>
    <x v="5"/>
    <x v="7"/>
    <x v="125"/>
    <x v="125"/>
    <s v="M04"/>
    <s v="Federal Grants Fund"/>
    <n v="429719.69"/>
  </r>
  <r>
    <x v="5"/>
    <x v="6"/>
    <x v="218"/>
    <x v="216"/>
    <s v="MM3"/>
    <s v="General Fund"/>
    <n v="13793168.58"/>
  </r>
  <r>
    <x v="5"/>
    <x v="5"/>
    <x v="94"/>
    <x v="94"/>
    <s v="M04"/>
    <s v="General Fund"/>
    <n v="808773.42"/>
  </r>
  <r>
    <x v="5"/>
    <x v="0"/>
    <x v="161"/>
    <x v="159"/>
    <s v="M03"/>
    <s v="General Fund"/>
    <n v="276735.15000000002"/>
  </r>
  <r>
    <x v="5"/>
    <x v="6"/>
    <x v="137"/>
    <x v="136"/>
    <s v="M03"/>
    <s v="General Fund"/>
    <n v="58822170.950000003"/>
  </r>
  <r>
    <x v="5"/>
    <x v="0"/>
    <x v="147"/>
    <x v="256"/>
    <s v="MM3"/>
    <s v="General Fund"/>
    <n v="1014087.54"/>
  </r>
  <r>
    <x v="5"/>
    <x v="6"/>
    <x v="152"/>
    <x v="151"/>
    <s v="M03"/>
    <s v="Substance Abuse Services Fund"/>
    <n v="774249.49"/>
  </r>
  <r>
    <x v="5"/>
    <x v="0"/>
    <x v="169"/>
    <x v="167"/>
    <s v="M03"/>
    <s v="General Fund"/>
    <n v="131010.39"/>
  </r>
  <r>
    <x v="5"/>
    <x v="2"/>
    <x v="420"/>
    <x v="423"/>
    <s v="M03"/>
    <s v="Federal Grants Fund"/>
    <n v="472771.57"/>
  </r>
  <r>
    <x v="0"/>
    <x v="6"/>
    <x v="477"/>
    <x v="481"/>
    <s v="M04"/>
    <s v="General Fund"/>
    <n v="408250"/>
  </r>
  <r>
    <x v="2"/>
    <x v="6"/>
    <x v="166"/>
    <x v="164"/>
    <s v="M04"/>
    <s v="General Fund"/>
    <n v="76020.14"/>
  </r>
  <r>
    <x v="5"/>
    <x v="9"/>
    <x v="332"/>
    <x v="336"/>
    <s v="M03"/>
    <s v="General Fund"/>
    <n v="7048581.7400000002"/>
  </r>
  <r>
    <x v="5"/>
    <x v="0"/>
    <x v="339"/>
    <x v="343"/>
    <s v="M03"/>
    <s v="General Fund"/>
    <n v="1918094.76"/>
  </r>
  <r>
    <x v="1"/>
    <x v="0"/>
    <x v="18"/>
    <x v="18"/>
    <s v="MM3"/>
    <s v="General Fund"/>
    <n v="163864.04"/>
  </r>
  <r>
    <x v="0"/>
    <x v="3"/>
    <x v="184"/>
    <x v="181"/>
    <s v="M03"/>
    <s v="General Fund"/>
    <n v="551050.59"/>
  </r>
  <r>
    <x v="1"/>
    <x v="6"/>
    <x v="63"/>
    <x v="63"/>
    <s v="M04"/>
    <s v="General Fund"/>
    <n v="1450634.41"/>
  </r>
  <r>
    <x v="2"/>
    <x v="1"/>
    <x v="291"/>
    <x v="293"/>
    <s v="M03"/>
    <s v="Federal Grants Fund"/>
    <n v="84210"/>
  </r>
  <r>
    <x v="2"/>
    <x v="6"/>
    <x v="466"/>
    <x v="469"/>
    <s v="M04"/>
    <s v="Federal Grants Fund"/>
    <n v="54295.32"/>
  </r>
  <r>
    <x v="2"/>
    <x v="10"/>
    <x v="232"/>
    <x v="229"/>
    <s v="M04"/>
    <s v="General Fund"/>
    <n v="352457.95"/>
  </r>
  <r>
    <x v="0"/>
    <x v="0"/>
    <x v="458"/>
    <x v="460"/>
    <s v="M03"/>
    <s v="General Fund"/>
    <n v="386.4"/>
  </r>
  <r>
    <x v="4"/>
    <x v="6"/>
    <x v="99"/>
    <x v="99"/>
    <s v="M04"/>
    <s v="Federal Grants Fund"/>
    <n v="3005444.82"/>
  </r>
  <r>
    <x v="4"/>
    <x v="0"/>
    <x v="273"/>
    <x v="274"/>
    <s v="MM3"/>
    <s v="General Fund"/>
    <n v="397043.49"/>
  </r>
  <r>
    <x v="4"/>
    <x v="5"/>
    <x v="12"/>
    <x v="12"/>
    <s v="MM3"/>
    <s v="General Fund"/>
    <n v="15933738.640000001"/>
  </r>
  <r>
    <x v="5"/>
    <x v="0"/>
    <x v="11"/>
    <x v="11"/>
    <s v="MM3"/>
    <s v="General Fund"/>
    <n v="254873.14"/>
  </r>
  <r>
    <x v="5"/>
    <x v="6"/>
    <x v="281"/>
    <x v="283"/>
    <s v="MM3"/>
    <s v="Federal Grants Fund"/>
    <n v="1046407.09"/>
  </r>
  <r>
    <x v="5"/>
    <x v="7"/>
    <x v="363"/>
    <x v="20"/>
    <s v="M03"/>
    <s v="Trust Fund For the Head Injury Treatment Service Fund"/>
    <n v="29551.06"/>
  </r>
  <r>
    <x v="5"/>
    <x v="5"/>
    <x v="75"/>
    <x v="75"/>
    <s v="M04"/>
    <s v="General Fund"/>
    <n v="1309721.21"/>
  </r>
  <r>
    <x v="0"/>
    <x v="6"/>
    <x v="176"/>
    <x v="173"/>
    <s v="M04"/>
    <s v="General Fund"/>
    <n v="191879.81"/>
  </r>
  <r>
    <x v="2"/>
    <x v="9"/>
    <x v="163"/>
    <x v="161"/>
    <s v="M03"/>
    <s v="General Fund"/>
    <n v="974527.32"/>
  </r>
  <r>
    <x v="3"/>
    <x v="6"/>
    <x v="236"/>
    <x v="234"/>
    <s v="M04"/>
    <s v="Federal Grants Fund"/>
    <n v="128269.53"/>
  </r>
  <r>
    <x v="3"/>
    <x v="5"/>
    <x v="242"/>
    <x v="240"/>
    <s v="M04"/>
    <s v="General Fund"/>
    <n v="321376.58"/>
  </r>
  <r>
    <x v="5"/>
    <x v="2"/>
    <x v="230"/>
    <x v="228"/>
    <s v="M03"/>
    <s v="General Fund"/>
    <n v="1385705.46"/>
  </r>
  <r>
    <x v="5"/>
    <x v="5"/>
    <x v="195"/>
    <x v="192"/>
    <s v="M04"/>
    <s v="General Fund"/>
    <n v="5532350.1100000003"/>
  </r>
  <r>
    <x v="3"/>
    <x v="0"/>
    <x v="79"/>
    <x v="79"/>
    <s v="M03"/>
    <s v="General Fund"/>
    <n v="42476.19"/>
  </r>
  <r>
    <x v="3"/>
    <x v="3"/>
    <x v="64"/>
    <x v="64"/>
    <s v="M04"/>
    <s v="General Fund"/>
    <n v="337000"/>
  </r>
  <r>
    <x v="3"/>
    <x v="6"/>
    <x v="288"/>
    <x v="290"/>
    <s v="M04"/>
    <s v="Federal Grants Fund"/>
    <n v="97000"/>
  </r>
  <r>
    <x v="0"/>
    <x v="0"/>
    <x v="186"/>
    <x v="183"/>
    <s v="M04"/>
    <s v="General Fund"/>
    <n v="96538.91"/>
  </r>
  <r>
    <x v="4"/>
    <x v="5"/>
    <x v="353"/>
    <x v="359"/>
    <s v="M04"/>
    <s v="Expendable Trust Fund - External"/>
    <n v="2090.83"/>
  </r>
  <r>
    <x v="1"/>
    <x v="5"/>
    <x v="59"/>
    <x v="59"/>
    <s v="M04"/>
    <s v="General Fund"/>
    <n v="71815"/>
  </r>
  <r>
    <x v="1"/>
    <x v="6"/>
    <x v="81"/>
    <x v="81"/>
    <s v="MM3"/>
    <s v="General Fund"/>
    <n v="443904"/>
  </r>
  <r>
    <x v="0"/>
    <x v="12"/>
    <x v="317"/>
    <x v="320"/>
    <s v="M03"/>
    <s v="General Fund"/>
    <n v="250000"/>
  </r>
  <r>
    <x v="2"/>
    <x v="0"/>
    <x v="25"/>
    <x v="25"/>
    <s v="MM3"/>
    <s v="Expendable Trust Fund - External"/>
    <n v="8715.7199999999993"/>
  </r>
  <r>
    <x v="2"/>
    <x v="0"/>
    <x v="339"/>
    <x v="343"/>
    <s v="MM3"/>
    <s v="General Fund"/>
    <n v="453548.4"/>
  </r>
  <r>
    <x v="2"/>
    <x v="6"/>
    <x v="62"/>
    <x v="62"/>
    <s v="MM3"/>
    <s v="Substance Abuse Services Fund"/>
    <n v="12327.41"/>
  </r>
  <r>
    <x v="0"/>
    <x v="1"/>
    <x v="471"/>
    <x v="474"/>
    <s v="MM3"/>
    <s v="Federal Grants Fund"/>
    <n v="1803.65"/>
  </r>
  <r>
    <x v="4"/>
    <x v="0"/>
    <x v="354"/>
    <x v="360"/>
    <s v="M04"/>
    <s v="General Fund"/>
    <n v="362325"/>
  </r>
  <r>
    <x v="4"/>
    <x v="6"/>
    <x v="38"/>
    <x v="38"/>
    <s v="M03"/>
    <s v="General Fund"/>
    <n v="2262144.0499999998"/>
  </r>
  <r>
    <x v="4"/>
    <x v="0"/>
    <x v="97"/>
    <x v="97"/>
    <s v="M03"/>
    <s v="Expendable Trust Fund - External"/>
    <n v="0"/>
  </r>
  <r>
    <x v="4"/>
    <x v="5"/>
    <x v="295"/>
    <x v="297"/>
    <s v="M03"/>
    <s v="General Fund"/>
    <n v="943785.07"/>
  </r>
  <r>
    <x v="4"/>
    <x v="6"/>
    <x v="180"/>
    <x v="177"/>
    <s v="M04"/>
    <s v="Federal Grants Fund"/>
    <n v="42264.99"/>
  </r>
  <r>
    <x v="5"/>
    <x v="0"/>
    <x v="73"/>
    <x v="73"/>
    <s v="M03"/>
    <s v="General Fund"/>
    <n v="75879.09"/>
  </r>
  <r>
    <x v="5"/>
    <x v="1"/>
    <x v="395"/>
    <x v="399"/>
    <s v="M04"/>
    <s v="Federal Grants Fund"/>
    <n v="156764"/>
  </r>
  <r>
    <x v="5"/>
    <x v="5"/>
    <x v="92"/>
    <x v="92"/>
    <s v="M03"/>
    <s v="General Fund"/>
    <n v="381863.67"/>
  </r>
  <r>
    <x v="5"/>
    <x v="6"/>
    <x v="413"/>
    <x v="416"/>
    <s v="M04"/>
    <s v="General Fund"/>
    <n v="774000"/>
  </r>
  <r>
    <x v="5"/>
    <x v="6"/>
    <x v="99"/>
    <x v="99"/>
    <s v="M04"/>
    <s v="Substance Abuse Services Fund"/>
    <n v="300000"/>
  </r>
  <r>
    <x v="1"/>
    <x v="6"/>
    <x v="174"/>
    <x v="171"/>
    <s v="M04"/>
    <s v="Federal Grants Fund"/>
    <n v="191927.53"/>
  </r>
  <r>
    <x v="5"/>
    <x v="7"/>
    <x v="375"/>
    <x v="380"/>
    <s v="M03"/>
    <s v="General Fund"/>
    <n v="624022.41"/>
  </r>
  <r>
    <x v="5"/>
    <x v="6"/>
    <x v="357"/>
    <x v="363"/>
    <s v="MM3"/>
    <s v="Federal Grants Fund"/>
    <n v="88265.42"/>
  </r>
  <r>
    <x v="5"/>
    <x v="6"/>
    <x v="432"/>
    <x v="3"/>
    <s v="MM3"/>
    <s v="Federal Grants Fund"/>
    <n v="245976.14"/>
  </r>
  <r>
    <x v="5"/>
    <x v="0"/>
    <x v="177"/>
    <x v="174"/>
    <s v="M03"/>
    <s v="Expendable Trust Fund - External"/>
    <n v="-854.4"/>
  </r>
  <r>
    <x v="5"/>
    <x v="6"/>
    <x v="423"/>
    <x v="426"/>
    <s v="M04"/>
    <s v="Federal Grants Fund"/>
    <n v="212338.99"/>
  </r>
  <r>
    <x v="5"/>
    <x v="5"/>
    <x v="318"/>
    <x v="321"/>
    <s v="M03"/>
    <s v="General Fund"/>
    <n v="1116069"/>
  </r>
  <r>
    <x v="4"/>
    <x v="6"/>
    <x v="38"/>
    <x v="38"/>
    <s v="M03"/>
    <s v="Federal Grants Fund"/>
    <n v="595267.59"/>
  </r>
  <r>
    <x v="1"/>
    <x v="0"/>
    <x v="104"/>
    <x v="104"/>
    <s v="M03"/>
    <s v="General Fund"/>
    <n v="53129.83"/>
  </r>
  <r>
    <x v="1"/>
    <x v="6"/>
    <x v="62"/>
    <x v="62"/>
    <s v="MM3"/>
    <s v="Substance Abuse Services Fund"/>
    <n v="0"/>
  </r>
  <r>
    <x v="0"/>
    <x v="6"/>
    <x v="324"/>
    <x v="327"/>
    <s v="M03"/>
    <s v="Federal Grants Fund"/>
    <n v="0"/>
  </r>
  <r>
    <x v="1"/>
    <x v="6"/>
    <x v="118"/>
    <x v="118"/>
    <s v="M04"/>
    <s v="Federal Grants Fund"/>
    <n v="326417.15999999997"/>
  </r>
  <r>
    <x v="3"/>
    <x v="6"/>
    <x v="249"/>
    <x v="247"/>
    <s v="MM3"/>
    <s v="Federal Grants Fund"/>
    <n v="192930.91"/>
  </r>
  <r>
    <x v="2"/>
    <x v="6"/>
    <x v="166"/>
    <x v="164"/>
    <s v="MM3"/>
    <s v="Federal Grants Fund"/>
    <n v="226172.67"/>
  </r>
  <r>
    <x v="3"/>
    <x v="12"/>
    <x v="319"/>
    <x v="322"/>
    <s v="M03"/>
    <s v="General Fund"/>
    <n v="150170.9"/>
  </r>
  <r>
    <x v="0"/>
    <x v="7"/>
    <x v="55"/>
    <x v="55"/>
    <s v="M03"/>
    <s v="General Fund"/>
    <n v="5760"/>
  </r>
  <r>
    <x v="1"/>
    <x v="1"/>
    <x v="266"/>
    <x v="300"/>
    <s v="M04"/>
    <s v="General Fund"/>
    <n v="340999.53"/>
  </r>
  <r>
    <x v="0"/>
    <x v="3"/>
    <x v="112"/>
    <x v="112"/>
    <s v="M03"/>
    <s v="Federal Grants Fund"/>
    <n v="95675.42"/>
  </r>
  <r>
    <x v="5"/>
    <x v="5"/>
    <x v="133"/>
    <x v="133"/>
    <s v="MM3"/>
    <s v="General Fund"/>
    <n v="561453.92000000004"/>
  </r>
  <r>
    <x v="5"/>
    <x v="6"/>
    <x v="35"/>
    <x v="35"/>
    <s v="MM3"/>
    <s v="General Fund"/>
    <n v="306553.12"/>
  </r>
  <r>
    <x v="1"/>
    <x v="3"/>
    <x v="262"/>
    <x v="262"/>
    <s v="M03"/>
    <s v="General Fund"/>
    <n v="104182.7"/>
  </r>
  <r>
    <x v="0"/>
    <x v="0"/>
    <x v="193"/>
    <x v="190"/>
    <s v="M03"/>
    <s v="Expendable Trust Fund - External"/>
    <n v="0"/>
  </r>
  <r>
    <x v="2"/>
    <x v="2"/>
    <x v="108"/>
    <x v="108"/>
    <s v="M03"/>
    <s v="General Fund"/>
    <n v="186000"/>
  </r>
  <r>
    <x v="2"/>
    <x v="0"/>
    <x v="122"/>
    <x v="346"/>
    <s v="M03"/>
    <s v="Expendable Trust Fund - External"/>
    <n v="2396.12"/>
  </r>
  <r>
    <x v="3"/>
    <x v="7"/>
    <x v="312"/>
    <x v="315"/>
    <s v="M04"/>
    <s v="Trust Fund For the Head Injury Treatment Service Fund"/>
    <n v="966233.63"/>
  </r>
  <r>
    <x v="1"/>
    <x v="7"/>
    <x v="198"/>
    <x v="195"/>
    <s v="M03"/>
    <s v="Federal Grants Fund"/>
    <n v="30937.87"/>
  </r>
  <r>
    <x v="0"/>
    <x v="6"/>
    <x v="325"/>
    <x v="328"/>
    <s v="M04"/>
    <s v="General Fund"/>
    <n v="491677.48"/>
  </r>
  <r>
    <x v="2"/>
    <x v="1"/>
    <x v="436"/>
    <x v="437"/>
    <s v="M03"/>
    <s v="Federal Grants Fund"/>
    <n v="114219"/>
  </r>
  <r>
    <x v="0"/>
    <x v="6"/>
    <x v="287"/>
    <x v="289"/>
    <s v="M04"/>
    <s v="General Fund"/>
    <n v="495574"/>
  </r>
  <r>
    <x v="4"/>
    <x v="7"/>
    <x v="140"/>
    <x v="139"/>
    <s v="M03"/>
    <s v="Expendable Trust Fund - External"/>
    <n v="65864.179999999993"/>
  </r>
  <r>
    <x v="4"/>
    <x v="7"/>
    <x v="326"/>
    <x v="330"/>
    <s v="M03"/>
    <s v="General Fund"/>
    <n v="91951.02"/>
  </r>
  <r>
    <x v="5"/>
    <x v="0"/>
    <x v="93"/>
    <x v="93"/>
    <s v="M03"/>
    <s v="Expendable Trust Fund - External"/>
    <n v="0"/>
  </r>
  <r>
    <x v="5"/>
    <x v="6"/>
    <x v="196"/>
    <x v="193"/>
    <s v="MM3"/>
    <s v="General Fund"/>
    <n v="948507.64"/>
  </r>
  <r>
    <x v="3"/>
    <x v="6"/>
    <x v="38"/>
    <x v="38"/>
    <s v="M03"/>
    <s v="Federal Grants Fund"/>
    <n v="51238.080000000002"/>
  </r>
  <r>
    <x v="4"/>
    <x v="6"/>
    <x v="50"/>
    <x v="50"/>
    <s v="MM3"/>
    <s v="General Fund"/>
    <n v="68636.36"/>
  </r>
  <r>
    <x v="5"/>
    <x v="6"/>
    <x v="355"/>
    <x v="361"/>
    <s v="M03"/>
    <s v="Federal Grants Fund"/>
    <n v="222850"/>
  </r>
  <r>
    <x v="4"/>
    <x v="6"/>
    <x v="357"/>
    <x v="363"/>
    <s v="MM3"/>
    <s v="Substance Abuse Services Fund"/>
    <n v="330559.43"/>
  </r>
  <r>
    <x v="4"/>
    <x v="6"/>
    <x v="249"/>
    <x v="247"/>
    <s v="M04"/>
    <s v="Federal Grants Fund"/>
    <n v="11560.08"/>
  </r>
  <r>
    <x v="5"/>
    <x v="0"/>
    <x v="103"/>
    <x v="103"/>
    <s v="MM3"/>
    <s v="General Fund"/>
    <n v="1600"/>
  </r>
  <r>
    <x v="4"/>
    <x v="6"/>
    <x v="450"/>
    <x v="452"/>
    <s v="M03"/>
    <s v="Federal Grants Fund"/>
    <n v="112124.18"/>
  </r>
  <r>
    <x v="4"/>
    <x v="5"/>
    <x v="239"/>
    <x v="237"/>
    <s v="M03"/>
    <s v="Federal Grants Fund"/>
    <n v="790982.22"/>
  </r>
  <r>
    <x v="2"/>
    <x v="0"/>
    <x v="143"/>
    <x v="142"/>
    <s v="M03"/>
    <s v="General Fund"/>
    <n v="32436.1"/>
  </r>
  <r>
    <x v="2"/>
    <x v="6"/>
    <x v="437"/>
    <x v="438"/>
    <s v="MM3"/>
    <s v="Federal Grants Fund"/>
    <n v="0"/>
  </r>
  <r>
    <x v="0"/>
    <x v="6"/>
    <x v="256"/>
    <x v="255"/>
    <s v="M04"/>
    <s v="General Fund"/>
    <n v="50000"/>
  </r>
  <r>
    <x v="5"/>
    <x v="6"/>
    <x v="476"/>
    <x v="480"/>
    <s v="M04"/>
    <s v="Substance Abuse Services Fund"/>
    <n v="272874.38"/>
  </r>
  <r>
    <x v="3"/>
    <x v="5"/>
    <x v="351"/>
    <x v="356"/>
    <s v="M04"/>
    <s v="General Fund"/>
    <n v="29862"/>
  </r>
  <r>
    <x v="3"/>
    <x v="6"/>
    <x v="335"/>
    <x v="339"/>
    <s v="M03"/>
    <s v="Federal Grants Fund"/>
    <n v="99884.41"/>
  </r>
  <r>
    <x v="3"/>
    <x v="7"/>
    <x v="198"/>
    <x v="195"/>
    <s v="M03"/>
    <s v="General Fund"/>
    <n v="5547.25"/>
  </r>
  <r>
    <x v="3"/>
    <x v="0"/>
    <x v="215"/>
    <x v="212"/>
    <s v="M03"/>
    <s v="Expendable Trust Fund - External"/>
    <n v="0"/>
  </r>
  <r>
    <x v="5"/>
    <x v="6"/>
    <x v="19"/>
    <x v="19"/>
    <s v="M04"/>
    <s v="Federal Grants Fund"/>
    <n v="10000"/>
  </r>
  <r>
    <x v="3"/>
    <x v="6"/>
    <x v="144"/>
    <x v="143"/>
    <s v="M04"/>
    <s v="General Fund"/>
    <n v="16598.009999999998"/>
  </r>
  <r>
    <x v="5"/>
    <x v="7"/>
    <x v="326"/>
    <x v="330"/>
    <s v="M04"/>
    <s v="Trust Fund For the Head Injury Treatment Service Fund"/>
    <n v="-11872.35"/>
  </r>
  <r>
    <x v="2"/>
    <x v="7"/>
    <x v="238"/>
    <x v="236"/>
    <s v="M03"/>
    <s v="Expendable Trust Fund - External"/>
    <n v="495623.03"/>
  </r>
  <r>
    <x v="4"/>
    <x v="1"/>
    <x v="370"/>
    <x v="375"/>
    <s v="M03"/>
    <s v="Federal Grants Fund"/>
    <n v="0"/>
  </r>
  <r>
    <x v="1"/>
    <x v="6"/>
    <x v="434"/>
    <x v="435"/>
    <s v="M04"/>
    <s v="Federal Grants Fund"/>
    <n v="25000"/>
  </r>
  <r>
    <x v="4"/>
    <x v="1"/>
    <x v="250"/>
    <x v="248"/>
    <s v="MM3"/>
    <s v="Expendable Trust Fund - External"/>
    <n v="6033.94"/>
  </r>
  <r>
    <x v="2"/>
    <x v="0"/>
    <x v="104"/>
    <x v="104"/>
    <s v="M04"/>
    <s v="Expendable Trust Fund - External"/>
    <n v="0"/>
  </r>
  <r>
    <x v="1"/>
    <x v="0"/>
    <x v="178"/>
    <x v="175"/>
    <s v="MM3"/>
    <s v="Expendable Trust Fund - External"/>
    <n v="0"/>
  </r>
  <r>
    <x v="0"/>
    <x v="0"/>
    <x v="10"/>
    <x v="10"/>
    <s v="MM3"/>
    <s v="Expendable Trust Fund - External"/>
    <n v="0"/>
  </r>
  <r>
    <x v="0"/>
    <x v="7"/>
    <x v="127"/>
    <x v="127"/>
    <s v="M03"/>
    <s v="Expendable Trust Fund - External"/>
    <n v="0"/>
  </r>
  <r>
    <x v="2"/>
    <x v="5"/>
    <x v="195"/>
    <x v="192"/>
    <s v="MM3"/>
    <s v="Expendable Trust Fund - External"/>
    <n v="47796.88"/>
  </r>
  <r>
    <x v="3"/>
    <x v="0"/>
    <x v="126"/>
    <x v="126"/>
    <s v="M03"/>
    <s v="Expendable Trust Fund - External"/>
    <n v="0"/>
  </r>
  <r>
    <x v="5"/>
    <x v="6"/>
    <x v="350"/>
    <x v="355"/>
    <s v="M04"/>
    <s v="Federal Grants Fund"/>
    <n v="32276.61"/>
  </r>
  <r>
    <x v="3"/>
    <x v="0"/>
    <x v="177"/>
    <x v="174"/>
    <s v="MM3"/>
    <s v="Expendable Trust Fund - External"/>
    <n v="0"/>
  </r>
  <r>
    <x v="1"/>
    <x v="5"/>
    <x v="76"/>
    <x v="76"/>
    <s v="M03"/>
    <s v="Federal Grants Fund"/>
    <n v="0"/>
  </r>
  <r>
    <x v="2"/>
    <x v="10"/>
    <x v="495"/>
    <x v="499"/>
    <s v="M03"/>
    <s v="General Fund"/>
    <n v="137199.54"/>
  </r>
  <r>
    <x v="2"/>
    <x v="0"/>
    <x v="186"/>
    <x v="183"/>
    <s v="MM3"/>
    <s v="Expendable Trust Fund - External"/>
    <n v="0"/>
  </r>
  <r>
    <x v="1"/>
    <x v="0"/>
    <x v="66"/>
    <x v="66"/>
    <s v="M03"/>
    <s v="General Fund"/>
    <n v="2000"/>
  </r>
  <r>
    <x v="5"/>
    <x v="0"/>
    <x v="260"/>
    <x v="260"/>
    <s v="MM3"/>
    <s v="General Fund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5:I12" firstHeaderRow="1" firstDataRow="2" firstDataCol="1" rowPageCount="2" colPageCount="1"/>
  <pivotFields count="9"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showAll="0"/>
    <pivotField showAll="0"/>
    <pivotField showAll="0"/>
    <pivotField axis="axisPage" multipleItemSelectionAllowed="1" showAll="0">
      <items count="155">
        <item h="1"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h="1" x="108"/>
        <item h="1" x="16"/>
        <item h="1" x="69"/>
        <item x="109"/>
        <item h="1" x="17"/>
        <item h="1" x="70"/>
        <item x="110"/>
        <item h="1" x="18"/>
        <item h="1" x="71"/>
        <item h="1" x="92"/>
        <item h="1" x="142"/>
        <item h="1" x="0"/>
        <item h="1" x="53"/>
        <item x="111"/>
        <item h="1" x="19"/>
        <item h="1" x="72"/>
        <item x="112"/>
        <item h="1" x="20"/>
        <item h="1" x="73"/>
        <item x="113"/>
        <item h="1" x="21"/>
        <item h="1" x="74"/>
        <item x="114"/>
        <item h="1" x="22"/>
        <item h="1" x="75"/>
        <item x="115"/>
        <item h="1" x="23"/>
        <item h="1" x="76"/>
        <item x="116"/>
        <item h="1" x="24"/>
        <item h="1" x="77"/>
        <item x="117"/>
        <item h="1" x="25"/>
        <item h="1" x="78"/>
        <item x="118"/>
        <item h="1" x="26"/>
        <item h="1" x="79"/>
        <item x="119"/>
        <item h="1" x="27"/>
        <item h="1" x="80"/>
        <item x="120"/>
        <item h="1" x="28"/>
        <item h="1" x="81"/>
        <item h="1" x="93"/>
        <item h="1" x="143"/>
        <item h="1" x="1"/>
        <item h="1" x="54"/>
        <item x="121"/>
        <item h="1" x="29"/>
        <item h="1" x="82"/>
        <item x="122"/>
        <item h="1" x="30"/>
        <item h="1" x="83"/>
        <item x="123"/>
        <item h="1" x="31"/>
        <item h="1" x="84"/>
        <item x="124"/>
        <item h="1" x="32"/>
        <item h="1" x="85"/>
        <item x="125"/>
        <item h="1" x="33"/>
        <item h="1" x="86"/>
        <item x="126"/>
        <item h="1" x="34"/>
        <item h="1" x="87"/>
        <item h="1"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h="1"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h="1" x="100"/>
        <item h="1" x="150"/>
        <item h="1" x="8"/>
        <item h="1" x="61"/>
        <item t="default"/>
      </items>
    </pivotField>
    <pivotField axis="axisCol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showAll="0"/>
    <pivotField axis="axisPage" dataField="1" multipleItemSelectionAllowed="1" showAll="0">
      <items count="152">
        <item x="68"/>
        <item x="124"/>
        <item x="150"/>
        <item x="34"/>
        <item x="123"/>
        <item x="96"/>
        <item x="32"/>
        <item x="70"/>
        <item x="91"/>
        <item h="1" x="2"/>
        <item x="93"/>
        <item x="143"/>
        <item x="22"/>
        <item x="92"/>
        <item x="36"/>
        <item x="20"/>
        <item x="63"/>
        <item x="116"/>
        <item x="47"/>
        <item x="120"/>
        <item x="86"/>
        <item x="58"/>
        <item x="0"/>
        <item x="39"/>
        <item x="62"/>
        <item x="141"/>
        <item x="14"/>
        <item x="15"/>
        <item x="35"/>
        <item x="111"/>
        <item x="83"/>
        <item x="69"/>
        <item x="87"/>
        <item x="88"/>
        <item x="53"/>
        <item x="55"/>
        <item x="72"/>
        <item x="25"/>
        <item x="142"/>
        <item x="114"/>
        <item x="75"/>
        <item x="61"/>
        <item x="144"/>
        <item x="17"/>
        <item x="4"/>
        <item x="145"/>
        <item x="105"/>
        <item x="30"/>
        <item x="26"/>
        <item x="77"/>
        <item x="147"/>
        <item x="89"/>
        <item x="59"/>
        <item x="98"/>
        <item x="52"/>
        <item x="79"/>
        <item x="6"/>
        <item x="118"/>
        <item x="126"/>
        <item x="33"/>
        <item x="117"/>
        <item x="19"/>
        <item x="16"/>
        <item x="64"/>
        <item x="54"/>
        <item x="103"/>
        <item x="12"/>
        <item x="38"/>
        <item x="115"/>
        <item x="107"/>
        <item x="65"/>
        <item x="24"/>
        <item x="18"/>
        <item x="130"/>
        <item x="49"/>
        <item x="82"/>
        <item x="42"/>
        <item x="84"/>
        <item x="134"/>
        <item x="74"/>
        <item x="100"/>
        <item x="11"/>
        <item x="66"/>
        <item x="50"/>
        <item x="56"/>
        <item x="80"/>
        <item x="27"/>
        <item x="129"/>
        <item x="132"/>
        <item x="21"/>
        <item x="110"/>
        <item x="46"/>
        <item x="112"/>
        <item x="44"/>
        <item x="102"/>
        <item x="23"/>
        <item x="138"/>
        <item x="140"/>
        <item x="108"/>
        <item x="146"/>
        <item x="28"/>
        <item x="45"/>
        <item x="135"/>
        <item x="43"/>
        <item x="76"/>
        <item x="127"/>
        <item x="94"/>
        <item x="137"/>
        <item x="8"/>
        <item x="78"/>
        <item x="139"/>
        <item x="85"/>
        <item x="121"/>
        <item x="81"/>
        <item x="9"/>
        <item x="113"/>
        <item x="90"/>
        <item x="148"/>
        <item x="104"/>
        <item x="57"/>
        <item x="119"/>
        <item x="60"/>
        <item x="131"/>
        <item x="48"/>
        <item x="106"/>
        <item x="10"/>
        <item x="51"/>
        <item x="13"/>
        <item x="133"/>
        <item x="109"/>
        <item x="136"/>
        <item x="71"/>
        <item x="73"/>
        <item x="95"/>
        <item x="3"/>
        <item x="5"/>
        <item x="37"/>
        <item x="29"/>
        <item x="7"/>
        <item x="31"/>
        <item x="40"/>
        <item x="41"/>
        <item x="67"/>
        <item x="125"/>
        <item x="97"/>
        <item x="99"/>
        <item x="101"/>
        <item x="122"/>
        <item x="128"/>
        <item x="149"/>
        <item h="1"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8">
    <i>
      <x v="14"/>
    </i>
    <i>
      <x v="44"/>
    </i>
    <i>
      <x v="83"/>
    </i>
    <i>
      <x v="95"/>
    </i>
    <i>
      <x v="115"/>
    </i>
    <i>
      <x v="127"/>
    </i>
    <i>
      <x v="128"/>
    </i>
    <i t="grand">
      <x/>
    </i>
  </colItems>
  <pageFields count="2">
    <pageField fld="5" hier="-1"/>
    <pageField fld="8" hier="-1"/>
  </pageFields>
  <dataFields count="1">
    <dataField name="Sum of Actual" fld="8" baseField="1" baseItem="0" numFmtId="44"/>
  </dataFields>
  <formats count="21">
    <format dxfId="33">
      <pivotArea outline="0" collapsedLevelsAreSubtotals="1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dataOnly="0" labelOnly="1" fieldPosition="0">
        <references count="1">
          <reference field="1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6" count="7">
            <x v="14"/>
            <x v="44"/>
            <x v="83"/>
            <x v="95"/>
            <x v="115"/>
            <x v="127"/>
            <x v="128"/>
          </reference>
        </references>
      </pivotArea>
    </format>
    <format dxfId="27">
      <pivotArea dataOnly="0" labelOnly="1" grandCol="1" outline="0" fieldPosition="0"/>
    </format>
    <format dxfId="26">
      <pivotArea dataOnly="0" labelOnly="1" fieldPosition="0">
        <references count="1">
          <reference field="6" count="7">
            <x v="14"/>
            <x v="44"/>
            <x v="83"/>
            <x v="95"/>
            <x v="115"/>
            <x v="127"/>
            <x v="128"/>
          </reference>
        </references>
      </pivotArea>
    </format>
    <format dxfId="25">
      <pivotArea dataOnly="0" labelOnly="1" grandCol="1" outline="0" fieldPosition="0"/>
    </format>
    <format dxfId="24">
      <pivotArea field="1" type="button" dataOnly="0" labelOnly="1" outline="0" axis="axisRow" fieldPosition="0"/>
    </format>
    <format dxfId="23">
      <pivotArea dataOnly="0" labelOnly="1" fieldPosition="0">
        <references count="1">
          <reference field="6" count="7">
            <x v="14"/>
            <x v="44"/>
            <x v="83"/>
            <x v="95"/>
            <x v="115"/>
            <x v="127"/>
            <x v="128"/>
          </reference>
        </references>
      </pivotArea>
    </format>
    <format dxfId="22">
      <pivotArea dataOnly="0" labelOnly="1" grandCol="1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6" count="7">
            <x v="14"/>
            <x v="44"/>
            <x v="83"/>
            <x v="95"/>
            <x v="115"/>
            <x v="127"/>
            <x v="128"/>
          </reference>
        </references>
      </pivotArea>
    </format>
    <format dxfId="19">
      <pivotArea dataOnly="0" labelOnly="1" grandCol="1" outline="0" fieldPosition="0"/>
    </format>
    <format dxfId="18">
      <pivotArea collapsedLevelsAreSubtotals="1" fieldPosition="0">
        <references count="1">
          <reference field="1" count="1">
            <x v="3"/>
          </reference>
        </references>
      </pivotArea>
    </format>
    <format dxfId="17">
      <pivotArea dataOnly="0" labelOnly="1" fieldPosition="0">
        <references count="1">
          <reference field="1" count="1">
            <x v="3"/>
          </reference>
        </references>
      </pivotArea>
    </format>
    <format dxfId="16">
      <pivotArea collapsedLevelsAreSubtotals="1" fieldPosition="0">
        <references count="1">
          <reference field="1" count="4">
            <x v="1"/>
            <x v="2"/>
            <x v="3"/>
            <x v="4"/>
          </reference>
        </references>
      </pivotArea>
    </format>
    <format dxfId="15">
      <pivotArea grandRow="1" outline="0" collapsedLevelsAreSubtotals="1" fieldPosition="0"/>
    </format>
    <format dxfId="14">
      <pivotArea dataOnly="0" labelOnly="1" fieldPosition="0">
        <references count="1">
          <reference field="1" count="4">
            <x v="1"/>
            <x v="2"/>
            <x v="3"/>
            <x v="4"/>
          </reference>
        </references>
      </pivotArea>
    </format>
    <format dxfId="13">
      <pivotArea dataOnly="0" labelOnly="1" grandRow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2:H29" firstHeaderRow="1" firstDataRow="2" firstDataCol="1" rowPageCount="2" colPageCount="1"/>
  <pivotFields count="9"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showAll="0"/>
    <pivotField showAll="0"/>
    <pivotField showAll="0"/>
    <pivotField axis="axisPage" multipleItemSelectionAllowed="1" showAll="0">
      <items count="155">
        <item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x="108"/>
        <item h="1" x="16"/>
        <item h="1" x="69"/>
        <item h="1" x="109"/>
        <item h="1" x="17"/>
        <item h="1" x="70"/>
        <item h="1" x="110"/>
        <item h="1" x="18"/>
        <item h="1" x="71"/>
        <item x="92"/>
        <item h="1" x="142"/>
        <item h="1" x="0"/>
        <item h="1" x="53"/>
        <item h="1" x="111"/>
        <item h="1" x="19"/>
        <item h="1" x="72"/>
        <item h="1" x="112"/>
        <item h="1" x="20"/>
        <item h="1" x="73"/>
        <item h="1" x="113"/>
        <item h="1" x="21"/>
        <item h="1" x="74"/>
        <item h="1" x="114"/>
        <item h="1" x="22"/>
        <item h="1" x="75"/>
        <item h="1" x="115"/>
        <item h="1" x="23"/>
        <item h="1" x="76"/>
        <item h="1" x="116"/>
        <item h="1" x="24"/>
        <item h="1" x="77"/>
        <item h="1" x="117"/>
        <item h="1" x="25"/>
        <item h="1" x="78"/>
        <item h="1" x="118"/>
        <item h="1" x="26"/>
        <item h="1" x="79"/>
        <item h="1" x="119"/>
        <item h="1" x="27"/>
        <item h="1" x="80"/>
        <item h="1" x="120"/>
        <item h="1" x="28"/>
        <item h="1" x="81"/>
        <item h="1" x="93"/>
        <item h="1" x="143"/>
        <item h="1" x="1"/>
        <item h="1" x="54"/>
        <item h="1" x="121"/>
        <item h="1" x="29"/>
        <item h="1" x="82"/>
        <item h="1" x="122"/>
        <item h="1" x="30"/>
        <item h="1" x="83"/>
        <item h="1" x="123"/>
        <item h="1" x="31"/>
        <item h="1" x="84"/>
        <item h="1" x="124"/>
        <item h="1" x="32"/>
        <item h="1" x="85"/>
        <item h="1" x="125"/>
        <item h="1" x="33"/>
        <item h="1" x="86"/>
        <item h="1" x="126"/>
        <item h="1" x="34"/>
        <item h="1" x="87"/>
        <item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x="100"/>
        <item h="1" x="150"/>
        <item h="1" x="8"/>
        <item h="1" x="61"/>
        <item t="default"/>
      </items>
    </pivotField>
    <pivotField axis="axisCol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showAll="0"/>
    <pivotField axis="axisPage" dataField="1" multipleItemSelectionAllowed="1" showAll="0">
      <items count="152">
        <item x="68"/>
        <item x="124"/>
        <item x="150"/>
        <item x="34"/>
        <item x="123"/>
        <item x="96"/>
        <item x="32"/>
        <item x="70"/>
        <item x="91"/>
        <item h="1" x="2"/>
        <item x="93"/>
        <item x="143"/>
        <item x="22"/>
        <item x="92"/>
        <item x="36"/>
        <item x="20"/>
        <item x="63"/>
        <item x="116"/>
        <item x="47"/>
        <item x="120"/>
        <item x="86"/>
        <item x="58"/>
        <item x="0"/>
        <item x="39"/>
        <item x="62"/>
        <item x="141"/>
        <item x="14"/>
        <item x="15"/>
        <item x="35"/>
        <item x="111"/>
        <item x="83"/>
        <item x="69"/>
        <item x="87"/>
        <item x="88"/>
        <item x="53"/>
        <item x="55"/>
        <item x="72"/>
        <item x="25"/>
        <item x="142"/>
        <item x="114"/>
        <item x="75"/>
        <item x="61"/>
        <item x="144"/>
        <item x="17"/>
        <item x="4"/>
        <item x="145"/>
        <item x="105"/>
        <item x="30"/>
        <item x="26"/>
        <item x="77"/>
        <item x="147"/>
        <item x="89"/>
        <item x="59"/>
        <item x="98"/>
        <item x="52"/>
        <item x="79"/>
        <item x="6"/>
        <item x="118"/>
        <item x="126"/>
        <item x="33"/>
        <item x="117"/>
        <item x="19"/>
        <item x="16"/>
        <item x="64"/>
        <item x="54"/>
        <item x="103"/>
        <item x="12"/>
        <item x="38"/>
        <item x="115"/>
        <item x="107"/>
        <item x="65"/>
        <item x="24"/>
        <item x="18"/>
        <item x="130"/>
        <item x="49"/>
        <item x="82"/>
        <item x="42"/>
        <item x="84"/>
        <item x="134"/>
        <item x="74"/>
        <item x="100"/>
        <item x="11"/>
        <item x="66"/>
        <item x="50"/>
        <item x="56"/>
        <item x="80"/>
        <item x="27"/>
        <item x="129"/>
        <item x="132"/>
        <item x="21"/>
        <item x="110"/>
        <item x="46"/>
        <item x="112"/>
        <item x="44"/>
        <item x="102"/>
        <item x="23"/>
        <item x="138"/>
        <item x="140"/>
        <item x="108"/>
        <item x="146"/>
        <item x="28"/>
        <item x="45"/>
        <item x="135"/>
        <item x="43"/>
        <item x="76"/>
        <item x="127"/>
        <item x="94"/>
        <item x="137"/>
        <item x="8"/>
        <item x="78"/>
        <item x="139"/>
        <item x="85"/>
        <item x="121"/>
        <item x="81"/>
        <item x="9"/>
        <item x="113"/>
        <item x="90"/>
        <item x="148"/>
        <item x="104"/>
        <item x="57"/>
        <item x="119"/>
        <item x="60"/>
        <item x="131"/>
        <item x="48"/>
        <item x="106"/>
        <item x="10"/>
        <item x="51"/>
        <item x="13"/>
        <item x="133"/>
        <item x="109"/>
        <item x="136"/>
        <item x="71"/>
        <item x="73"/>
        <item x="95"/>
        <item x="3"/>
        <item x="5"/>
        <item x="37"/>
        <item x="29"/>
        <item x="7"/>
        <item x="31"/>
        <item x="40"/>
        <item x="41"/>
        <item x="67"/>
        <item x="125"/>
        <item x="97"/>
        <item x="99"/>
        <item x="101"/>
        <item x="122"/>
        <item x="128"/>
        <item x="149"/>
        <item h="1"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7">
    <i>
      <x v="2"/>
    </i>
    <i>
      <x v="64"/>
    </i>
    <i>
      <x v="102"/>
    </i>
    <i>
      <x v="140"/>
    </i>
    <i>
      <x v="145"/>
    </i>
    <i>
      <x v="146"/>
    </i>
    <i t="grand">
      <x/>
    </i>
  </colItems>
  <pageFields count="2">
    <pageField fld="5" hier="-1"/>
    <pageField fld="8" hier="-1"/>
  </pageFields>
  <dataFields count="1">
    <dataField name="Sum of Actual" fld="8" baseField="1" baseItem="0" numFmtId="164"/>
  </dataFields>
  <formats count="10"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fieldPosition="0">
        <references count="1">
          <reference field="1" count="0"/>
        </references>
      </pivotArea>
    </format>
    <format dxfId="40">
      <pivotArea dataOnly="0" labelOnly="1" grandRow="1" outline="0" fieldPosition="0"/>
    </format>
    <format dxfId="39">
      <pivotArea dataOnly="0" labelOnly="1" fieldPosition="0">
        <references count="1">
          <reference field="6" count="6">
            <x v="2"/>
            <x v="64"/>
            <x v="102"/>
            <x v="140"/>
            <x v="145"/>
            <x v="146"/>
          </reference>
        </references>
      </pivotArea>
    </format>
    <format dxfId="38">
      <pivotArea dataOnly="0" labelOnly="1" grandCol="1" outline="0" fieldPosition="0"/>
    </format>
    <format dxfId="37">
      <pivotArea dataOnly="0" labelOnly="1" fieldPosition="0">
        <references count="1">
          <reference field="6" count="6">
            <x v="2"/>
            <x v="64"/>
            <x v="102"/>
            <x v="140"/>
            <x v="145"/>
            <x v="146"/>
          </reference>
        </references>
      </pivotArea>
    </format>
    <format dxfId="36">
      <pivotArea dataOnly="0" labelOnly="1" grandCol="1" outline="0" fieldPosition="0"/>
    </format>
    <format dxfId="35">
      <pivotArea outline="0" collapsedLevelsAreSubtotals="1" fieldPosition="0"/>
    </format>
    <format dxfId="34">
      <pivotArea collapsedLevelsAreSubtotals="1" fieldPosition="0">
        <references count="2">
          <reference field="1" count="1">
            <x v="1"/>
          </reference>
          <reference field="6" count="1" selected="0">
            <x v="145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72:B79" firstHeaderRow="1" firstDataRow="1" firstDataCol="1" rowPageCount="1" colPageCount="1"/>
  <pivotFields count="9">
    <pivotField showAll="0"/>
    <pivotField showAll="0"/>
    <pivotField showAll="0"/>
    <pivotField showAll="0"/>
    <pivotField showAll="0"/>
    <pivotField axis="axisPage" multipleItemSelectionAllowed="1" showAll="0">
      <items count="155">
        <item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x="108"/>
        <item h="1" x="16"/>
        <item h="1" x="69"/>
        <item h="1" x="109"/>
        <item h="1" x="17"/>
        <item h="1" x="70"/>
        <item h="1" x="110"/>
        <item h="1" x="18"/>
        <item h="1" x="71"/>
        <item x="92"/>
        <item h="1" x="142"/>
        <item h="1" x="0"/>
        <item h="1" x="53"/>
        <item h="1" x="111"/>
        <item h="1" x="19"/>
        <item h="1" x="72"/>
        <item h="1" x="112"/>
        <item h="1" x="20"/>
        <item h="1" x="73"/>
        <item h="1" x="113"/>
        <item h="1" x="21"/>
        <item h="1" x="74"/>
        <item h="1" x="114"/>
        <item h="1" x="22"/>
        <item h="1" x="75"/>
        <item h="1" x="115"/>
        <item h="1" x="23"/>
        <item h="1" x="76"/>
        <item h="1" x="116"/>
        <item h="1" x="24"/>
        <item h="1" x="77"/>
        <item h="1" x="117"/>
        <item h="1" x="25"/>
        <item h="1" x="78"/>
        <item h="1" x="118"/>
        <item h="1" x="26"/>
        <item h="1" x="79"/>
        <item h="1" x="119"/>
        <item h="1" x="27"/>
        <item h="1" x="80"/>
        <item h="1" x="120"/>
        <item h="1" x="28"/>
        <item h="1" x="81"/>
        <item h="1" x="93"/>
        <item h="1" x="143"/>
        <item h="1" x="1"/>
        <item h="1" x="54"/>
        <item h="1" x="121"/>
        <item h="1" x="29"/>
        <item h="1" x="82"/>
        <item h="1" x="122"/>
        <item h="1" x="30"/>
        <item h="1" x="83"/>
        <item h="1" x="123"/>
        <item h="1" x="31"/>
        <item h="1" x="84"/>
        <item h="1" x="124"/>
        <item h="1" x="32"/>
        <item h="1" x="85"/>
        <item h="1" x="125"/>
        <item h="1" x="33"/>
        <item h="1" x="86"/>
        <item h="1" x="126"/>
        <item h="1" x="34"/>
        <item h="1" x="87"/>
        <item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x="100"/>
        <item h="1" x="150"/>
        <item h="1" x="8"/>
        <item h="1" x="61"/>
        <item t="default"/>
      </items>
    </pivotField>
    <pivotField axis="axisRow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showAll="0"/>
    <pivotField dataField="1" showAll="0"/>
  </pivotFields>
  <rowFields count="1">
    <field x="6"/>
  </rowFields>
  <rowItems count="7">
    <i>
      <x v="2"/>
    </i>
    <i>
      <x v="64"/>
    </i>
    <i>
      <x v="102"/>
    </i>
    <i>
      <x v="140"/>
    </i>
    <i>
      <x v="145"/>
    </i>
    <i>
      <x v="146"/>
    </i>
    <i t="grand">
      <x/>
    </i>
  </rowItems>
  <colItems count="1">
    <i/>
  </colItems>
  <pageFields count="1">
    <pageField fld="5" hier="-1"/>
  </pageFields>
  <dataFields count="1">
    <dataField name="Sum of Actual" fld="8" baseField="6" baseItem="0" numFmtId="164"/>
  </dataFields>
  <formats count="1">
    <format dxfId="44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Department &amp; Activity_Name" colHeaderCaption="Activity_Codes">
  <location ref="A4:G14" firstHeaderRow="1" firstDataRow="2" firstDataCol="1" rowPageCount="1" colPageCount="1"/>
  <pivotFields count="7">
    <pivotField axis="axisPage" showAll="0">
      <items count="7">
        <item x="2"/>
        <item x="0"/>
        <item x="1"/>
        <item x="4"/>
        <item x="5"/>
        <item x="3"/>
        <item t="default"/>
      </items>
    </pivotField>
    <pivotField axis="axisRow" showAll="0">
      <items count="21">
        <item x="17"/>
        <item x="14"/>
        <item x="5"/>
        <item x="0"/>
        <item x="16"/>
        <item x="6"/>
        <item x="3"/>
        <item x="9"/>
        <item x="13"/>
        <item x="11"/>
        <item x="2"/>
        <item x="1"/>
        <item x="15"/>
        <item x="19"/>
        <item x="7"/>
        <item x="18"/>
        <item x="10"/>
        <item x="8"/>
        <item x="4"/>
        <item x="12"/>
        <item t="default"/>
      </items>
    </pivotField>
    <pivotField axis="axisCol" multipleItemSelectionAllowed="1" showAll="0">
      <items count="497">
        <item h="1" x="394"/>
        <item h="1" x="310"/>
        <item h="1" x="430"/>
        <item h="1" x="462"/>
        <item h="1" x="431"/>
        <item h="1" x="492"/>
        <item h="1" x="4"/>
        <item h="1" x="254"/>
        <item h="1" x="480"/>
        <item h="1" x="380"/>
        <item h="1" x="449"/>
        <item h="1" x="346"/>
        <item h="1" x="156"/>
        <item h="1" x="406"/>
        <item h="1" x="17"/>
        <item h="1" x="45"/>
        <item h="1" x="391"/>
        <item h="1" x="243"/>
        <item h="1" x="331"/>
        <item h="1" x="342"/>
        <item h="1" x="399"/>
        <item h="1" x="484"/>
        <item h="1" x="14"/>
        <item h="1" x="471"/>
        <item h="1" x="370"/>
        <item h="1" x="157"/>
        <item h="1" x="1"/>
        <item h="1" x="392"/>
        <item h="1" x="235"/>
        <item h="1" x="228"/>
        <item h="1" x="381"/>
        <item h="1" x="206"/>
        <item h="1" x="90"/>
        <item h="1" x="436"/>
        <item h="1" x="286"/>
        <item h="1" x="231"/>
        <item h="1" x="119"/>
        <item h="1" x="372"/>
        <item h="1" x="172"/>
        <item h="1" x="213"/>
        <item h="1" x="136"/>
        <item h="1" x="101"/>
        <item h="1" x="455"/>
        <item h="1" x="291"/>
        <item h="1" x="107"/>
        <item h="1" x="363"/>
        <item h="1" x="326"/>
        <item h="1" x="375"/>
        <item x="294"/>
        <item h="1" x="491"/>
        <item h="1" x="465"/>
        <item h="1" x="51"/>
        <item h="1" x="23"/>
        <item h="1" x="329"/>
        <item h="1" x="198"/>
        <item h="1" x="271"/>
        <item h="1" x="145"/>
        <item h="1" x="127"/>
        <item h="1" x="343"/>
        <item h="1" x="15"/>
        <item h="1" x="344"/>
        <item h="1" x="323"/>
        <item h="1" x="208"/>
        <item h="1" x="47"/>
        <item h="1" x="238"/>
        <item h="1" x="173"/>
        <item h="1" x="100"/>
        <item h="1" x="296"/>
        <item h="1" x="151"/>
        <item h="1" x="454"/>
        <item h="1" x="16"/>
        <item h="1" x="312"/>
        <item h="1" x="55"/>
        <item h="1" x="42"/>
        <item h="1" x="120"/>
        <item h="1" x="125"/>
        <item h="1" x="478"/>
        <item h="1" x="268"/>
        <item h="1" x="446"/>
        <item h="1" x="40"/>
        <item h="1" x="379"/>
        <item h="1" x="348"/>
        <item h="1" x="433"/>
        <item h="1" x="422"/>
        <item h="1" x="140"/>
        <item h="1" x="251"/>
        <item h="1" x="412"/>
        <item h="1" x="135"/>
        <item h="1" x="284"/>
        <item h="1" x="395"/>
        <item h="1" x="54"/>
        <item h="1" x="266"/>
        <item h="1" x="259"/>
        <item h="1" x="33"/>
        <item h="1" x="250"/>
        <item x="275"/>
        <item h="1" x="410"/>
        <item h="1" x="222"/>
        <item h="1" x="219"/>
        <item h="1" x="72"/>
        <item h="1" x="46"/>
        <item h="1" x="388"/>
        <item h="1" x="36"/>
        <item h="1" x="241"/>
        <item h="1" x="200"/>
        <item h="1" x="469"/>
        <item h="1" x="293"/>
        <item h="1" x="407"/>
        <item h="1" x="444"/>
        <item h="1" x="332"/>
        <item h="1" x="155"/>
        <item h="1" x="163"/>
        <item h="1" x="24"/>
        <item h="1" x="303"/>
        <item h="1" x="248"/>
        <item h="1" x="333"/>
        <item h="1" x="439"/>
        <item h="1" x="376"/>
        <item h="1" x="383"/>
        <item h="1" x="487"/>
        <item h="1" x="317"/>
        <item h="1" x="98"/>
        <item h="1" x="472"/>
        <item h="1" x="382"/>
        <item h="1" x="129"/>
        <item h="1" x="495"/>
        <item h="1" x="162"/>
        <item h="1" x="319"/>
        <item h="1" x="68"/>
        <item h="1" x="385"/>
        <item h="1" x="232"/>
        <item h="1" x="452"/>
        <item h="1" x="483"/>
        <item h="1" x="124"/>
        <item h="1" x="393"/>
        <item h="1" x="160"/>
        <item h="1" x="60"/>
        <item x="30"/>
        <item h="1" x="75"/>
        <item h="1" x="59"/>
        <item h="1" x="195"/>
        <item h="1" x="330"/>
        <item h="1" x="242"/>
        <item h="1" x="318"/>
        <item h="1" x="158"/>
        <item x="134"/>
        <item h="1" x="67"/>
        <item h="1" x="133"/>
        <item h="1" x="138"/>
        <item h="1" x="239"/>
        <item h="1" x="295"/>
        <item h="1" x="290"/>
        <item h="1" x="92"/>
        <item h="1" x="464"/>
        <item x="188"/>
        <item x="359"/>
        <item h="1" x="488"/>
        <item h="1" x="257"/>
        <item h="1" x="361"/>
        <item h="1" x="5"/>
        <item h="1" x="94"/>
        <item h="1" x="74"/>
        <item h="1" x="270"/>
        <item h="1" x="424"/>
        <item h="1" x="349"/>
        <item h="1" x="76"/>
        <item h="1" x="130"/>
        <item h="1" x="131"/>
        <item h="1" x="351"/>
        <item h="1" x="214"/>
        <item h="1" x="247"/>
        <item h="1" x="209"/>
        <item h="1" x="12"/>
        <item h="1" x="456"/>
        <item h="1" x="387"/>
        <item h="1" x="447"/>
        <item h="1" x="390"/>
        <item h="1" x="353"/>
        <item h="1" x="297"/>
        <item h="1" x="267"/>
        <item h="1" x="441"/>
        <item h="1" x="362"/>
        <item h="1" x="154"/>
        <item h="1" x="221"/>
        <item h="1" x="193"/>
        <item h="1" x="121"/>
        <item h="1" x="246"/>
        <item h="1" x="143"/>
        <item h="1" x="52"/>
        <item h="1" x="273"/>
        <item h="1" x="25"/>
        <item h="1" x="79"/>
        <item h="1" x="48"/>
        <item h="1" x="177"/>
        <item h="1" x="10"/>
        <item h="1" x="84"/>
        <item h="1" x="199"/>
        <item h="1" x="186"/>
        <item h="1" x="104"/>
        <item h="1" x="458"/>
        <item h="1" x="179"/>
        <item h="1" x="435"/>
        <item h="1" x="178"/>
        <item h="1" x="261"/>
        <item h="1" x="299"/>
        <item h="1" x="187"/>
        <item h="1" x="26"/>
        <item h="1" x="479"/>
        <item h="1" x="106"/>
        <item h="1" x="403"/>
        <item h="1" x="110"/>
        <item h="1" x="210"/>
        <item h="1" x="168"/>
        <item h="1" x="202"/>
        <item h="1" x="159"/>
        <item h="1" x="97"/>
        <item h="1" x="278"/>
        <item h="1" x="31"/>
        <item h="1" x="341"/>
        <item h="1" x="21"/>
        <item h="1" x="263"/>
        <item h="1" x="82"/>
        <item h="1" x="274"/>
        <item h="1" x="196"/>
        <item h="1" x="201"/>
        <item h="1" x="19"/>
        <item h="1" x="118"/>
        <item h="1" x="8"/>
        <item h="1" x="460"/>
        <item h="1" x="253"/>
        <item h="1" x="175"/>
        <item h="1" x="22"/>
        <item h="1" x="137"/>
        <item h="1" x="252"/>
        <item h="1" x="83"/>
        <item h="1" x="281"/>
        <item h="1" x="194"/>
        <item h="1" x="109"/>
        <item h="1" x="308"/>
        <item h="1" x="304"/>
        <item h="1" x="216"/>
        <item h="1" x="78"/>
        <item h="1" x="77"/>
        <item h="1" x="62"/>
        <item h="1" x="56"/>
        <item h="1" x="417"/>
        <item h="1" x="437"/>
        <item h="1" x="416"/>
        <item h="1" x="240"/>
        <item h="1" x="149"/>
        <item h="1" x="38"/>
        <item h="1" x="345"/>
        <item h="1" x="355"/>
        <item h="1" x="396"/>
        <item h="1" x="49"/>
        <item h="1" x="167"/>
        <item h="1" x="11"/>
        <item h="1" x="44"/>
        <item h="1" x="73"/>
        <item h="1" x="102"/>
        <item h="1" x="374"/>
        <item h="1" x="217"/>
        <item h="1" x="65"/>
        <item h="1" x="169"/>
        <item h="1" x="260"/>
        <item h="1" x="41"/>
        <item h="1" x="13"/>
        <item h="1" x="116"/>
        <item h="1" x="115"/>
        <item h="1" x="66"/>
        <item h="1" x="314"/>
        <item h="1" x="354"/>
        <item h="1" x="105"/>
        <item h="1" x="18"/>
        <item h="1" x="0"/>
        <item h="1" x="229"/>
        <item h="1" x="150"/>
        <item h="1" x="189"/>
        <item h="1" x="445"/>
        <item h="1" x="223"/>
        <item h="1" x="53"/>
        <item h="1" x="339"/>
        <item h="1" x="28"/>
        <item h="1" x="161"/>
        <item h="1" x="419"/>
        <item h="1" x="336"/>
        <item h="1" x="147"/>
        <item h="1" x="141"/>
        <item h="1" x="122"/>
        <item h="1" x="20"/>
        <item h="1" x="58"/>
        <item h="1" x="205"/>
        <item h="1" x="220"/>
        <item h="1" x="88"/>
        <item h="1" x="181"/>
        <item h="1" x="86"/>
        <item h="1" x="190"/>
        <item h="1" x="358"/>
        <item h="1" x="432"/>
        <item h="1" x="245"/>
        <item h="1" x="397"/>
        <item h="1" x="481"/>
        <item h="1" x="476"/>
        <item h="1" x="482"/>
        <item h="1" x="442"/>
        <item h="1" x="400"/>
        <item h="1" x="211"/>
        <item h="1" x="493"/>
        <item h="1" x="468"/>
        <item h="1" x="405"/>
        <item h="1" x="470"/>
        <item h="1" x="255"/>
        <item h="1" x="350"/>
        <item h="1" x="474"/>
        <item h="1" x="425"/>
        <item h="1" x="337"/>
        <item h="1" x="450"/>
        <item h="1" x="300"/>
        <item h="1" x="368"/>
        <item h="1" x="39"/>
        <item h="1" x="146"/>
        <item h="1" x="301"/>
        <item h="1" x="325"/>
        <item h="1" x="285"/>
        <item h="1" x="451"/>
        <item h="1" x="306"/>
        <item h="1" x="466"/>
        <item h="1" x="165"/>
        <item h="1" x="276"/>
        <item h="1" x="204"/>
        <item h="1" x="234"/>
        <item h="1" x="434"/>
        <item h="1" x="123"/>
        <item h="1" x="249"/>
        <item h="1" x="486"/>
        <item h="1" x="334"/>
        <item h="1" x="174"/>
        <item h="1" x="91"/>
        <item h="1" x="356"/>
        <item h="1" x="413"/>
        <item h="1" x="71"/>
        <item h="1" x="365"/>
        <item h="1" x="256"/>
        <item h="1" x="324"/>
        <item h="1" x="85"/>
        <item h="1" x="288"/>
        <item h="1" x="226"/>
        <item h="1" x="111"/>
        <item h="1" x="490"/>
        <item h="1" x="485"/>
        <item h="1" x="183"/>
        <item h="1" x="182"/>
        <item h="1" x="398"/>
        <item h="1" x="423"/>
        <item h="1" x="378"/>
        <item h="1" x="87"/>
        <item h="1" x="289"/>
        <item h="1" x="287"/>
        <item h="1" x="166"/>
        <item h="1" x="408"/>
        <item h="1" x="277"/>
        <item h="1" x="237"/>
        <item h="1" x="477"/>
        <item h="1" x="305"/>
        <item h="1" x="366"/>
        <item h="1" x="401"/>
        <item h="1" x="139"/>
        <item h="1" x="35"/>
        <item h="1" x="152"/>
        <item h="1" x="63"/>
        <item h="1" x="357"/>
        <item h="1" x="176"/>
        <item h="1" x="170"/>
        <item h="1" x="81"/>
        <item h="1" x="37"/>
        <item h="1" x="142"/>
        <item h="1" x="99"/>
        <item h="1" x="50"/>
        <item h="1" x="180"/>
        <item h="1" x="218"/>
        <item h="1" x="264"/>
        <item h="1" x="236"/>
        <item h="1" x="153"/>
        <item h="1" x="233"/>
        <item h="1" x="95"/>
        <item h="1" x="192"/>
        <item h="1" x="61"/>
        <item h="1" x="191"/>
        <item h="1" x="171"/>
        <item h="1" x="386"/>
        <item h="1" x="144"/>
        <item h="1" x="185"/>
        <item h="1" x="467"/>
        <item h="1" x="335"/>
        <item h="1" x="244"/>
        <item h="1" x="421"/>
        <item h="1" x="327"/>
        <item h="1" x="34"/>
        <item h="1" x="43"/>
        <item h="1" x="322"/>
        <item h="1" x="494"/>
        <item h="1" x="96"/>
        <item h="1" x="309"/>
        <item h="1" x="57"/>
        <item h="1" x="369"/>
        <item h="1" x="215"/>
        <item h="1" x="93"/>
        <item h="1" x="315"/>
        <item h="1" x="126"/>
        <item h="1" x="103"/>
        <item h="1" x="80"/>
        <item h="1" x="438"/>
        <item h="1" x="311"/>
        <item h="1" x="440"/>
        <item h="1" x="197"/>
        <item h="1" x="328"/>
        <item h="1" x="347"/>
        <item h="1" x="230"/>
        <item h="1" x="409"/>
        <item h="1" x="69"/>
        <item h="1" x="70"/>
        <item h="1" x="389"/>
        <item h="1" x="108"/>
        <item h="1" x="338"/>
        <item h="1" x="258"/>
        <item h="1" x="420"/>
        <item h="1" x="292"/>
        <item h="1" x="272"/>
        <item h="1" x="2"/>
        <item h="1" x="207"/>
        <item h="1" x="224"/>
        <item h="1" x="429"/>
        <item h="1" x="459"/>
        <item h="1" x="283"/>
        <item h="1" x="269"/>
        <item h="1" x="364"/>
        <item h="1" x="114"/>
        <item h="1" x="457"/>
        <item h="1" x="428"/>
        <item h="1" x="340"/>
        <item h="1" x="384"/>
        <item h="1" x="443"/>
        <item h="1" x="280"/>
        <item h="1" x="298"/>
        <item h="1" x="411"/>
        <item h="1" x="164"/>
        <item h="1" x="282"/>
        <item h="1" x="473"/>
        <item h="1" x="321"/>
        <item h="1" x="9"/>
        <item h="1" x="418"/>
        <item h="1" x="128"/>
        <item h="1" x="212"/>
        <item h="1" x="475"/>
        <item h="1" x="132"/>
        <item h="1" x="426"/>
        <item h="1" x="367"/>
        <item h="1" x="371"/>
        <item h="1" x="225"/>
        <item h="1" x="307"/>
        <item h="1" x="32"/>
        <item h="1" x="302"/>
        <item h="1" x="89"/>
        <item h="1" x="148"/>
        <item h="1" x="352"/>
        <item h="1" x="279"/>
        <item h="1" x="3"/>
        <item h="1" x="184"/>
        <item h="1" x="27"/>
        <item h="1" x="461"/>
        <item h="1" x="320"/>
        <item h="1" x="113"/>
        <item h="1" x="453"/>
        <item h="1" x="313"/>
        <item h="1" x="463"/>
        <item h="1" x="64"/>
        <item h="1" x="265"/>
        <item h="1" x="7"/>
        <item h="1" x="373"/>
        <item h="1" x="29"/>
        <item h="1" x="404"/>
        <item h="1" x="112"/>
        <item h="1" x="360"/>
        <item h="1" x="377"/>
        <item h="1" x="448"/>
        <item h="1" x="203"/>
        <item h="1" x="414"/>
        <item h="1" x="117"/>
        <item h="1" x="415"/>
        <item h="1" x="427"/>
        <item h="1" x="402"/>
        <item h="1" x="489"/>
        <item h="1" x="6"/>
        <item h="1" x="262"/>
        <item h="1" x="227"/>
        <item h="1" x="316"/>
        <item t="default"/>
      </items>
    </pivotField>
    <pivotField axis="axisRow" showAll="0">
      <items count="501">
        <item x="398"/>
        <item x="219"/>
        <item x="109"/>
        <item x="40"/>
        <item x="456"/>
        <item x="495"/>
        <item x="155"/>
        <item x="105"/>
        <item x="18"/>
        <item x="146"/>
        <item x="298"/>
        <item x="144"/>
        <item x="326"/>
        <item x="455"/>
        <item x="421"/>
        <item x="439"/>
        <item x="215"/>
        <item x="318"/>
        <item x="449"/>
        <item x="244"/>
        <item x="321"/>
        <item x="396"/>
        <item x="273"/>
        <item x="1"/>
        <item x="365"/>
        <item x="485"/>
        <item x="227"/>
        <item x="126"/>
        <item x="239"/>
        <item x="477"/>
        <item x="22"/>
        <item x="347"/>
        <item x="51"/>
        <item x="217"/>
        <item x="199"/>
        <item x="271"/>
        <item x="349"/>
        <item x="110"/>
        <item x="177"/>
        <item x="80"/>
        <item x="343"/>
        <item x="400"/>
        <item x="50"/>
        <item x="167"/>
        <item x="255"/>
        <item x="142"/>
        <item x="190"/>
        <item x="460"/>
        <item x="234"/>
        <item x="188"/>
        <item x="189"/>
        <item x="180"/>
        <item x="371"/>
        <item x="67"/>
        <item x="390"/>
        <item x="461"/>
        <item x="358"/>
        <item x="356"/>
        <item x="281"/>
        <item x="274"/>
        <item x="84"/>
        <item x="128"/>
        <item x="209"/>
        <item x="479"/>
        <item x="132"/>
        <item x="429"/>
        <item x="245"/>
        <item x="286"/>
        <item x="206"/>
        <item x="391"/>
        <item x="471"/>
        <item x="242"/>
        <item x="379"/>
        <item x="115"/>
        <item x="445"/>
        <item x="34"/>
        <item x="395"/>
        <item x="75"/>
        <item x="119"/>
        <item x="55"/>
        <item x="25"/>
        <item x="458"/>
        <item x="363"/>
        <item x="377"/>
        <item x="133"/>
        <item x="438"/>
        <item x="420"/>
        <item x="76"/>
        <item x="121"/>
        <item x="5"/>
        <item x="369"/>
        <item x="65"/>
        <item x="13"/>
        <item x="74"/>
        <item x="410"/>
        <item x="236"/>
        <item x="376"/>
        <item x="372"/>
        <item x="107"/>
        <item x="278"/>
        <item x="345"/>
        <item x="48"/>
        <item x="267"/>
        <item x="368"/>
        <item x="265"/>
        <item x="393"/>
        <item x="450"/>
        <item x="89"/>
        <item x="492"/>
        <item x="359"/>
        <item x="457"/>
        <item x="70"/>
        <item x="207"/>
        <item x="442"/>
        <item x="191"/>
        <item x="145"/>
        <item x="310"/>
        <item x="223"/>
        <item x="32"/>
        <item x="305"/>
        <item x="53"/>
        <item x="232"/>
        <item x="49"/>
        <item x="97"/>
        <item x="329"/>
        <item x="336"/>
        <item x="131"/>
        <item x="66"/>
        <item x="165"/>
        <item x="33"/>
        <item x="295"/>
        <item x="154"/>
        <item x="375"/>
        <item x="157"/>
        <item x="125"/>
        <item x="403"/>
        <item x="266"/>
        <item x="182"/>
        <item x="3"/>
        <item x="181"/>
        <item x="27"/>
        <item x="243"/>
        <item x="463"/>
        <item x="307"/>
        <item x="389"/>
        <item x="71"/>
        <item x="263"/>
        <item x="197"/>
        <item x="402"/>
        <item x="198"/>
        <item x="341"/>
        <item x="362"/>
        <item x="352"/>
        <item x="108"/>
        <item x="399"/>
        <item x="269"/>
        <item x="2"/>
        <item x="436"/>
        <item x="160"/>
        <item x="486"/>
        <item x="10"/>
        <item x="17"/>
        <item x="293"/>
        <item x="284"/>
        <item x="431"/>
        <item x="344"/>
        <item x="224"/>
        <item x="96"/>
        <item x="179"/>
        <item x="386"/>
        <item x="454"/>
        <item x="229"/>
        <item x="470"/>
        <item x="493"/>
        <item x="323"/>
        <item x="158"/>
        <item x="364"/>
        <item x="183"/>
        <item x="186"/>
        <item x="447"/>
        <item x="378"/>
        <item x="366"/>
        <item x="112"/>
        <item x="484"/>
        <item x="496"/>
        <item x="384"/>
        <item x="168"/>
        <item x="340"/>
        <item x="29"/>
        <item x="82"/>
        <item x="480"/>
        <item x="122"/>
        <item x="346"/>
        <item x="221"/>
        <item x="11"/>
        <item x="57"/>
        <item x="113"/>
        <item x="316"/>
        <item x="20"/>
        <item x="58"/>
        <item x="103"/>
        <item x="88"/>
        <item x="488"/>
        <item x="21"/>
        <item x="360"/>
        <item x="300"/>
        <item x="397"/>
        <item x="487"/>
        <item x="320"/>
        <item x="200"/>
        <item x="7"/>
        <item x="46"/>
        <item x="428"/>
        <item x="373"/>
        <item x="302"/>
        <item x="491"/>
        <item x="208"/>
        <item x="459"/>
        <item x="314"/>
        <item x="388"/>
        <item x="262"/>
        <item x="174"/>
        <item x="275"/>
        <item x="228"/>
        <item x="166"/>
        <item x="220"/>
        <item x="413"/>
        <item x="173"/>
        <item x="367"/>
        <item x="289"/>
        <item x="308"/>
        <item x="216"/>
        <item x="411"/>
        <item x="78"/>
        <item x="478"/>
        <item x="328"/>
        <item x="127"/>
        <item x="412"/>
        <item x="332"/>
        <item x="230"/>
        <item x="92"/>
        <item x="137"/>
        <item x="252"/>
        <item x="203"/>
        <item x="292"/>
        <item x="68"/>
        <item x="444"/>
        <item x="489"/>
        <item x="333"/>
        <item x="23"/>
        <item x="276"/>
        <item x="451"/>
        <item x="233"/>
        <item x="351"/>
        <item x="94"/>
        <item x="317"/>
        <item x="130"/>
        <item x="135"/>
        <item x="218"/>
        <item x="93"/>
        <item x="102"/>
        <item x="212"/>
        <item x="211"/>
        <item x="394"/>
        <item x="178"/>
        <item x="315"/>
        <item x="435"/>
        <item x="83"/>
        <item x="85"/>
        <item x="28"/>
        <item x="12"/>
        <item x="466"/>
        <item x="430"/>
        <item x="306"/>
        <item x="111"/>
        <item x="264"/>
        <item x="114"/>
        <item x="327"/>
        <item x="202"/>
        <item x="387"/>
        <item x="446"/>
        <item x="195"/>
        <item x="473"/>
        <item x="476"/>
        <item x="385"/>
        <item x="129"/>
        <item x="324"/>
        <item x="141"/>
        <item x="350"/>
        <item x="474"/>
        <item x="14"/>
        <item x="176"/>
        <item x="159"/>
        <item x="468"/>
        <item x="150"/>
        <item x="482"/>
        <item x="433"/>
        <item x="248"/>
        <item x="437"/>
        <item x="90"/>
        <item x="86"/>
        <item x="162"/>
        <item x="414"/>
        <item x="194"/>
        <item x="47"/>
        <item x="380"/>
        <item x="249"/>
        <item x="214"/>
        <item x="205"/>
        <item x="283"/>
        <item x="9"/>
        <item x="405"/>
        <item x="4"/>
        <item x="149"/>
        <item x="256"/>
        <item x="357"/>
        <item x="163"/>
        <item x="41"/>
        <item x="0"/>
        <item x="151"/>
        <item x="381"/>
        <item x="440"/>
        <item x="469"/>
        <item x="453"/>
        <item x="309"/>
        <item x="95"/>
        <item x="339"/>
        <item x="355"/>
        <item x="237"/>
        <item x="43"/>
        <item x="77"/>
        <item x="370"/>
        <item x="416"/>
        <item x="247"/>
        <item x="169"/>
        <item x="226"/>
        <item x="156"/>
        <item x="261"/>
        <item x="483"/>
        <item x="153"/>
        <item x="31"/>
        <item x="475"/>
        <item x="422"/>
        <item x="499"/>
        <item x="118"/>
        <item x="319"/>
        <item x="152"/>
        <item x="313"/>
        <item x="240"/>
        <item x="257"/>
        <item x="335"/>
        <item x="490"/>
        <item x="60"/>
        <item x="467"/>
        <item x="134"/>
        <item x="285"/>
        <item x="348"/>
        <item x="246"/>
        <item x="192"/>
        <item x="175"/>
        <item x="106"/>
        <item x="424"/>
        <item x="101"/>
        <item x="187"/>
        <item x="138"/>
        <item x="30"/>
        <item x="63"/>
        <item x="465"/>
        <item x="120"/>
        <item x="299"/>
        <item x="26"/>
        <item x="231"/>
        <item x="382"/>
        <item x="409"/>
        <item x="148"/>
        <item x="241"/>
        <item x="196"/>
        <item x="6"/>
        <item x="225"/>
        <item x="334"/>
        <item x="54"/>
        <item x="36"/>
        <item x="325"/>
        <item x="136"/>
        <item x="210"/>
        <item x="418"/>
        <item x="417"/>
        <item x="117"/>
        <item x="288"/>
        <item x="185"/>
        <item x="73"/>
        <item x="44"/>
        <item x="116"/>
        <item x="374"/>
        <item x="392"/>
        <item x="425"/>
        <item x="434"/>
        <item x="140"/>
        <item x="353"/>
        <item x="383"/>
        <item x="39"/>
        <item x="303"/>
        <item x="452"/>
        <item x="250"/>
        <item x="213"/>
        <item x="304"/>
        <item x="404"/>
        <item x="408"/>
        <item x="277"/>
        <item x="443"/>
        <item x="222"/>
        <item x="441"/>
        <item x="19"/>
        <item x="100"/>
        <item x="170"/>
        <item x="432"/>
        <item x="98"/>
        <item x="124"/>
        <item x="45"/>
        <item x="259"/>
        <item x="419"/>
        <item x="201"/>
        <item x="279"/>
        <item x="311"/>
        <item x="361"/>
        <item x="472"/>
        <item x="251"/>
        <item x="260"/>
        <item x="297"/>
        <item x="427"/>
        <item x="337"/>
        <item x="72"/>
        <item x="59"/>
        <item x="282"/>
        <item x="354"/>
        <item x="61"/>
        <item x="235"/>
        <item x="143"/>
        <item x="254"/>
        <item x="291"/>
        <item x="164"/>
        <item x="99"/>
        <item x="494"/>
        <item x="42"/>
        <item x="123"/>
        <item x="497"/>
        <item x="407"/>
        <item x="280"/>
        <item x="24"/>
        <item x="52"/>
        <item x="462"/>
        <item x="69"/>
        <item x="79"/>
        <item x="64"/>
        <item x="16"/>
        <item x="87"/>
        <item x="238"/>
        <item x="426"/>
        <item x="401"/>
        <item x="415"/>
        <item x="448"/>
        <item x="268"/>
        <item x="56"/>
        <item x="193"/>
        <item x="342"/>
        <item x="294"/>
        <item x="272"/>
        <item x="423"/>
        <item x="258"/>
        <item x="204"/>
        <item x="338"/>
        <item x="171"/>
        <item x="287"/>
        <item x="91"/>
        <item x="481"/>
        <item x="498"/>
        <item x="184"/>
        <item x="161"/>
        <item x="464"/>
        <item x="270"/>
        <item x="139"/>
        <item x="62"/>
        <item x="15"/>
        <item x="104"/>
        <item x="312"/>
        <item x="253"/>
        <item x="322"/>
        <item x="147"/>
        <item x="301"/>
        <item x="406"/>
        <item x="330"/>
        <item x="331"/>
        <item x="296"/>
        <item x="290"/>
        <item x="8"/>
        <item x="37"/>
        <item x="81"/>
        <item x="38"/>
        <item x="172"/>
        <item x="35"/>
        <item t="default"/>
      </items>
    </pivotField>
    <pivotField showAll="0"/>
    <pivotField showAll="0"/>
    <pivotField dataField="1" showAll="0"/>
  </pivotFields>
  <rowFields count="2">
    <field x="1"/>
    <field x="3"/>
  </rowFields>
  <rowItems count="9">
    <i>
      <x v="2"/>
    </i>
    <i r="1">
      <x v="354"/>
    </i>
    <i r="1">
      <x v="365"/>
    </i>
    <i r="1">
      <x v="389"/>
    </i>
    <i>
      <x v="12"/>
    </i>
    <i r="1">
      <x v="250"/>
    </i>
    <i>
      <x v="14"/>
    </i>
    <i r="1">
      <x v="492"/>
    </i>
    <i t="grand">
      <x/>
    </i>
  </rowItems>
  <colFields count="1">
    <field x="2"/>
  </colFields>
  <colItems count="6">
    <i>
      <x v="48"/>
    </i>
    <i>
      <x v="95"/>
    </i>
    <i>
      <x v="137"/>
    </i>
    <i>
      <x v="145"/>
    </i>
    <i>
      <x v="154"/>
    </i>
    <i t="grand">
      <x/>
    </i>
  </colItems>
  <pageFields count="1">
    <pageField fld="0" item="5" hier="-1"/>
  </pageFields>
  <dataFields count="1">
    <dataField name="Sum of SumOfposting_line_amount" fld="6" baseField="0" baseItem="0" numFmtId="175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J771" totalsRowShown="0" headerRowDxfId="58" dataDxfId="56" headerRowBorderDxfId="57" tableBorderDxfId="55">
  <autoFilter ref="A1:J771"/>
  <tableColumns count="10">
    <tableColumn id="1" name="Order" dataDxfId="54"/>
    <tableColumn id="2" name="Provider" dataDxfId="53"/>
    <tableColumn id="3" name="Type" dataDxfId="52"/>
    <tableColumn id="4" name="Line Item or Expense" dataDxfId="51"/>
    <tableColumn id="5" name="Staffing" dataDxfId="50"/>
    <tableColumn id="6" name="ScheduleBExpLineNumber" dataDxfId="49"/>
    <tableColumn id="7" name="LineDescription" dataDxfId="48"/>
    <tableColumn id="8" name="FTE" dataDxfId="47"/>
    <tableColumn id="9" name="Actual" dataDxfId="46" dataCellStyle="Currency"/>
    <tableColumn id="10" name="Salary" dataDxfId="45">
      <calculatedColumnFormula>Table1[[#This Row],[Actual]]/Table1[[#This Row],[FTE]]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3:G51" totalsRowShown="0" dataDxfId="11" headerRowBorderDxfId="12" tableBorderDxfId="10">
  <autoFilter ref="A43:G51"/>
  <sortState ref="A44:G51">
    <sortCondition descending="1" ref="B43:B51"/>
  </sortState>
  <tableColumns count="7">
    <tableColumn id="1" name="Provider" dataDxfId="9"/>
    <tableColumn id="2" name="Population" dataDxfId="8" dataCellStyle="Comma"/>
    <tableColumn id="3" name="INTERPRETER" dataDxfId="7" dataCellStyle="Currency"/>
    <tableColumn id="4" name="Contract Amount" dataDxfId="6" dataCellStyle="Currency 2"/>
    <tableColumn id="5" name="Rank" dataDxfId="5"/>
    <tableColumn id="6" name="FTEs" dataDxfId="4"/>
    <tableColumn id="7" name="Rank2" data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V802"/>
  <sheetViews>
    <sheetView zoomScale="80" zoomScaleNormal="80" workbookViewId="0">
      <selection activeCell="C1" sqref="C1"/>
    </sheetView>
  </sheetViews>
  <sheetFormatPr defaultColWidth="9.140625" defaultRowHeight="15" x14ac:dyDescent="0.25"/>
  <cols>
    <col min="1" max="1" width="9.140625" style="10"/>
    <col min="2" max="2" width="15.140625" style="10" customWidth="1"/>
    <col min="3" max="3" width="18" style="10" bestFit="1" customWidth="1"/>
    <col min="4" max="4" width="21.42578125" style="10" customWidth="1"/>
    <col min="5" max="5" width="19.7109375" style="10" customWidth="1"/>
    <col min="6" max="6" width="26" style="10" customWidth="1"/>
    <col min="7" max="7" width="49.140625" style="10" bestFit="1" customWidth="1"/>
    <col min="8" max="8" width="9.140625" style="10"/>
    <col min="9" max="10" width="11.42578125" style="10" customWidth="1"/>
    <col min="11" max="48" width="9.140625" style="9"/>
    <col min="49" max="16384" width="9.140625" style="10"/>
  </cols>
  <sheetData>
    <row r="1" spans="1:48" s="7" customFormat="1" x14ac:dyDescent="0.25">
      <c r="A1" s="22" t="s">
        <v>77</v>
      </c>
      <c r="B1" s="3" t="s">
        <v>331</v>
      </c>
      <c r="C1" s="3" t="s">
        <v>78</v>
      </c>
      <c r="D1" s="3" t="s">
        <v>79</v>
      </c>
      <c r="E1" s="18" t="s">
        <v>326</v>
      </c>
      <c r="F1" s="2" t="s">
        <v>80</v>
      </c>
      <c r="G1" s="2" t="s">
        <v>81</v>
      </c>
      <c r="H1" s="2" t="s">
        <v>74</v>
      </c>
      <c r="I1" s="4" t="s">
        <v>82</v>
      </c>
      <c r="J1" s="193" t="s">
        <v>379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x14ac:dyDescent="0.25">
      <c r="A2" s="23">
        <v>1</v>
      </c>
      <c r="B2" s="8" t="s">
        <v>321</v>
      </c>
      <c r="C2" s="8" t="s">
        <v>83</v>
      </c>
      <c r="D2" s="8" t="s">
        <v>84</v>
      </c>
      <c r="E2" s="19" t="s">
        <v>327</v>
      </c>
      <c r="F2" s="8" t="s">
        <v>85</v>
      </c>
      <c r="G2" s="8" t="s">
        <v>86</v>
      </c>
      <c r="H2" s="8"/>
      <c r="I2" s="5">
        <v>634</v>
      </c>
      <c r="J2" s="191"/>
    </row>
    <row r="3" spans="1:48" x14ac:dyDescent="0.25">
      <c r="A3" s="23">
        <v>2</v>
      </c>
      <c r="B3" s="8" t="s">
        <v>321</v>
      </c>
      <c r="C3" s="8" t="s">
        <v>83</v>
      </c>
      <c r="D3" s="8" t="s">
        <v>84</v>
      </c>
      <c r="E3" s="19" t="s">
        <v>327</v>
      </c>
      <c r="F3" s="8" t="s">
        <v>87</v>
      </c>
      <c r="G3" s="8" t="s">
        <v>88</v>
      </c>
      <c r="H3" s="8"/>
      <c r="I3" s="5"/>
      <c r="J3" s="190"/>
    </row>
    <row r="4" spans="1:48" x14ac:dyDescent="0.25">
      <c r="A4" s="23">
        <v>3</v>
      </c>
      <c r="B4" s="8" t="s">
        <v>321</v>
      </c>
      <c r="C4" s="8" t="s">
        <v>83</v>
      </c>
      <c r="D4" s="8" t="s">
        <v>84</v>
      </c>
      <c r="E4" s="19" t="s">
        <v>327</v>
      </c>
      <c r="F4" s="8" t="s">
        <v>89</v>
      </c>
      <c r="G4" s="8" t="s">
        <v>90</v>
      </c>
      <c r="H4" s="8"/>
      <c r="I4" s="5"/>
      <c r="J4" s="190"/>
    </row>
    <row r="5" spans="1:48" x14ac:dyDescent="0.25">
      <c r="A5" s="23">
        <v>4</v>
      </c>
      <c r="B5" s="8" t="s">
        <v>321</v>
      </c>
      <c r="C5" s="8" t="s">
        <v>83</v>
      </c>
      <c r="D5" s="8" t="s">
        <v>76</v>
      </c>
      <c r="E5" s="19" t="s">
        <v>327</v>
      </c>
      <c r="F5" s="8" t="s">
        <v>91</v>
      </c>
      <c r="G5" s="8" t="s">
        <v>92</v>
      </c>
      <c r="H5" s="8"/>
      <c r="I5" s="5">
        <v>634</v>
      </c>
      <c r="J5" s="190"/>
    </row>
    <row r="6" spans="1:48" x14ac:dyDescent="0.25">
      <c r="A6" s="23">
        <v>5</v>
      </c>
      <c r="B6" s="8" t="s">
        <v>321</v>
      </c>
      <c r="C6" s="8" t="s">
        <v>83</v>
      </c>
      <c r="D6" s="8" t="s">
        <v>84</v>
      </c>
      <c r="E6" s="19" t="s">
        <v>327</v>
      </c>
      <c r="F6" s="8" t="s">
        <v>93</v>
      </c>
      <c r="G6" s="8" t="s">
        <v>94</v>
      </c>
      <c r="H6" s="8"/>
      <c r="I6" s="5"/>
      <c r="J6" s="190"/>
    </row>
    <row r="7" spans="1:48" x14ac:dyDescent="0.25">
      <c r="A7" s="23">
        <v>6</v>
      </c>
      <c r="B7" s="8" t="s">
        <v>321</v>
      </c>
      <c r="C7" s="8" t="s">
        <v>83</v>
      </c>
      <c r="D7" s="8" t="s">
        <v>84</v>
      </c>
      <c r="E7" s="19" t="s">
        <v>327</v>
      </c>
      <c r="F7" s="8" t="s">
        <v>95</v>
      </c>
      <c r="G7" s="8" t="s">
        <v>96</v>
      </c>
      <c r="H7" s="8"/>
      <c r="I7" s="5"/>
      <c r="J7" s="190"/>
    </row>
    <row r="8" spans="1:48" x14ac:dyDescent="0.25">
      <c r="A8" s="23">
        <v>7</v>
      </c>
      <c r="B8" s="8" t="s">
        <v>321</v>
      </c>
      <c r="C8" s="8" t="s">
        <v>83</v>
      </c>
      <c r="D8" s="8" t="s">
        <v>76</v>
      </c>
      <c r="E8" s="19" t="s">
        <v>327</v>
      </c>
      <c r="F8" s="8" t="s">
        <v>97</v>
      </c>
      <c r="G8" s="8" t="s">
        <v>98</v>
      </c>
      <c r="H8" s="8"/>
      <c r="I8" s="5">
        <v>0</v>
      </c>
      <c r="J8" s="190"/>
    </row>
    <row r="9" spans="1:48" x14ac:dyDescent="0.25">
      <c r="A9" s="23">
        <v>8</v>
      </c>
      <c r="B9" s="8" t="s">
        <v>321</v>
      </c>
      <c r="C9" s="8" t="s">
        <v>83</v>
      </c>
      <c r="D9" s="8" t="s">
        <v>84</v>
      </c>
      <c r="E9" s="19" t="s">
        <v>327</v>
      </c>
      <c r="F9" s="8" t="s">
        <v>99</v>
      </c>
      <c r="G9" s="8" t="s">
        <v>100</v>
      </c>
      <c r="H9" s="8"/>
      <c r="I9" s="5"/>
      <c r="J9" s="190"/>
    </row>
    <row r="10" spans="1:48" x14ac:dyDescent="0.25">
      <c r="A10" s="23">
        <v>9</v>
      </c>
      <c r="B10" s="8" t="s">
        <v>321</v>
      </c>
      <c r="C10" s="8" t="s">
        <v>83</v>
      </c>
      <c r="D10" s="8" t="s">
        <v>84</v>
      </c>
      <c r="E10" s="19" t="s">
        <v>327</v>
      </c>
      <c r="F10" s="8" t="s">
        <v>101</v>
      </c>
      <c r="G10" s="8" t="s">
        <v>102</v>
      </c>
      <c r="H10" s="8"/>
      <c r="I10" s="5"/>
      <c r="J10" s="190"/>
    </row>
    <row r="11" spans="1:48" x14ac:dyDescent="0.25">
      <c r="A11" s="23">
        <v>10</v>
      </c>
      <c r="B11" s="8" t="s">
        <v>321</v>
      </c>
      <c r="C11" s="8" t="s">
        <v>83</v>
      </c>
      <c r="D11" s="8" t="s">
        <v>84</v>
      </c>
      <c r="E11" s="19" t="s">
        <v>327</v>
      </c>
      <c r="F11" s="8" t="s">
        <v>103</v>
      </c>
      <c r="G11" s="8" t="s">
        <v>104</v>
      </c>
      <c r="H11" s="8"/>
      <c r="I11" s="5"/>
      <c r="J11" s="190"/>
    </row>
    <row r="12" spans="1:48" x14ac:dyDescent="0.25">
      <c r="A12" s="23">
        <v>11</v>
      </c>
      <c r="B12" s="8" t="s">
        <v>321</v>
      </c>
      <c r="C12" s="8" t="s">
        <v>83</v>
      </c>
      <c r="D12" s="8" t="s">
        <v>84</v>
      </c>
      <c r="E12" s="19" t="s">
        <v>327</v>
      </c>
      <c r="F12" s="8" t="s">
        <v>105</v>
      </c>
      <c r="G12" s="8" t="s">
        <v>106</v>
      </c>
      <c r="H12" s="8"/>
      <c r="I12" s="5"/>
      <c r="J12" s="190"/>
    </row>
    <row r="13" spans="1:48" ht="14.45" x14ac:dyDescent="0.3">
      <c r="A13" s="23">
        <v>12</v>
      </c>
      <c r="B13" s="8" t="s">
        <v>321</v>
      </c>
      <c r="C13" s="8" t="s">
        <v>83</v>
      </c>
      <c r="D13" s="8" t="s">
        <v>84</v>
      </c>
      <c r="E13" s="19" t="s">
        <v>327</v>
      </c>
      <c r="F13" s="8" t="s">
        <v>107</v>
      </c>
      <c r="G13" s="8" t="s">
        <v>108</v>
      </c>
      <c r="H13" s="8"/>
      <c r="I13" s="5"/>
      <c r="J13" s="190"/>
    </row>
    <row r="14" spans="1:48" ht="14.45" x14ac:dyDescent="0.3">
      <c r="A14" s="23">
        <v>13</v>
      </c>
      <c r="B14" s="8" t="s">
        <v>321</v>
      </c>
      <c r="C14" s="8" t="s">
        <v>83</v>
      </c>
      <c r="D14" s="8" t="s">
        <v>84</v>
      </c>
      <c r="E14" s="19" t="s">
        <v>327</v>
      </c>
      <c r="F14" s="8" t="s">
        <v>109</v>
      </c>
      <c r="G14" s="8" t="s">
        <v>110</v>
      </c>
      <c r="H14" s="8"/>
      <c r="I14" s="5"/>
      <c r="J14" s="190"/>
    </row>
    <row r="15" spans="1:48" ht="14.45" x14ac:dyDescent="0.3">
      <c r="A15" s="23">
        <v>14</v>
      </c>
      <c r="B15" s="8" t="s">
        <v>321</v>
      </c>
      <c r="C15" s="8" t="s">
        <v>83</v>
      </c>
      <c r="D15" s="8" t="s">
        <v>84</v>
      </c>
      <c r="E15" s="19" t="s">
        <v>327</v>
      </c>
      <c r="F15" s="8" t="s">
        <v>111</v>
      </c>
      <c r="G15" s="8" t="s">
        <v>112</v>
      </c>
      <c r="H15" s="8"/>
      <c r="I15" s="5"/>
      <c r="J15" s="190"/>
    </row>
    <row r="16" spans="1:48" ht="14.45" x14ac:dyDescent="0.3">
      <c r="A16" s="23">
        <v>15</v>
      </c>
      <c r="B16" s="8" t="s">
        <v>321</v>
      </c>
      <c r="C16" s="8" t="s">
        <v>83</v>
      </c>
      <c r="D16" s="8" t="s">
        <v>84</v>
      </c>
      <c r="E16" s="19" t="s">
        <v>327</v>
      </c>
      <c r="F16" s="8" t="s">
        <v>113</v>
      </c>
      <c r="G16" s="8" t="s">
        <v>114</v>
      </c>
      <c r="H16" s="8"/>
      <c r="I16" s="5"/>
      <c r="J16" s="190"/>
    </row>
    <row r="17" spans="1:10" ht="14.45" x14ac:dyDescent="0.3">
      <c r="A17" s="23">
        <v>16</v>
      </c>
      <c r="B17" s="8" t="s">
        <v>321</v>
      </c>
      <c r="C17" s="8" t="s">
        <v>83</v>
      </c>
      <c r="D17" s="8" t="s">
        <v>84</v>
      </c>
      <c r="E17" s="19" t="s">
        <v>327</v>
      </c>
      <c r="F17" s="8" t="s">
        <v>115</v>
      </c>
      <c r="G17" s="8" t="s">
        <v>116</v>
      </c>
      <c r="H17" s="8"/>
      <c r="I17" s="5"/>
      <c r="J17" s="190"/>
    </row>
    <row r="18" spans="1:10" ht="14.45" x14ac:dyDescent="0.3">
      <c r="A18" s="23">
        <v>17</v>
      </c>
      <c r="B18" s="8" t="s">
        <v>321</v>
      </c>
      <c r="C18" s="8" t="s">
        <v>83</v>
      </c>
      <c r="D18" s="8" t="s">
        <v>84</v>
      </c>
      <c r="E18" s="19" t="s">
        <v>327</v>
      </c>
      <c r="F18" s="8" t="s">
        <v>117</v>
      </c>
      <c r="G18" s="8" t="s">
        <v>118</v>
      </c>
      <c r="H18" s="8"/>
      <c r="I18" s="5">
        <v>245510</v>
      </c>
      <c r="J18" s="190"/>
    </row>
    <row r="19" spans="1:10" ht="14.45" x14ac:dyDescent="0.3">
      <c r="A19" s="23">
        <v>18</v>
      </c>
      <c r="B19" s="8" t="s">
        <v>321</v>
      </c>
      <c r="C19" s="8" t="s">
        <v>83</v>
      </c>
      <c r="D19" s="8" t="s">
        <v>84</v>
      </c>
      <c r="E19" s="19" t="s">
        <v>327</v>
      </c>
      <c r="F19" s="8" t="s">
        <v>119</v>
      </c>
      <c r="G19" s="8" t="s">
        <v>120</v>
      </c>
      <c r="H19" s="8"/>
      <c r="I19" s="5"/>
      <c r="J19" s="190"/>
    </row>
    <row r="20" spans="1:10" ht="14.45" x14ac:dyDescent="0.3">
      <c r="A20" s="23">
        <v>19</v>
      </c>
      <c r="B20" s="8" t="s">
        <v>321</v>
      </c>
      <c r="C20" s="8" t="s">
        <v>83</v>
      </c>
      <c r="D20" s="8" t="s">
        <v>84</v>
      </c>
      <c r="E20" s="19" t="s">
        <v>327</v>
      </c>
      <c r="F20" s="8" t="s">
        <v>121</v>
      </c>
      <c r="G20" s="8" t="s">
        <v>122</v>
      </c>
      <c r="H20" s="8"/>
      <c r="I20" s="5"/>
      <c r="J20" s="190"/>
    </row>
    <row r="21" spans="1:10" ht="14.45" x14ac:dyDescent="0.3">
      <c r="A21" s="23">
        <v>20</v>
      </c>
      <c r="B21" s="8" t="s">
        <v>321</v>
      </c>
      <c r="C21" s="8" t="s">
        <v>83</v>
      </c>
      <c r="D21" s="8" t="s">
        <v>84</v>
      </c>
      <c r="E21" s="19" t="s">
        <v>327</v>
      </c>
      <c r="F21" s="8" t="s">
        <v>123</v>
      </c>
      <c r="G21" s="8" t="s">
        <v>124</v>
      </c>
      <c r="H21" s="8"/>
      <c r="I21" s="5"/>
      <c r="J21" s="190"/>
    </row>
    <row r="22" spans="1:10" ht="14.45" x14ac:dyDescent="0.3">
      <c r="A22" s="23">
        <v>21</v>
      </c>
      <c r="B22" s="8" t="s">
        <v>321</v>
      </c>
      <c r="C22" s="8" t="s">
        <v>83</v>
      </c>
      <c r="D22" s="8" t="s">
        <v>84</v>
      </c>
      <c r="E22" s="19" t="s">
        <v>327</v>
      </c>
      <c r="F22" s="8" t="s">
        <v>125</v>
      </c>
      <c r="G22" s="8" t="s">
        <v>126</v>
      </c>
      <c r="H22" s="8"/>
      <c r="I22" s="5"/>
      <c r="J22" s="190"/>
    </row>
    <row r="23" spans="1:10" ht="14.45" x14ac:dyDescent="0.3">
      <c r="A23" s="23">
        <v>22</v>
      </c>
      <c r="B23" s="8" t="s">
        <v>321</v>
      </c>
      <c r="C23" s="8" t="s">
        <v>83</v>
      </c>
      <c r="D23" s="8" t="s">
        <v>84</v>
      </c>
      <c r="E23" s="19" t="s">
        <v>327</v>
      </c>
      <c r="F23" s="8" t="s">
        <v>127</v>
      </c>
      <c r="G23" s="8" t="s">
        <v>128</v>
      </c>
      <c r="H23" s="8"/>
      <c r="I23" s="5"/>
      <c r="J23" s="190"/>
    </row>
    <row r="24" spans="1:10" ht="14.45" x14ac:dyDescent="0.3">
      <c r="A24" s="23">
        <v>23</v>
      </c>
      <c r="B24" s="8" t="s">
        <v>321</v>
      </c>
      <c r="C24" s="8" t="s">
        <v>83</v>
      </c>
      <c r="D24" s="8" t="s">
        <v>84</v>
      </c>
      <c r="E24" s="19" t="s">
        <v>327</v>
      </c>
      <c r="F24" s="8" t="s">
        <v>129</v>
      </c>
      <c r="G24" s="8" t="s">
        <v>130</v>
      </c>
      <c r="H24" s="8"/>
      <c r="I24" s="5"/>
      <c r="J24" s="190"/>
    </row>
    <row r="25" spans="1:10" ht="14.45" x14ac:dyDescent="0.3">
      <c r="A25" s="23">
        <v>24</v>
      </c>
      <c r="B25" s="8" t="s">
        <v>321</v>
      </c>
      <c r="C25" s="8" t="s">
        <v>83</v>
      </c>
      <c r="D25" s="8" t="s">
        <v>84</v>
      </c>
      <c r="E25" s="19" t="s">
        <v>327</v>
      </c>
      <c r="F25" s="8" t="s">
        <v>131</v>
      </c>
      <c r="G25" s="8" t="s">
        <v>132</v>
      </c>
      <c r="H25" s="8"/>
      <c r="I25" s="5"/>
      <c r="J25" s="190"/>
    </row>
    <row r="26" spans="1:10" ht="14.45" x14ac:dyDescent="0.3">
      <c r="A26" s="23">
        <v>25</v>
      </c>
      <c r="B26" s="8" t="s">
        <v>321</v>
      </c>
      <c r="C26" s="8" t="s">
        <v>83</v>
      </c>
      <c r="D26" s="8" t="s">
        <v>84</v>
      </c>
      <c r="E26" s="19" t="s">
        <v>327</v>
      </c>
      <c r="F26" s="8" t="s">
        <v>133</v>
      </c>
      <c r="G26" s="8" t="s">
        <v>134</v>
      </c>
      <c r="H26" s="8"/>
      <c r="I26" s="5"/>
      <c r="J26" s="190"/>
    </row>
    <row r="27" spans="1:10" ht="14.45" x14ac:dyDescent="0.3">
      <c r="A27" s="23">
        <v>26</v>
      </c>
      <c r="B27" s="8" t="s">
        <v>321</v>
      </c>
      <c r="C27" s="8" t="s">
        <v>83</v>
      </c>
      <c r="D27" s="8" t="s">
        <v>84</v>
      </c>
      <c r="E27" s="19" t="s">
        <v>327</v>
      </c>
      <c r="F27" s="8" t="s">
        <v>135</v>
      </c>
      <c r="G27" s="8" t="s">
        <v>136</v>
      </c>
      <c r="H27" s="8"/>
      <c r="I27" s="5"/>
      <c r="J27" s="190"/>
    </row>
    <row r="28" spans="1:10" ht="14.45" x14ac:dyDescent="0.3">
      <c r="A28" s="23">
        <v>27</v>
      </c>
      <c r="B28" s="8" t="s">
        <v>321</v>
      </c>
      <c r="C28" s="8" t="s">
        <v>83</v>
      </c>
      <c r="D28" s="8" t="s">
        <v>84</v>
      </c>
      <c r="E28" s="19" t="s">
        <v>327</v>
      </c>
      <c r="F28" s="8" t="s">
        <v>137</v>
      </c>
      <c r="G28" s="8" t="s">
        <v>138</v>
      </c>
      <c r="H28" s="8"/>
      <c r="I28" s="5"/>
      <c r="J28" s="190"/>
    </row>
    <row r="29" spans="1:10" ht="14.45" x14ac:dyDescent="0.3">
      <c r="A29" s="23">
        <v>28</v>
      </c>
      <c r="B29" s="8" t="s">
        <v>321</v>
      </c>
      <c r="C29" s="8" t="s">
        <v>83</v>
      </c>
      <c r="D29" s="8" t="s">
        <v>84</v>
      </c>
      <c r="E29" s="19" t="s">
        <v>327</v>
      </c>
      <c r="F29" s="8" t="s">
        <v>139</v>
      </c>
      <c r="G29" s="8" t="s">
        <v>140</v>
      </c>
      <c r="H29" s="8"/>
      <c r="I29" s="5"/>
      <c r="J29" s="190"/>
    </row>
    <row r="30" spans="1:10" ht="14.45" x14ac:dyDescent="0.3">
      <c r="A30" s="23">
        <v>29</v>
      </c>
      <c r="B30" s="8" t="s">
        <v>321</v>
      </c>
      <c r="C30" s="8" t="s">
        <v>83</v>
      </c>
      <c r="D30" s="8" t="s">
        <v>84</v>
      </c>
      <c r="E30" s="19" t="s">
        <v>327</v>
      </c>
      <c r="F30" s="8" t="s">
        <v>141</v>
      </c>
      <c r="G30" s="8" t="s">
        <v>142</v>
      </c>
      <c r="H30" s="8"/>
      <c r="I30" s="5">
        <v>2118</v>
      </c>
      <c r="J30" s="190"/>
    </row>
    <row r="31" spans="1:10" ht="14.45" x14ac:dyDescent="0.3">
      <c r="A31" s="23">
        <v>30</v>
      </c>
      <c r="B31" s="8" t="s">
        <v>321</v>
      </c>
      <c r="C31" s="8" t="s">
        <v>83</v>
      </c>
      <c r="D31" s="8" t="s">
        <v>84</v>
      </c>
      <c r="E31" s="19" t="s">
        <v>327</v>
      </c>
      <c r="F31" s="8" t="s">
        <v>143</v>
      </c>
      <c r="G31" s="8" t="s">
        <v>144</v>
      </c>
      <c r="H31" s="8"/>
      <c r="I31" s="5"/>
      <c r="J31" s="190"/>
    </row>
    <row r="32" spans="1:10" ht="14.45" x14ac:dyDescent="0.3">
      <c r="A32" s="23">
        <v>31</v>
      </c>
      <c r="B32" s="8" t="s">
        <v>321</v>
      </c>
      <c r="C32" s="8" t="s">
        <v>83</v>
      </c>
      <c r="D32" s="8" t="s">
        <v>84</v>
      </c>
      <c r="E32" s="19" t="s">
        <v>327</v>
      </c>
      <c r="F32" s="8" t="s">
        <v>145</v>
      </c>
      <c r="G32" s="8" t="s">
        <v>146</v>
      </c>
      <c r="H32" s="8"/>
      <c r="I32" s="5"/>
      <c r="J32" s="190"/>
    </row>
    <row r="33" spans="1:10" ht="14.45" x14ac:dyDescent="0.3">
      <c r="A33" s="23">
        <v>32</v>
      </c>
      <c r="B33" s="8" t="s">
        <v>321</v>
      </c>
      <c r="C33" s="8" t="s">
        <v>83</v>
      </c>
      <c r="D33" s="8" t="s">
        <v>84</v>
      </c>
      <c r="E33" s="19" t="s">
        <v>327</v>
      </c>
      <c r="F33" s="8" t="s">
        <v>147</v>
      </c>
      <c r="G33" s="8" t="s">
        <v>148</v>
      </c>
      <c r="H33" s="8"/>
      <c r="I33" s="5"/>
      <c r="J33" s="190"/>
    </row>
    <row r="34" spans="1:10" ht="14.45" x14ac:dyDescent="0.3">
      <c r="A34" s="23">
        <v>33</v>
      </c>
      <c r="B34" s="8" t="s">
        <v>321</v>
      </c>
      <c r="C34" s="8" t="s">
        <v>83</v>
      </c>
      <c r="D34" s="8" t="s">
        <v>84</v>
      </c>
      <c r="E34" s="19" t="s">
        <v>327</v>
      </c>
      <c r="F34" s="8" t="s">
        <v>149</v>
      </c>
      <c r="G34" s="8" t="s">
        <v>150</v>
      </c>
      <c r="H34" s="8"/>
      <c r="I34" s="5"/>
      <c r="J34" s="190"/>
    </row>
    <row r="35" spans="1:10" ht="14.45" x14ac:dyDescent="0.3">
      <c r="A35" s="23">
        <v>34</v>
      </c>
      <c r="B35" s="8" t="s">
        <v>321</v>
      </c>
      <c r="C35" s="8" t="s">
        <v>83</v>
      </c>
      <c r="D35" s="8" t="s">
        <v>84</v>
      </c>
      <c r="E35" s="19" t="s">
        <v>327</v>
      </c>
      <c r="F35" s="8" t="s">
        <v>151</v>
      </c>
      <c r="G35" s="8" t="s">
        <v>152</v>
      </c>
      <c r="H35" s="8"/>
      <c r="I35" s="5"/>
      <c r="J35" s="190"/>
    </row>
    <row r="36" spans="1:10" ht="14.45" x14ac:dyDescent="0.3">
      <c r="A36" s="23">
        <v>35</v>
      </c>
      <c r="B36" s="8" t="s">
        <v>321</v>
      </c>
      <c r="C36" s="8" t="s">
        <v>83</v>
      </c>
      <c r="D36" s="8" t="s">
        <v>84</v>
      </c>
      <c r="E36" s="19" t="s">
        <v>327</v>
      </c>
      <c r="F36" s="8" t="s">
        <v>153</v>
      </c>
      <c r="G36" s="8" t="s">
        <v>154</v>
      </c>
      <c r="H36" s="8"/>
      <c r="I36" s="5"/>
      <c r="J36" s="190"/>
    </row>
    <row r="37" spans="1:10" ht="14.45" x14ac:dyDescent="0.3">
      <c r="A37" s="23">
        <v>36</v>
      </c>
      <c r="B37" s="8" t="s">
        <v>321</v>
      </c>
      <c r="C37" s="8" t="s">
        <v>83</v>
      </c>
      <c r="D37" s="8" t="s">
        <v>84</v>
      </c>
      <c r="E37" s="19" t="s">
        <v>327</v>
      </c>
      <c r="F37" s="8" t="s">
        <v>155</v>
      </c>
      <c r="G37" s="8" t="s">
        <v>156</v>
      </c>
      <c r="H37" s="8"/>
      <c r="I37" s="5"/>
      <c r="J37" s="190"/>
    </row>
    <row r="38" spans="1:10" ht="14.45" x14ac:dyDescent="0.3">
      <c r="A38" s="23">
        <v>37</v>
      </c>
      <c r="B38" s="8" t="s">
        <v>321</v>
      </c>
      <c r="C38" s="8" t="s">
        <v>83</v>
      </c>
      <c r="D38" s="8" t="s">
        <v>84</v>
      </c>
      <c r="E38" s="19" t="s">
        <v>327</v>
      </c>
      <c r="F38" s="8" t="s">
        <v>157</v>
      </c>
      <c r="G38" s="8" t="s">
        <v>158</v>
      </c>
      <c r="H38" s="8"/>
      <c r="I38" s="5"/>
      <c r="J38" s="190"/>
    </row>
    <row r="39" spans="1:10" ht="14.45" x14ac:dyDescent="0.3">
      <c r="A39" s="23">
        <v>38</v>
      </c>
      <c r="B39" s="8" t="s">
        <v>321</v>
      </c>
      <c r="C39" s="8" t="s">
        <v>83</v>
      </c>
      <c r="D39" s="8" t="s">
        <v>84</v>
      </c>
      <c r="E39" s="19" t="s">
        <v>327</v>
      </c>
      <c r="F39" s="8" t="s">
        <v>159</v>
      </c>
      <c r="G39" s="8" t="s">
        <v>160</v>
      </c>
      <c r="H39" s="8"/>
      <c r="I39" s="5"/>
      <c r="J39" s="190"/>
    </row>
    <row r="40" spans="1:10" ht="14.45" x14ac:dyDescent="0.3">
      <c r="A40" s="23">
        <v>39</v>
      </c>
      <c r="B40" s="8" t="s">
        <v>321</v>
      </c>
      <c r="C40" s="8" t="s">
        <v>83</v>
      </c>
      <c r="D40" s="8" t="s">
        <v>84</v>
      </c>
      <c r="E40" s="19" t="s">
        <v>327</v>
      </c>
      <c r="F40" s="8" t="s">
        <v>161</v>
      </c>
      <c r="G40" s="8" t="s">
        <v>162</v>
      </c>
      <c r="H40" s="8"/>
      <c r="I40" s="5"/>
      <c r="J40" s="190"/>
    </row>
    <row r="41" spans="1:10" ht="14.45" x14ac:dyDescent="0.3">
      <c r="A41" s="23">
        <v>40</v>
      </c>
      <c r="B41" s="8" t="s">
        <v>321</v>
      </c>
      <c r="C41" s="8" t="s">
        <v>83</v>
      </c>
      <c r="D41" s="8" t="s">
        <v>84</v>
      </c>
      <c r="E41" s="19" t="s">
        <v>327</v>
      </c>
      <c r="F41" s="8" t="s">
        <v>163</v>
      </c>
      <c r="G41" s="8" t="s">
        <v>164</v>
      </c>
      <c r="H41" s="8"/>
      <c r="I41" s="5"/>
      <c r="J41" s="190"/>
    </row>
    <row r="42" spans="1:10" ht="14.45" x14ac:dyDescent="0.3">
      <c r="A42" s="23">
        <v>41</v>
      </c>
      <c r="B42" s="8" t="s">
        <v>321</v>
      </c>
      <c r="C42" s="8" t="s">
        <v>83</v>
      </c>
      <c r="D42" s="8" t="s">
        <v>84</v>
      </c>
      <c r="E42" s="19" t="s">
        <v>327</v>
      </c>
      <c r="F42" s="8" t="s">
        <v>165</v>
      </c>
      <c r="G42" s="8" t="s">
        <v>166</v>
      </c>
      <c r="H42" s="8"/>
      <c r="I42" s="5"/>
      <c r="J42" s="190"/>
    </row>
    <row r="43" spans="1:10" ht="14.45" x14ac:dyDescent="0.3">
      <c r="A43" s="23">
        <v>42</v>
      </c>
      <c r="B43" s="8" t="s">
        <v>321</v>
      </c>
      <c r="C43" s="8" t="s">
        <v>83</v>
      </c>
      <c r="D43" s="8" t="s">
        <v>84</v>
      </c>
      <c r="E43" s="19" t="s">
        <v>327</v>
      </c>
      <c r="F43" s="8" t="s">
        <v>167</v>
      </c>
      <c r="G43" s="8" t="s">
        <v>168</v>
      </c>
      <c r="H43" s="8"/>
      <c r="I43" s="5"/>
      <c r="J43" s="190"/>
    </row>
    <row r="44" spans="1:10" ht="14.45" x14ac:dyDescent="0.3">
      <c r="A44" s="23">
        <v>43</v>
      </c>
      <c r="B44" s="8" t="s">
        <v>321</v>
      </c>
      <c r="C44" s="8" t="s">
        <v>83</v>
      </c>
      <c r="D44" s="8" t="s">
        <v>76</v>
      </c>
      <c r="E44" s="19" t="s">
        <v>327</v>
      </c>
      <c r="F44" s="8" t="s">
        <v>169</v>
      </c>
      <c r="G44" s="8" t="s">
        <v>170</v>
      </c>
      <c r="H44" s="8"/>
      <c r="I44" s="5">
        <v>247628</v>
      </c>
      <c r="J44" s="190"/>
    </row>
    <row r="45" spans="1:10" ht="14.45" x14ac:dyDescent="0.3">
      <c r="A45" s="23">
        <v>44</v>
      </c>
      <c r="B45" s="8" t="s">
        <v>321</v>
      </c>
      <c r="C45" s="8" t="s">
        <v>83</v>
      </c>
      <c r="D45" s="8" t="s">
        <v>84</v>
      </c>
      <c r="E45" s="19" t="s">
        <v>327</v>
      </c>
      <c r="F45" s="8" t="s">
        <v>171</v>
      </c>
      <c r="G45" s="8" t="s">
        <v>172</v>
      </c>
      <c r="H45" s="8"/>
      <c r="I45" s="5"/>
      <c r="J45" s="190"/>
    </row>
    <row r="46" spans="1:10" ht="14.45" x14ac:dyDescent="0.3">
      <c r="A46" s="23">
        <v>45</v>
      </c>
      <c r="B46" s="8" t="s">
        <v>321</v>
      </c>
      <c r="C46" s="8" t="s">
        <v>83</v>
      </c>
      <c r="D46" s="8" t="s">
        <v>84</v>
      </c>
      <c r="E46" s="19" t="s">
        <v>327</v>
      </c>
      <c r="F46" s="8" t="s">
        <v>173</v>
      </c>
      <c r="G46" s="8" t="s">
        <v>174</v>
      </c>
      <c r="H46" s="8"/>
      <c r="I46" s="5"/>
      <c r="J46" s="190"/>
    </row>
    <row r="47" spans="1:10" ht="14.45" x14ac:dyDescent="0.3">
      <c r="A47" s="23">
        <v>46</v>
      </c>
      <c r="B47" s="8" t="s">
        <v>321</v>
      </c>
      <c r="C47" s="8" t="s">
        <v>83</v>
      </c>
      <c r="D47" s="8" t="s">
        <v>84</v>
      </c>
      <c r="E47" s="19" t="s">
        <v>327</v>
      </c>
      <c r="F47" s="8" t="s">
        <v>175</v>
      </c>
      <c r="G47" s="8" t="s">
        <v>176</v>
      </c>
      <c r="H47" s="8"/>
      <c r="I47" s="5"/>
      <c r="J47" s="190"/>
    </row>
    <row r="48" spans="1:10" ht="14.45" x14ac:dyDescent="0.3">
      <c r="A48" s="23">
        <v>47</v>
      </c>
      <c r="B48" s="8" t="s">
        <v>321</v>
      </c>
      <c r="C48" s="8" t="s">
        <v>83</v>
      </c>
      <c r="D48" s="8" t="s">
        <v>84</v>
      </c>
      <c r="E48" s="19" t="s">
        <v>327</v>
      </c>
      <c r="F48" s="8" t="s">
        <v>177</v>
      </c>
      <c r="G48" s="8" t="s">
        <v>178</v>
      </c>
      <c r="H48" s="8"/>
      <c r="I48" s="5"/>
      <c r="J48" s="190"/>
    </row>
    <row r="49" spans="1:10" ht="14.45" x14ac:dyDescent="0.3">
      <c r="A49" s="23">
        <v>48</v>
      </c>
      <c r="B49" s="8" t="s">
        <v>321</v>
      </c>
      <c r="C49" s="8" t="s">
        <v>83</v>
      </c>
      <c r="D49" s="8" t="s">
        <v>84</v>
      </c>
      <c r="E49" s="19" t="s">
        <v>327</v>
      </c>
      <c r="F49" s="8" t="s">
        <v>179</v>
      </c>
      <c r="G49" s="8" t="s">
        <v>180</v>
      </c>
      <c r="H49" s="8"/>
      <c r="I49" s="5">
        <v>4943</v>
      </c>
      <c r="J49" s="190"/>
    </row>
    <row r="50" spans="1:10" ht="14.45" x14ac:dyDescent="0.3">
      <c r="A50" s="23">
        <v>49</v>
      </c>
      <c r="B50" s="8" t="s">
        <v>321</v>
      </c>
      <c r="C50" s="8" t="s">
        <v>83</v>
      </c>
      <c r="D50" s="8" t="s">
        <v>84</v>
      </c>
      <c r="E50" s="19" t="s">
        <v>327</v>
      </c>
      <c r="F50" s="8" t="s">
        <v>181</v>
      </c>
      <c r="G50" s="8" t="s">
        <v>182</v>
      </c>
      <c r="H50" s="8"/>
      <c r="I50" s="5"/>
      <c r="J50" s="190"/>
    </row>
    <row r="51" spans="1:10" ht="14.45" x14ac:dyDescent="0.3">
      <c r="A51" s="23">
        <v>50</v>
      </c>
      <c r="B51" s="8" t="s">
        <v>321</v>
      </c>
      <c r="C51" s="8" t="s">
        <v>83</v>
      </c>
      <c r="D51" s="8" t="s">
        <v>84</v>
      </c>
      <c r="E51" s="19" t="s">
        <v>327</v>
      </c>
      <c r="F51" s="8" t="s">
        <v>183</v>
      </c>
      <c r="G51" s="8" t="s">
        <v>184</v>
      </c>
      <c r="H51" s="8"/>
      <c r="I51" s="5"/>
      <c r="J51" s="190"/>
    </row>
    <row r="52" spans="1:10" ht="14.45" x14ac:dyDescent="0.3">
      <c r="A52" s="23">
        <v>51</v>
      </c>
      <c r="B52" s="8" t="s">
        <v>321</v>
      </c>
      <c r="C52" s="8" t="s">
        <v>83</v>
      </c>
      <c r="D52" s="8" t="s">
        <v>84</v>
      </c>
      <c r="E52" s="19" t="s">
        <v>327</v>
      </c>
      <c r="F52" s="8" t="s">
        <v>185</v>
      </c>
      <c r="G52" s="8" t="s">
        <v>186</v>
      </c>
      <c r="H52" s="8"/>
      <c r="I52" s="5"/>
      <c r="J52" s="190"/>
    </row>
    <row r="53" spans="1:10" ht="14.45" x14ac:dyDescent="0.3">
      <c r="A53" s="23">
        <v>52</v>
      </c>
      <c r="B53" s="8" t="s">
        <v>321</v>
      </c>
      <c r="C53" s="8" t="s">
        <v>83</v>
      </c>
      <c r="D53" s="8" t="s">
        <v>84</v>
      </c>
      <c r="E53" s="19" t="s">
        <v>327</v>
      </c>
      <c r="F53" s="8" t="s">
        <v>187</v>
      </c>
      <c r="G53" s="8" t="s">
        <v>188</v>
      </c>
      <c r="H53" s="8"/>
      <c r="I53" s="5"/>
      <c r="J53" s="190"/>
    </row>
    <row r="54" spans="1:10" ht="14.45" x14ac:dyDescent="0.3">
      <c r="A54" s="23">
        <v>53</v>
      </c>
      <c r="B54" s="8" t="s">
        <v>321</v>
      </c>
      <c r="C54" s="8" t="s">
        <v>83</v>
      </c>
      <c r="D54" s="8" t="s">
        <v>76</v>
      </c>
      <c r="E54" s="19" t="s">
        <v>327</v>
      </c>
      <c r="F54" s="8" t="s">
        <v>189</v>
      </c>
      <c r="G54" s="8" t="s">
        <v>190</v>
      </c>
      <c r="H54" s="8"/>
      <c r="I54" s="5">
        <v>253205</v>
      </c>
      <c r="J54" s="190"/>
    </row>
    <row r="55" spans="1:10" ht="14.45" x14ac:dyDescent="0.3">
      <c r="A55" s="23">
        <v>54</v>
      </c>
      <c r="B55" s="8" t="s">
        <v>321</v>
      </c>
      <c r="C55" s="8" t="s">
        <v>191</v>
      </c>
      <c r="D55" s="8" t="s">
        <v>84</v>
      </c>
      <c r="E55" s="19" t="s">
        <v>328</v>
      </c>
      <c r="F55" s="8" t="s">
        <v>0</v>
      </c>
      <c r="G55" s="8" t="s">
        <v>1</v>
      </c>
      <c r="H55" s="8">
        <v>1</v>
      </c>
      <c r="I55" s="5">
        <v>56214</v>
      </c>
      <c r="J55" s="190">
        <f>Table1[[#This Row],[Actual]]/Table1[[#This Row],[FTE]]</f>
        <v>56214</v>
      </c>
    </row>
    <row r="56" spans="1:10" ht="14.45" x14ac:dyDescent="0.3">
      <c r="A56" s="23">
        <v>55</v>
      </c>
      <c r="B56" s="8" t="s">
        <v>321</v>
      </c>
      <c r="C56" s="8" t="s">
        <v>191</v>
      </c>
      <c r="D56" s="8" t="s">
        <v>84</v>
      </c>
      <c r="E56" s="19" t="s">
        <v>328</v>
      </c>
      <c r="F56" s="8" t="s">
        <v>2</v>
      </c>
      <c r="G56" s="8" t="s">
        <v>3</v>
      </c>
      <c r="H56" s="8"/>
      <c r="I56" s="5"/>
      <c r="J56" s="190"/>
    </row>
    <row r="57" spans="1:10" ht="14.45" x14ac:dyDescent="0.3">
      <c r="A57" s="23">
        <v>56</v>
      </c>
      <c r="B57" s="8" t="s">
        <v>321</v>
      </c>
      <c r="C57" s="8" t="s">
        <v>191</v>
      </c>
      <c r="D57" s="8" t="s">
        <v>84</v>
      </c>
      <c r="E57" s="19" t="s">
        <v>328</v>
      </c>
      <c r="F57" s="8" t="s">
        <v>4</v>
      </c>
      <c r="G57" s="8" t="s">
        <v>5</v>
      </c>
      <c r="H57" s="8"/>
      <c r="I57" s="5"/>
      <c r="J57" s="190"/>
    </row>
    <row r="58" spans="1:10" ht="14.45" x14ac:dyDescent="0.3">
      <c r="A58" s="23">
        <v>57</v>
      </c>
      <c r="B58" s="8" t="s">
        <v>321</v>
      </c>
      <c r="C58" s="8" t="s">
        <v>191</v>
      </c>
      <c r="D58" s="8" t="s">
        <v>84</v>
      </c>
      <c r="E58" s="19" t="s">
        <v>328</v>
      </c>
      <c r="F58" s="8" t="s">
        <v>6</v>
      </c>
      <c r="G58" s="8" t="s">
        <v>7</v>
      </c>
      <c r="H58" s="8"/>
      <c r="I58" s="5"/>
      <c r="J58" s="190"/>
    </row>
    <row r="59" spans="1:10" ht="14.45" x14ac:dyDescent="0.3">
      <c r="A59" s="23">
        <v>58</v>
      </c>
      <c r="B59" s="8" t="s">
        <v>321</v>
      </c>
      <c r="C59" s="8" t="s">
        <v>191</v>
      </c>
      <c r="D59" s="8" t="s">
        <v>84</v>
      </c>
      <c r="E59" s="19" t="s">
        <v>329</v>
      </c>
      <c r="F59" s="8" t="s">
        <v>10</v>
      </c>
      <c r="G59" s="8" t="s">
        <v>11</v>
      </c>
      <c r="H59" s="8"/>
      <c r="I59" s="5"/>
      <c r="J59" s="190"/>
    </row>
    <row r="60" spans="1:10" ht="14.45" x14ac:dyDescent="0.3">
      <c r="A60" s="23">
        <v>59</v>
      </c>
      <c r="B60" s="8" t="s">
        <v>321</v>
      </c>
      <c r="C60" s="8" t="s">
        <v>191</v>
      </c>
      <c r="D60" s="8" t="s">
        <v>84</v>
      </c>
      <c r="E60" s="19" t="s">
        <v>329</v>
      </c>
      <c r="F60" s="8" t="s">
        <v>12</v>
      </c>
      <c r="G60" s="8" t="s">
        <v>13</v>
      </c>
      <c r="H60" s="8"/>
      <c r="I60" s="5"/>
      <c r="J60" s="190"/>
    </row>
    <row r="61" spans="1:10" ht="14.45" x14ac:dyDescent="0.3">
      <c r="A61" s="23">
        <v>60</v>
      </c>
      <c r="B61" s="8" t="s">
        <v>321</v>
      </c>
      <c r="C61" s="8" t="s">
        <v>191</v>
      </c>
      <c r="D61" s="8" t="s">
        <v>84</v>
      </c>
      <c r="E61" s="19" t="s">
        <v>329</v>
      </c>
      <c r="F61" s="8" t="s">
        <v>14</v>
      </c>
      <c r="G61" s="8" t="s">
        <v>15</v>
      </c>
      <c r="H61" s="8"/>
      <c r="I61" s="5"/>
      <c r="J61" s="190"/>
    </row>
    <row r="62" spans="1:10" x14ac:dyDescent="0.25">
      <c r="A62" s="23">
        <v>61</v>
      </c>
      <c r="B62" s="8" t="s">
        <v>321</v>
      </c>
      <c r="C62" s="8" t="s">
        <v>191</v>
      </c>
      <c r="D62" s="8" t="s">
        <v>84</v>
      </c>
      <c r="E62" s="19" t="s">
        <v>329</v>
      </c>
      <c r="F62" s="8" t="s">
        <v>16</v>
      </c>
      <c r="G62" s="8" t="s">
        <v>17</v>
      </c>
      <c r="H62" s="8"/>
      <c r="I62" s="5"/>
      <c r="J62" s="190"/>
    </row>
    <row r="63" spans="1:10" x14ac:dyDescent="0.25">
      <c r="A63" s="23">
        <v>62</v>
      </c>
      <c r="B63" s="8" t="s">
        <v>321</v>
      </c>
      <c r="C63" s="8" t="s">
        <v>191</v>
      </c>
      <c r="D63" s="8" t="s">
        <v>84</v>
      </c>
      <c r="E63" s="19" t="s">
        <v>329</v>
      </c>
      <c r="F63" s="8" t="s">
        <v>18</v>
      </c>
      <c r="G63" s="8" t="s">
        <v>19</v>
      </c>
      <c r="H63" s="8"/>
      <c r="I63" s="5"/>
      <c r="J63" s="190"/>
    </row>
    <row r="64" spans="1:10" x14ac:dyDescent="0.25">
      <c r="A64" s="23">
        <v>63</v>
      </c>
      <c r="B64" s="8" t="s">
        <v>321</v>
      </c>
      <c r="C64" s="8" t="s">
        <v>191</v>
      </c>
      <c r="D64" s="8" t="s">
        <v>84</v>
      </c>
      <c r="E64" s="19" t="s">
        <v>329</v>
      </c>
      <c r="F64" s="8" t="s">
        <v>20</v>
      </c>
      <c r="G64" s="8" t="s">
        <v>21</v>
      </c>
      <c r="H64" s="8"/>
      <c r="I64" s="5"/>
      <c r="J64" s="190"/>
    </row>
    <row r="65" spans="1:10" x14ac:dyDescent="0.25">
      <c r="A65" s="23">
        <v>64</v>
      </c>
      <c r="B65" s="8" t="s">
        <v>321</v>
      </c>
      <c r="C65" s="8" t="s">
        <v>191</v>
      </c>
      <c r="D65" s="8" t="s">
        <v>84</v>
      </c>
      <c r="E65" s="19" t="s">
        <v>329</v>
      </c>
      <c r="F65" s="8" t="s">
        <v>22</v>
      </c>
      <c r="G65" s="8" t="s">
        <v>23</v>
      </c>
      <c r="H65" s="8"/>
      <c r="I65" s="5"/>
      <c r="J65" s="190"/>
    </row>
    <row r="66" spans="1:10" x14ac:dyDescent="0.25">
      <c r="A66" s="23">
        <v>65</v>
      </c>
      <c r="B66" s="8" t="s">
        <v>321</v>
      </c>
      <c r="C66" s="8" t="s">
        <v>191</v>
      </c>
      <c r="D66" s="8" t="s">
        <v>84</v>
      </c>
      <c r="E66" s="19" t="s">
        <v>329</v>
      </c>
      <c r="F66" s="8" t="s">
        <v>24</v>
      </c>
      <c r="G66" s="8" t="s">
        <v>25</v>
      </c>
      <c r="H66" s="8"/>
      <c r="I66" s="5"/>
      <c r="J66" s="190"/>
    </row>
    <row r="67" spans="1:10" x14ac:dyDescent="0.25">
      <c r="A67" s="23">
        <v>66</v>
      </c>
      <c r="B67" s="8" t="s">
        <v>321</v>
      </c>
      <c r="C67" s="8" t="s">
        <v>191</v>
      </c>
      <c r="D67" s="8" t="s">
        <v>84</v>
      </c>
      <c r="E67" s="19" t="s">
        <v>329</v>
      </c>
      <c r="F67" s="8" t="s">
        <v>26</v>
      </c>
      <c r="G67" s="8" t="s">
        <v>27</v>
      </c>
      <c r="H67" s="8"/>
      <c r="I67" s="5"/>
      <c r="J67" s="190"/>
    </row>
    <row r="68" spans="1:10" x14ac:dyDescent="0.25">
      <c r="A68" s="23">
        <v>67</v>
      </c>
      <c r="B68" s="8" t="s">
        <v>321</v>
      </c>
      <c r="C68" s="8" t="s">
        <v>191</v>
      </c>
      <c r="D68" s="8" t="s">
        <v>84</v>
      </c>
      <c r="E68" s="19" t="s">
        <v>329</v>
      </c>
      <c r="F68" s="8" t="s">
        <v>28</v>
      </c>
      <c r="G68" s="8" t="s">
        <v>29</v>
      </c>
      <c r="H68" s="8"/>
      <c r="I68" s="5"/>
      <c r="J68" s="190"/>
    </row>
    <row r="69" spans="1:10" x14ac:dyDescent="0.25">
      <c r="A69" s="23">
        <v>68</v>
      </c>
      <c r="B69" s="8" t="s">
        <v>321</v>
      </c>
      <c r="C69" s="8" t="s">
        <v>191</v>
      </c>
      <c r="D69" s="8" t="s">
        <v>84</v>
      </c>
      <c r="E69" s="19" t="s">
        <v>329</v>
      </c>
      <c r="F69" s="8" t="s">
        <v>41</v>
      </c>
      <c r="G69" s="8" t="s">
        <v>42</v>
      </c>
      <c r="H69" s="8"/>
      <c r="I69" s="5"/>
      <c r="J69" s="190"/>
    </row>
    <row r="70" spans="1:10" x14ac:dyDescent="0.25">
      <c r="A70" s="23">
        <v>69</v>
      </c>
      <c r="B70" s="8" t="s">
        <v>321</v>
      </c>
      <c r="C70" s="8" t="s">
        <v>191</v>
      </c>
      <c r="D70" s="8" t="s">
        <v>84</v>
      </c>
      <c r="E70" s="19" t="s">
        <v>329</v>
      </c>
      <c r="F70" s="8" t="s">
        <v>43</v>
      </c>
      <c r="G70" s="8" t="s">
        <v>44</v>
      </c>
      <c r="H70" s="8"/>
      <c r="I70" s="5"/>
      <c r="J70" s="190"/>
    </row>
    <row r="71" spans="1:10" x14ac:dyDescent="0.25">
      <c r="A71" s="23">
        <v>70</v>
      </c>
      <c r="B71" s="8" t="s">
        <v>321</v>
      </c>
      <c r="C71" s="8" t="s">
        <v>191</v>
      </c>
      <c r="D71" s="8" t="s">
        <v>84</v>
      </c>
      <c r="E71" s="19" t="s">
        <v>329</v>
      </c>
      <c r="F71" s="8" t="s">
        <v>8</v>
      </c>
      <c r="G71" s="8" t="s">
        <v>9</v>
      </c>
      <c r="H71" s="8"/>
      <c r="I71" s="5"/>
      <c r="J71" s="190"/>
    </row>
    <row r="72" spans="1:10" x14ac:dyDescent="0.25">
      <c r="A72" s="23">
        <v>71</v>
      </c>
      <c r="B72" s="8" t="s">
        <v>321</v>
      </c>
      <c r="C72" s="8" t="s">
        <v>191</v>
      </c>
      <c r="D72" s="8" t="s">
        <v>84</v>
      </c>
      <c r="E72" s="19" t="s">
        <v>329</v>
      </c>
      <c r="F72" s="8" t="s">
        <v>49</v>
      </c>
      <c r="G72" s="8" t="s">
        <v>50</v>
      </c>
      <c r="H72" s="8"/>
      <c r="I72" s="5"/>
      <c r="J72" s="190"/>
    </row>
    <row r="73" spans="1:10" x14ac:dyDescent="0.25">
      <c r="A73" s="23">
        <v>72</v>
      </c>
      <c r="B73" s="8" t="s">
        <v>321</v>
      </c>
      <c r="C73" s="8" t="s">
        <v>191</v>
      </c>
      <c r="D73" s="8" t="s">
        <v>84</v>
      </c>
      <c r="E73" s="19" t="s">
        <v>329</v>
      </c>
      <c r="F73" s="8" t="s">
        <v>51</v>
      </c>
      <c r="G73" s="8" t="s">
        <v>52</v>
      </c>
      <c r="H73" s="8"/>
      <c r="I73" s="5"/>
      <c r="J73" s="190"/>
    </row>
    <row r="74" spans="1:10" x14ac:dyDescent="0.25">
      <c r="A74" s="23">
        <v>73</v>
      </c>
      <c r="B74" s="8" t="s">
        <v>321</v>
      </c>
      <c r="C74" s="8" t="s">
        <v>191</v>
      </c>
      <c r="D74" s="8" t="s">
        <v>84</v>
      </c>
      <c r="E74" s="19" t="s">
        <v>329</v>
      </c>
      <c r="F74" s="8" t="s">
        <v>53</v>
      </c>
      <c r="G74" s="8" t="s">
        <v>54</v>
      </c>
      <c r="H74" s="8"/>
      <c r="I74" s="5"/>
      <c r="J74" s="190"/>
    </row>
    <row r="75" spans="1:10" x14ac:dyDescent="0.25">
      <c r="A75" s="23">
        <v>74</v>
      </c>
      <c r="B75" s="8" t="s">
        <v>321</v>
      </c>
      <c r="C75" s="8" t="s">
        <v>191</v>
      </c>
      <c r="D75" s="8" t="s">
        <v>84</v>
      </c>
      <c r="E75" s="19" t="s">
        <v>329</v>
      </c>
      <c r="F75" s="8" t="s">
        <v>30</v>
      </c>
      <c r="G75" s="8" t="s">
        <v>31</v>
      </c>
      <c r="H75" s="8"/>
      <c r="I75" s="5"/>
      <c r="J75" s="190"/>
    </row>
    <row r="76" spans="1:10" x14ac:dyDescent="0.25">
      <c r="A76" s="23">
        <v>75</v>
      </c>
      <c r="B76" s="8" t="s">
        <v>321</v>
      </c>
      <c r="C76" s="8" t="s">
        <v>191</v>
      </c>
      <c r="D76" s="8" t="s">
        <v>84</v>
      </c>
      <c r="E76" s="19" t="s">
        <v>329</v>
      </c>
      <c r="F76" s="8" t="s">
        <v>32</v>
      </c>
      <c r="G76" s="8" t="s">
        <v>192</v>
      </c>
      <c r="H76" s="8"/>
      <c r="I76" s="5"/>
      <c r="J76" s="190"/>
    </row>
    <row r="77" spans="1:10" x14ac:dyDescent="0.25">
      <c r="A77" s="23">
        <v>76</v>
      </c>
      <c r="B77" s="8" t="s">
        <v>321</v>
      </c>
      <c r="C77" s="8" t="s">
        <v>191</v>
      </c>
      <c r="D77" s="8" t="s">
        <v>84</v>
      </c>
      <c r="E77" s="19" t="s">
        <v>329</v>
      </c>
      <c r="F77" s="8" t="s">
        <v>33</v>
      </c>
      <c r="G77" s="8" t="s">
        <v>34</v>
      </c>
      <c r="H77" s="8"/>
      <c r="I77" s="5"/>
      <c r="J77" s="190"/>
    </row>
    <row r="78" spans="1:10" x14ac:dyDescent="0.25">
      <c r="A78" s="23">
        <v>77</v>
      </c>
      <c r="B78" s="8" t="s">
        <v>321</v>
      </c>
      <c r="C78" s="8" t="s">
        <v>191</v>
      </c>
      <c r="D78" s="8" t="s">
        <v>84</v>
      </c>
      <c r="E78" s="19" t="s">
        <v>329</v>
      </c>
      <c r="F78" s="8" t="s">
        <v>35</v>
      </c>
      <c r="G78" s="8" t="s">
        <v>36</v>
      </c>
      <c r="H78" s="8"/>
      <c r="I78" s="5"/>
      <c r="J78" s="190"/>
    </row>
    <row r="79" spans="1:10" x14ac:dyDescent="0.25">
      <c r="A79" s="23">
        <v>78</v>
      </c>
      <c r="B79" s="8" t="s">
        <v>321</v>
      </c>
      <c r="C79" s="8" t="s">
        <v>191</v>
      </c>
      <c r="D79" s="8" t="s">
        <v>84</v>
      </c>
      <c r="E79" s="19" t="s">
        <v>329</v>
      </c>
      <c r="F79" s="8" t="s">
        <v>37</v>
      </c>
      <c r="G79" s="8" t="s">
        <v>38</v>
      </c>
      <c r="H79" s="8"/>
      <c r="I79" s="5"/>
      <c r="J79" s="190"/>
    </row>
    <row r="80" spans="1:10" x14ac:dyDescent="0.25">
      <c r="A80" s="23">
        <v>79</v>
      </c>
      <c r="B80" s="8" t="s">
        <v>321</v>
      </c>
      <c r="C80" s="8" t="s">
        <v>191</v>
      </c>
      <c r="D80" s="8" t="s">
        <v>84</v>
      </c>
      <c r="E80" s="19" t="s">
        <v>329</v>
      </c>
      <c r="F80" s="8" t="s">
        <v>45</v>
      </c>
      <c r="G80" s="8" t="s">
        <v>46</v>
      </c>
      <c r="H80" s="8"/>
      <c r="I80" s="5"/>
      <c r="J80" s="190"/>
    </row>
    <row r="81" spans="1:10" x14ac:dyDescent="0.25">
      <c r="A81" s="23">
        <v>80</v>
      </c>
      <c r="B81" s="8" t="s">
        <v>321</v>
      </c>
      <c r="C81" s="8" t="s">
        <v>191</v>
      </c>
      <c r="D81" s="8" t="s">
        <v>84</v>
      </c>
      <c r="E81" s="19" t="s">
        <v>329</v>
      </c>
      <c r="F81" s="8" t="s">
        <v>39</v>
      </c>
      <c r="G81" s="8" t="s">
        <v>40</v>
      </c>
      <c r="H81" s="8"/>
      <c r="I81" s="5"/>
      <c r="J81" s="190"/>
    </row>
    <row r="82" spans="1:10" x14ac:dyDescent="0.25">
      <c r="A82" s="23">
        <v>81</v>
      </c>
      <c r="B82" s="8" t="s">
        <v>321</v>
      </c>
      <c r="C82" s="8" t="s">
        <v>191</v>
      </c>
      <c r="D82" s="8" t="s">
        <v>84</v>
      </c>
      <c r="E82" s="19" t="s">
        <v>329</v>
      </c>
      <c r="F82" s="8" t="s">
        <v>55</v>
      </c>
      <c r="G82" s="8" t="s">
        <v>56</v>
      </c>
      <c r="H82" s="8"/>
      <c r="I82" s="5"/>
      <c r="J82" s="190"/>
    </row>
    <row r="83" spans="1:10" x14ac:dyDescent="0.25">
      <c r="A83" s="23">
        <v>82</v>
      </c>
      <c r="B83" s="8" t="s">
        <v>321</v>
      </c>
      <c r="C83" s="8" t="s">
        <v>191</v>
      </c>
      <c r="D83" s="8" t="s">
        <v>84</v>
      </c>
      <c r="E83" s="19" t="s">
        <v>329</v>
      </c>
      <c r="F83" s="8" t="s">
        <v>47</v>
      </c>
      <c r="G83" s="8" t="s">
        <v>48</v>
      </c>
      <c r="H83" s="8"/>
      <c r="I83" s="5"/>
      <c r="J83" s="190"/>
    </row>
    <row r="84" spans="1:10" x14ac:dyDescent="0.25">
      <c r="A84" s="23">
        <v>83</v>
      </c>
      <c r="B84" s="8" t="s">
        <v>321</v>
      </c>
      <c r="C84" s="8" t="s">
        <v>191</v>
      </c>
      <c r="D84" s="8" t="s">
        <v>84</v>
      </c>
      <c r="E84" s="19" t="s">
        <v>329</v>
      </c>
      <c r="F84" s="8" t="s">
        <v>57</v>
      </c>
      <c r="G84" s="8" t="s">
        <v>58</v>
      </c>
      <c r="H84" s="8"/>
      <c r="I84" s="5"/>
      <c r="J84" s="190"/>
    </row>
    <row r="85" spans="1:10" x14ac:dyDescent="0.25">
      <c r="A85" s="23">
        <v>84</v>
      </c>
      <c r="B85" s="8" t="s">
        <v>321</v>
      </c>
      <c r="C85" s="8" t="s">
        <v>191</v>
      </c>
      <c r="D85" s="8" t="s">
        <v>84</v>
      </c>
      <c r="E85" s="19" t="s">
        <v>329</v>
      </c>
      <c r="F85" s="8" t="s">
        <v>59</v>
      </c>
      <c r="G85" s="8" t="s">
        <v>60</v>
      </c>
      <c r="H85" s="8"/>
      <c r="I85" s="5"/>
      <c r="J85" s="190"/>
    </row>
    <row r="86" spans="1:10" x14ac:dyDescent="0.25">
      <c r="A86" s="23">
        <v>85</v>
      </c>
      <c r="B86" s="8" t="s">
        <v>321</v>
      </c>
      <c r="C86" s="8" t="s">
        <v>191</v>
      </c>
      <c r="D86" s="8" t="s">
        <v>84</v>
      </c>
      <c r="E86" s="19" t="s">
        <v>329</v>
      </c>
      <c r="F86" s="8" t="s">
        <v>61</v>
      </c>
      <c r="G86" s="8" t="s">
        <v>62</v>
      </c>
      <c r="H86" s="8"/>
      <c r="I86" s="5"/>
      <c r="J86" s="190"/>
    </row>
    <row r="87" spans="1:10" x14ac:dyDescent="0.25">
      <c r="A87" s="23">
        <v>86</v>
      </c>
      <c r="B87" s="8" t="s">
        <v>321</v>
      </c>
      <c r="C87" s="8" t="s">
        <v>191</v>
      </c>
      <c r="D87" s="8" t="s">
        <v>84</v>
      </c>
      <c r="E87" s="19" t="s">
        <v>329</v>
      </c>
      <c r="F87" s="8" t="s">
        <v>63</v>
      </c>
      <c r="G87" s="8" t="s">
        <v>64</v>
      </c>
      <c r="H87" s="8">
        <v>2.69</v>
      </c>
      <c r="I87" s="5">
        <v>85408</v>
      </c>
      <c r="J87" s="190">
        <f>Table1[[#This Row],[Actual]]/Table1[[#This Row],[FTE]]</f>
        <v>31750.185873605948</v>
      </c>
    </row>
    <row r="88" spans="1:10" x14ac:dyDescent="0.25">
      <c r="A88" s="23">
        <v>87</v>
      </c>
      <c r="B88" s="8" t="s">
        <v>321</v>
      </c>
      <c r="C88" s="8" t="s">
        <v>191</v>
      </c>
      <c r="D88" s="8" t="s">
        <v>84</v>
      </c>
      <c r="E88" s="19" t="s">
        <v>329</v>
      </c>
      <c r="F88" s="8" t="s">
        <v>65</v>
      </c>
      <c r="G88" s="8" t="s">
        <v>66</v>
      </c>
      <c r="H88" s="8"/>
      <c r="I88" s="5"/>
      <c r="J88" s="190"/>
    </row>
    <row r="89" spans="1:10" x14ac:dyDescent="0.25">
      <c r="A89" s="23">
        <v>88</v>
      </c>
      <c r="B89" s="8" t="s">
        <v>321</v>
      </c>
      <c r="C89" s="8" t="s">
        <v>191</v>
      </c>
      <c r="D89" s="8" t="s">
        <v>84</v>
      </c>
      <c r="E89" s="19" t="s">
        <v>330</v>
      </c>
      <c r="F89" s="8" t="s">
        <v>67</v>
      </c>
      <c r="G89" s="8" t="s">
        <v>68</v>
      </c>
      <c r="H89" s="8"/>
      <c r="I89" s="5"/>
      <c r="J89" s="190"/>
    </row>
    <row r="90" spans="1:10" x14ac:dyDescent="0.25">
      <c r="A90" s="23">
        <v>89</v>
      </c>
      <c r="B90" s="8" t="s">
        <v>321</v>
      </c>
      <c r="C90" s="8" t="s">
        <v>191</v>
      </c>
      <c r="D90" s="8" t="s">
        <v>84</v>
      </c>
      <c r="E90" s="19" t="s">
        <v>330</v>
      </c>
      <c r="F90" s="8" t="s">
        <v>69</v>
      </c>
      <c r="G90" s="8" t="s">
        <v>193</v>
      </c>
      <c r="H90" s="8"/>
      <c r="I90" s="5"/>
      <c r="J90" s="190"/>
    </row>
    <row r="91" spans="1:10" x14ac:dyDescent="0.25">
      <c r="A91" s="23">
        <v>90</v>
      </c>
      <c r="B91" s="8" t="s">
        <v>321</v>
      </c>
      <c r="C91" s="8" t="s">
        <v>191</v>
      </c>
      <c r="D91" s="8" t="s">
        <v>84</v>
      </c>
      <c r="E91" s="19" t="s">
        <v>330</v>
      </c>
      <c r="F91" s="8" t="s">
        <v>70</v>
      </c>
      <c r="G91" s="8" t="s">
        <v>71</v>
      </c>
      <c r="H91" s="8"/>
      <c r="I91" s="5"/>
      <c r="J91" s="190"/>
    </row>
    <row r="92" spans="1:10" x14ac:dyDescent="0.25">
      <c r="A92" s="23">
        <v>91</v>
      </c>
      <c r="B92" s="8" t="s">
        <v>321</v>
      </c>
      <c r="C92" s="8" t="s">
        <v>191</v>
      </c>
      <c r="D92" s="8" t="s">
        <v>84</v>
      </c>
      <c r="E92" s="19" t="s">
        <v>327</v>
      </c>
      <c r="F92" s="8" t="s">
        <v>72</v>
      </c>
      <c r="G92" s="8" t="s">
        <v>73</v>
      </c>
      <c r="H92" s="8"/>
      <c r="I92" s="5"/>
      <c r="J92" s="190"/>
    </row>
    <row r="93" spans="1:10" x14ac:dyDescent="0.25">
      <c r="A93" s="23">
        <v>92</v>
      </c>
      <c r="B93" s="8" t="s">
        <v>321</v>
      </c>
      <c r="C93" s="8" t="s">
        <v>191</v>
      </c>
      <c r="D93" s="8" t="s">
        <v>76</v>
      </c>
      <c r="E93" s="19" t="s">
        <v>327</v>
      </c>
      <c r="F93" s="8" t="s">
        <v>194</v>
      </c>
      <c r="G93" s="8" t="s">
        <v>195</v>
      </c>
      <c r="H93" s="8">
        <v>3.69</v>
      </c>
      <c r="I93" s="5">
        <v>141622</v>
      </c>
      <c r="J93" s="190">
        <f>Table1[[#This Row],[Actual]]/Table1[[#This Row],[FTE]]</f>
        <v>38379.945799457993</v>
      </c>
    </row>
    <row r="94" spans="1:10" x14ac:dyDescent="0.25">
      <c r="A94" s="23">
        <v>93</v>
      </c>
      <c r="B94" s="8" t="s">
        <v>321</v>
      </c>
      <c r="C94" s="8" t="s">
        <v>75</v>
      </c>
      <c r="D94" s="8" t="s">
        <v>76</v>
      </c>
      <c r="E94" s="19" t="s">
        <v>327</v>
      </c>
      <c r="F94" s="8" t="s">
        <v>196</v>
      </c>
      <c r="G94" s="8" t="s">
        <v>197</v>
      </c>
      <c r="H94" s="8">
        <v>3.69</v>
      </c>
      <c r="I94" s="5">
        <v>141622</v>
      </c>
      <c r="J94" s="190">
        <f>Table1[[#This Row],[Actual]]/Table1[[#This Row],[FTE]]</f>
        <v>38379.945799457993</v>
      </c>
    </row>
    <row r="95" spans="1:10" x14ac:dyDescent="0.25">
      <c r="A95" s="23">
        <v>94</v>
      </c>
      <c r="B95" s="8" t="s">
        <v>321</v>
      </c>
      <c r="C95" s="8" t="s">
        <v>75</v>
      </c>
      <c r="D95" s="8" t="s">
        <v>84</v>
      </c>
      <c r="E95" s="19" t="s">
        <v>327</v>
      </c>
      <c r="F95" s="8" t="s">
        <v>198</v>
      </c>
      <c r="G95" s="8" t="s">
        <v>199</v>
      </c>
      <c r="H95" s="8"/>
      <c r="I95" s="5"/>
      <c r="J95" s="190"/>
    </row>
    <row r="96" spans="1:10" x14ac:dyDescent="0.25">
      <c r="A96" s="23">
        <v>95</v>
      </c>
      <c r="B96" s="8" t="s">
        <v>321</v>
      </c>
      <c r="C96" s="8" t="s">
        <v>75</v>
      </c>
      <c r="D96" s="8" t="s">
        <v>84</v>
      </c>
      <c r="E96" s="19" t="s">
        <v>327</v>
      </c>
      <c r="F96" s="8" t="s">
        <v>200</v>
      </c>
      <c r="G96" s="8" t="s">
        <v>201</v>
      </c>
      <c r="H96" s="8"/>
      <c r="I96" s="5"/>
      <c r="J96" s="190"/>
    </row>
    <row r="97" spans="1:10" x14ac:dyDescent="0.25">
      <c r="A97" s="23">
        <v>96</v>
      </c>
      <c r="B97" s="8" t="s">
        <v>321</v>
      </c>
      <c r="C97" s="8" t="s">
        <v>75</v>
      </c>
      <c r="D97" s="8" t="s">
        <v>84</v>
      </c>
      <c r="E97" s="19" t="s">
        <v>327</v>
      </c>
      <c r="F97" s="8" t="s">
        <v>202</v>
      </c>
      <c r="G97" s="8" t="s">
        <v>203</v>
      </c>
      <c r="H97" s="8"/>
      <c r="I97" s="5"/>
      <c r="J97" s="190"/>
    </row>
    <row r="98" spans="1:10" x14ac:dyDescent="0.25">
      <c r="A98" s="23">
        <v>97</v>
      </c>
      <c r="B98" s="8" t="s">
        <v>321</v>
      </c>
      <c r="C98" s="8" t="s">
        <v>75</v>
      </c>
      <c r="D98" s="8" t="s">
        <v>84</v>
      </c>
      <c r="E98" s="19" t="s">
        <v>327</v>
      </c>
      <c r="F98" s="8" t="s">
        <v>204</v>
      </c>
      <c r="G98" s="8" t="s">
        <v>205</v>
      </c>
      <c r="H98" s="8"/>
      <c r="I98" s="5"/>
      <c r="J98" s="190"/>
    </row>
    <row r="99" spans="1:10" x14ac:dyDescent="0.25">
      <c r="A99" s="23">
        <v>98</v>
      </c>
      <c r="B99" s="8" t="s">
        <v>321</v>
      </c>
      <c r="C99" s="8" t="s">
        <v>75</v>
      </c>
      <c r="D99" s="8" t="s">
        <v>76</v>
      </c>
      <c r="E99" s="19" t="s">
        <v>327</v>
      </c>
      <c r="F99" s="8" t="s">
        <v>206</v>
      </c>
      <c r="G99" s="8" t="s">
        <v>207</v>
      </c>
      <c r="H99" s="8">
        <v>0</v>
      </c>
      <c r="I99" s="5">
        <v>0</v>
      </c>
      <c r="J99" s="190"/>
    </row>
    <row r="100" spans="1:10" x14ac:dyDescent="0.25">
      <c r="A100" s="23">
        <v>99</v>
      </c>
      <c r="B100" s="8" t="s">
        <v>321</v>
      </c>
      <c r="C100" s="8" t="s">
        <v>75</v>
      </c>
      <c r="D100" s="8" t="s">
        <v>84</v>
      </c>
      <c r="E100" s="19" t="s">
        <v>327</v>
      </c>
      <c r="F100" s="8" t="s">
        <v>208</v>
      </c>
      <c r="G100" s="8" t="s">
        <v>209</v>
      </c>
      <c r="H100" s="8"/>
      <c r="I100" s="5"/>
      <c r="J100" s="190"/>
    </row>
    <row r="101" spans="1:10" x14ac:dyDescent="0.25">
      <c r="A101" s="23">
        <v>100</v>
      </c>
      <c r="B101" s="8" t="s">
        <v>321</v>
      </c>
      <c r="C101" s="8" t="s">
        <v>75</v>
      </c>
      <c r="D101" s="8" t="s">
        <v>76</v>
      </c>
      <c r="E101" s="19" t="s">
        <v>327</v>
      </c>
      <c r="F101" s="8" t="s">
        <v>210</v>
      </c>
      <c r="G101" s="8" t="s">
        <v>211</v>
      </c>
      <c r="H101" s="8">
        <v>3.69</v>
      </c>
      <c r="I101" s="5">
        <v>141622</v>
      </c>
      <c r="J101" s="190">
        <f>Table1[[#This Row],[Actual]]/Table1[[#This Row],[FTE]]</f>
        <v>38379.945799457993</v>
      </c>
    </row>
    <row r="102" spans="1:10" x14ac:dyDescent="0.25">
      <c r="A102" s="23">
        <v>101</v>
      </c>
      <c r="B102" s="8" t="s">
        <v>321</v>
      </c>
      <c r="C102" s="8" t="s">
        <v>75</v>
      </c>
      <c r="D102" s="8" t="s">
        <v>84</v>
      </c>
      <c r="E102" s="19" t="s">
        <v>327</v>
      </c>
      <c r="F102" s="8" t="s">
        <v>212</v>
      </c>
      <c r="G102" s="8" t="s">
        <v>213</v>
      </c>
      <c r="H102" s="8"/>
      <c r="I102" s="5">
        <v>14005</v>
      </c>
      <c r="J102" s="190"/>
    </row>
    <row r="103" spans="1:10" x14ac:dyDescent="0.25">
      <c r="A103" s="23">
        <v>102</v>
      </c>
      <c r="B103" s="8" t="s">
        <v>321</v>
      </c>
      <c r="C103" s="8" t="s">
        <v>75</v>
      </c>
      <c r="D103" s="8" t="s">
        <v>84</v>
      </c>
      <c r="E103" s="19" t="s">
        <v>327</v>
      </c>
      <c r="F103" s="8" t="s">
        <v>214</v>
      </c>
      <c r="G103" s="8" t="s">
        <v>215</v>
      </c>
      <c r="H103" s="8"/>
      <c r="I103" s="5">
        <v>9384</v>
      </c>
      <c r="J103" s="190"/>
    </row>
    <row r="104" spans="1:10" x14ac:dyDescent="0.25">
      <c r="A104" s="23">
        <v>103</v>
      </c>
      <c r="B104" s="8" t="s">
        <v>321</v>
      </c>
      <c r="C104" s="8" t="s">
        <v>75</v>
      </c>
      <c r="D104" s="8" t="s">
        <v>84</v>
      </c>
      <c r="E104" s="19" t="s">
        <v>327</v>
      </c>
      <c r="F104" s="8" t="s">
        <v>216</v>
      </c>
      <c r="G104" s="8" t="s">
        <v>217</v>
      </c>
      <c r="H104" s="8"/>
      <c r="I104" s="5"/>
      <c r="J104" s="190"/>
    </row>
    <row r="105" spans="1:10" x14ac:dyDescent="0.25">
      <c r="A105" s="23">
        <v>104</v>
      </c>
      <c r="B105" s="8" t="s">
        <v>321</v>
      </c>
      <c r="C105" s="8" t="s">
        <v>75</v>
      </c>
      <c r="D105" s="8" t="s">
        <v>76</v>
      </c>
      <c r="E105" s="19" t="s">
        <v>327</v>
      </c>
      <c r="F105" s="8" t="s">
        <v>218</v>
      </c>
      <c r="G105" s="8" t="s">
        <v>219</v>
      </c>
      <c r="H105" s="8"/>
      <c r="I105" s="5">
        <v>165011</v>
      </c>
      <c r="J105" s="190"/>
    </row>
    <row r="106" spans="1:10" x14ac:dyDescent="0.25">
      <c r="A106" s="23">
        <v>105</v>
      </c>
      <c r="B106" s="8" t="s">
        <v>321</v>
      </c>
      <c r="C106" s="8" t="s">
        <v>75</v>
      </c>
      <c r="D106" s="8" t="s">
        <v>84</v>
      </c>
      <c r="E106" s="19" t="s">
        <v>327</v>
      </c>
      <c r="F106" s="8" t="s">
        <v>220</v>
      </c>
      <c r="G106" s="8" t="s">
        <v>221</v>
      </c>
      <c r="H106" s="8"/>
      <c r="I106" s="5">
        <v>693</v>
      </c>
      <c r="J106" s="190"/>
    </row>
    <row r="107" spans="1:10" x14ac:dyDescent="0.25">
      <c r="A107" s="23">
        <v>106</v>
      </c>
      <c r="B107" s="8" t="s">
        <v>321</v>
      </c>
      <c r="C107" s="8" t="s">
        <v>75</v>
      </c>
      <c r="D107" s="8" t="s">
        <v>84</v>
      </c>
      <c r="E107" s="19" t="s">
        <v>327</v>
      </c>
      <c r="F107" s="8" t="s">
        <v>222</v>
      </c>
      <c r="G107" s="8" t="s">
        <v>223</v>
      </c>
      <c r="H107" s="8"/>
      <c r="I107" s="5">
        <v>830</v>
      </c>
      <c r="J107" s="190"/>
    </row>
    <row r="108" spans="1:10" x14ac:dyDescent="0.25">
      <c r="A108" s="23">
        <v>107</v>
      </c>
      <c r="B108" s="8" t="s">
        <v>321</v>
      </c>
      <c r="C108" s="8" t="s">
        <v>75</v>
      </c>
      <c r="D108" s="8" t="s">
        <v>84</v>
      </c>
      <c r="E108" s="19" t="s">
        <v>327</v>
      </c>
      <c r="F108" s="8" t="s">
        <v>224</v>
      </c>
      <c r="G108" s="8" t="s">
        <v>225</v>
      </c>
      <c r="H108" s="8"/>
      <c r="I108" s="5">
        <v>7599</v>
      </c>
      <c r="J108" s="190"/>
    </row>
    <row r="109" spans="1:10" x14ac:dyDescent="0.25">
      <c r="A109" s="23">
        <v>108</v>
      </c>
      <c r="B109" s="8" t="s">
        <v>321</v>
      </c>
      <c r="C109" s="8" t="s">
        <v>75</v>
      </c>
      <c r="D109" s="8" t="s">
        <v>84</v>
      </c>
      <c r="E109" s="19" t="s">
        <v>327</v>
      </c>
      <c r="F109" s="8" t="s">
        <v>226</v>
      </c>
      <c r="G109" s="8" t="s">
        <v>227</v>
      </c>
      <c r="H109" s="8"/>
      <c r="I109" s="5">
        <v>2084</v>
      </c>
      <c r="J109" s="190"/>
    </row>
    <row r="110" spans="1:10" x14ac:dyDescent="0.25">
      <c r="A110" s="23">
        <v>109</v>
      </c>
      <c r="B110" s="8" t="s">
        <v>321</v>
      </c>
      <c r="C110" s="8" t="s">
        <v>75</v>
      </c>
      <c r="D110" s="8" t="s">
        <v>76</v>
      </c>
      <c r="E110" s="19" t="s">
        <v>327</v>
      </c>
      <c r="F110" s="8" t="s">
        <v>228</v>
      </c>
      <c r="G110" s="8" t="s">
        <v>229</v>
      </c>
      <c r="H110" s="8"/>
      <c r="I110" s="5">
        <v>11206</v>
      </c>
      <c r="J110" s="190"/>
    </row>
    <row r="111" spans="1:10" x14ac:dyDescent="0.25">
      <c r="A111" s="23">
        <v>110</v>
      </c>
      <c r="B111" s="8" t="s">
        <v>321</v>
      </c>
      <c r="C111" s="8" t="s">
        <v>75</v>
      </c>
      <c r="D111" s="8" t="s">
        <v>84</v>
      </c>
      <c r="E111" s="19" t="s">
        <v>327</v>
      </c>
      <c r="F111" s="8" t="s">
        <v>230</v>
      </c>
      <c r="G111" s="8" t="s">
        <v>231</v>
      </c>
      <c r="H111" s="8"/>
      <c r="I111" s="5">
        <v>6717</v>
      </c>
      <c r="J111" s="190"/>
    </row>
    <row r="112" spans="1:10" x14ac:dyDescent="0.25">
      <c r="A112" s="23">
        <v>111</v>
      </c>
      <c r="B112" s="8" t="s">
        <v>321</v>
      </c>
      <c r="C112" s="8" t="s">
        <v>75</v>
      </c>
      <c r="D112" s="8" t="s">
        <v>84</v>
      </c>
      <c r="E112" s="19" t="s">
        <v>327</v>
      </c>
      <c r="F112" s="8" t="s">
        <v>232</v>
      </c>
      <c r="G112" s="8" t="s">
        <v>233</v>
      </c>
      <c r="H112" s="8"/>
      <c r="I112" s="5"/>
      <c r="J112" s="190"/>
    </row>
    <row r="113" spans="1:10" x14ac:dyDescent="0.25">
      <c r="A113" s="23">
        <v>112</v>
      </c>
      <c r="B113" s="8" t="s">
        <v>321</v>
      </c>
      <c r="C113" s="8" t="s">
        <v>75</v>
      </c>
      <c r="D113" s="8" t="s">
        <v>84</v>
      </c>
      <c r="E113" s="19" t="s">
        <v>327</v>
      </c>
      <c r="F113" s="8" t="s">
        <v>234</v>
      </c>
      <c r="G113" s="8" t="s">
        <v>235</v>
      </c>
      <c r="H113" s="8"/>
      <c r="I113" s="5"/>
      <c r="J113" s="190"/>
    </row>
    <row r="114" spans="1:10" x14ac:dyDescent="0.25">
      <c r="A114" s="23">
        <v>113</v>
      </c>
      <c r="B114" s="8" t="s">
        <v>321</v>
      </c>
      <c r="C114" s="8" t="s">
        <v>75</v>
      </c>
      <c r="D114" s="8" t="s">
        <v>84</v>
      </c>
      <c r="E114" s="19" t="s">
        <v>327</v>
      </c>
      <c r="F114" s="8" t="s">
        <v>236</v>
      </c>
      <c r="G114" s="8" t="s">
        <v>237</v>
      </c>
      <c r="H114" s="8"/>
      <c r="I114" s="5"/>
      <c r="J114" s="190"/>
    </row>
    <row r="115" spans="1:10" x14ac:dyDescent="0.25">
      <c r="A115" s="23">
        <v>114</v>
      </c>
      <c r="B115" s="8" t="s">
        <v>321</v>
      </c>
      <c r="C115" s="8" t="s">
        <v>75</v>
      </c>
      <c r="D115" s="8" t="s">
        <v>84</v>
      </c>
      <c r="E115" s="19" t="s">
        <v>327</v>
      </c>
      <c r="F115" s="8" t="s">
        <v>238</v>
      </c>
      <c r="G115" s="8" t="s">
        <v>239</v>
      </c>
      <c r="H115" s="8"/>
      <c r="I115" s="5">
        <v>211</v>
      </c>
      <c r="J115" s="190"/>
    </row>
    <row r="116" spans="1:10" x14ac:dyDescent="0.25">
      <c r="A116" s="23">
        <v>115</v>
      </c>
      <c r="B116" s="8" t="s">
        <v>321</v>
      </c>
      <c r="C116" s="8" t="s">
        <v>75</v>
      </c>
      <c r="D116" s="8" t="s">
        <v>84</v>
      </c>
      <c r="E116" s="19" t="s">
        <v>327</v>
      </c>
      <c r="F116" s="8" t="s">
        <v>240</v>
      </c>
      <c r="G116" s="8" t="s">
        <v>241</v>
      </c>
      <c r="H116" s="8"/>
      <c r="I116" s="5">
        <v>17161</v>
      </c>
      <c r="J116" s="190"/>
    </row>
    <row r="117" spans="1:10" x14ac:dyDescent="0.25">
      <c r="A117" s="23">
        <v>116</v>
      </c>
      <c r="B117" s="8" t="s">
        <v>321</v>
      </c>
      <c r="C117" s="8" t="s">
        <v>75</v>
      </c>
      <c r="D117" s="8" t="s">
        <v>84</v>
      </c>
      <c r="E117" s="19" t="s">
        <v>327</v>
      </c>
      <c r="F117" s="8" t="s">
        <v>242</v>
      </c>
      <c r="G117" s="8" t="s">
        <v>243</v>
      </c>
      <c r="H117" s="8"/>
      <c r="I117" s="5"/>
      <c r="J117" s="190"/>
    </row>
    <row r="118" spans="1:10" x14ac:dyDescent="0.25">
      <c r="A118" s="23">
        <v>117</v>
      </c>
      <c r="B118" s="8" t="s">
        <v>321</v>
      </c>
      <c r="C118" s="8" t="s">
        <v>75</v>
      </c>
      <c r="D118" s="8" t="s">
        <v>84</v>
      </c>
      <c r="E118" s="19" t="s">
        <v>327</v>
      </c>
      <c r="F118" s="8" t="s">
        <v>244</v>
      </c>
      <c r="G118" s="8" t="s">
        <v>245</v>
      </c>
      <c r="H118" s="8"/>
      <c r="I118" s="5"/>
      <c r="J118" s="190"/>
    </row>
    <row r="119" spans="1:10" x14ac:dyDescent="0.25">
      <c r="A119" s="23">
        <v>118</v>
      </c>
      <c r="B119" s="8" t="s">
        <v>321</v>
      </c>
      <c r="C119" s="8" t="s">
        <v>75</v>
      </c>
      <c r="D119" s="8" t="s">
        <v>84</v>
      </c>
      <c r="E119" s="19" t="s">
        <v>327</v>
      </c>
      <c r="F119" s="8" t="s">
        <v>246</v>
      </c>
      <c r="G119" s="8" t="s">
        <v>247</v>
      </c>
      <c r="H119" s="8"/>
      <c r="I119" s="5"/>
      <c r="J119" s="190"/>
    </row>
    <row r="120" spans="1:10" x14ac:dyDescent="0.25">
      <c r="A120" s="23">
        <v>119</v>
      </c>
      <c r="B120" s="8" t="s">
        <v>321</v>
      </c>
      <c r="C120" s="8" t="s">
        <v>75</v>
      </c>
      <c r="D120" s="8" t="s">
        <v>84</v>
      </c>
      <c r="E120" s="19" t="s">
        <v>327</v>
      </c>
      <c r="F120" s="8" t="s">
        <v>248</v>
      </c>
      <c r="G120" s="8" t="s">
        <v>249</v>
      </c>
      <c r="H120" s="8"/>
      <c r="I120" s="5"/>
      <c r="J120" s="190"/>
    </row>
    <row r="121" spans="1:10" x14ac:dyDescent="0.25">
      <c r="A121" s="23">
        <v>120</v>
      </c>
      <c r="B121" s="8" t="s">
        <v>321</v>
      </c>
      <c r="C121" s="8" t="s">
        <v>75</v>
      </c>
      <c r="D121" s="8" t="s">
        <v>84</v>
      </c>
      <c r="E121" s="19" t="s">
        <v>327</v>
      </c>
      <c r="F121" s="8" t="s">
        <v>250</v>
      </c>
      <c r="G121" s="8" t="s">
        <v>251</v>
      </c>
      <c r="H121" s="8"/>
      <c r="I121" s="5"/>
      <c r="J121" s="190"/>
    </row>
    <row r="122" spans="1:10" x14ac:dyDescent="0.25">
      <c r="A122" s="23">
        <v>121</v>
      </c>
      <c r="B122" s="8" t="s">
        <v>321</v>
      </c>
      <c r="C122" s="8" t="s">
        <v>75</v>
      </c>
      <c r="D122" s="8" t="s">
        <v>84</v>
      </c>
      <c r="E122" s="19" t="s">
        <v>327</v>
      </c>
      <c r="F122" s="8" t="s">
        <v>252</v>
      </c>
      <c r="G122" s="8" t="s">
        <v>253</v>
      </c>
      <c r="H122" s="8"/>
      <c r="I122" s="5">
        <v>70</v>
      </c>
      <c r="J122" s="190"/>
    </row>
    <row r="123" spans="1:10" x14ac:dyDescent="0.25">
      <c r="A123" s="23">
        <v>122</v>
      </c>
      <c r="B123" s="8" t="s">
        <v>321</v>
      </c>
      <c r="C123" s="8" t="s">
        <v>75</v>
      </c>
      <c r="D123" s="8" t="s">
        <v>84</v>
      </c>
      <c r="E123" s="19" t="s">
        <v>327</v>
      </c>
      <c r="F123" s="8" t="s">
        <v>254</v>
      </c>
      <c r="G123" s="8" t="s">
        <v>255</v>
      </c>
      <c r="H123" s="8"/>
      <c r="I123" s="5"/>
      <c r="J123" s="190"/>
    </row>
    <row r="124" spans="1:10" x14ac:dyDescent="0.25">
      <c r="A124" s="23">
        <v>123</v>
      </c>
      <c r="B124" s="8" t="s">
        <v>321</v>
      </c>
      <c r="C124" s="8" t="s">
        <v>75</v>
      </c>
      <c r="D124" s="8" t="s">
        <v>84</v>
      </c>
      <c r="E124" s="19" t="s">
        <v>327</v>
      </c>
      <c r="F124" s="8" t="s">
        <v>256</v>
      </c>
      <c r="G124" s="8" t="s">
        <v>257</v>
      </c>
      <c r="H124" s="8"/>
      <c r="I124" s="5"/>
      <c r="J124" s="190"/>
    </row>
    <row r="125" spans="1:10" x14ac:dyDescent="0.25">
      <c r="A125" s="23">
        <v>124</v>
      </c>
      <c r="B125" s="8" t="s">
        <v>321</v>
      </c>
      <c r="C125" s="8" t="s">
        <v>75</v>
      </c>
      <c r="D125" s="8" t="s">
        <v>84</v>
      </c>
      <c r="E125" s="19" t="s">
        <v>327</v>
      </c>
      <c r="F125" s="8" t="s">
        <v>258</v>
      </c>
      <c r="G125" s="8" t="s">
        <v>259</v>
      </c>
      <c r="H125" s="8"/>
      <c r="I125" s="5"/>
      <c r="J125" s="190"/>
    </row>
    <row r="126" spans="1:10" x14ac:dyDescent="0.25">
      <c r="A126" s="23">
        <v>125</v>
      </c>
      <c r="B126" s="8" t="s">
        <v>321</v>
      </c>
      <c r="C126" s="8" t="s">
        <v>75</v>
      </c>
      <c r="D126" s="8" t="s">
        <v>84</v>
      </c>
      <c r="E126" s="19" t="s">
        <v>327</v>
      </c>
      <c r="F126" s="8" t="s">
        <v>260</v>
      </c>
      <c r="G126" s="8" t="s">
        <v>261</v>
      </c>
      <c r="H126" s="8"/>
      <c r="I126" s="5"/>
      <c r="J126" s="190"/>
    </row>
    <row r="127" spans="1:10" x14ac:dyDescent="0.25">
      <c r="A127" s="23">
        <v>126</v>
      </c>
      <c r="B127" s="8" t="s">
        <v>321</v>
      </c>
      <c r="C127" s="8" t="s">
        <v>75</v>
      </c>
      <c r="D127" s="8" t="s">
        <v>84</v>
      </c>
      <c r="E127" s="19" t="s">
        <v>327</v>
      </c>
      <c r="F127" s="8" t="s">
        <v>262</v>
      </c>
      <c r="G127" s="8" t="s">
        <v>263</v>
      </c>
      <c r="H127" s="8"/>
      <c r="I127" s="5"/>
      <c r="J127" s="190"/>
    </row>
    <row r="128" spans="1:10" x14ac:dyDescent="0.25">
      <c r="A128" s="23">
        <v>127</v>
      </c>
      <c r="B128" s="8" t="s">
        <v>321</v>
      </c>
      <c r="C128" s="8" t="s">
        <v>75</v>
      </c>
      <c r="D128" s="8" t="s">
        <v>84</v>
      </c>
      <c r="E128" s="19" t="s">
        <v>327</v>
      </c>
      <c r="F128" s="8" t="s">
        <v>264</v>
      </c>
      <c r="G128" s="8" t="s">
        <v>265</v>
      </c>
      <c r="H128" s="8"/>
      <c r="I128" s="5"/>
      <c r="J128" s="190"/>
    </row>
    <row r="129" spans="1:10" x14ac:dyDescent="0.25">
      <c r="A129" s="23">
        <v>128</v>
      </c>
      <c r="B129" s="8" t="s">
        <v>321</v>
      </c>
      <c r="C129" s="8" t="s">
        <v>75</v>
      </c>
      <c r="D129" s="8" t="s">
        <v>76</v>
      </c>
      <c r="E129" s="19" t="s">
        <v>327</v>
      </c>
      <c r="F129" s="8" t="s">
        <v>266</v>
      </c>
      <c r="G129" s="8" t="s">
        <v>267</v>
      </c>
      <c r="H129" s="8"/>
      <c r="I129" s="5">
        <v>24159</v>
      </c>
      <c r="J129" s="190"/>
    </row>
    <row r="130" spans="1:10" x14ac:dyDescent="0.25">
      <c r="A130" s="23">
        <v>129</v>
      </c>
      <c r="B130" s="8" t="s">
        <v>321</v>
      </c>
      <c r="C130" s="8" t="s">
        <v>75</v>
      </c>
      <c r="D130" s="8" t="s">
        <v>84</v>
      </c>
      <c r="E130" s="19" t="s">
        <v>327</v>
      </c>
      <c r="F130" s="8" t="s">
        <v>268</v>
      </c>
      <c r="G130" s="8" t="s">
        <v>269</v>
      </c>
      <c r="H130" s="8"/>
      <c r="I130" s="5">
        <v>11199</v>
      </c>
      <c r="J130" s="190"/>
    </row>
    <row r="131" spans="1:10" x14ac:dyDescent="0.25">
      <c r="A131" s="23">
        <v>130</v>
      </c>
      <c r="B131" s="8" t="s">
        <v>321</v>
      </c>
      <c r="C131" s="8" t="s">
        <v>75</v>
      </c>
      <c r="D131" s="8" t="s">
        <v>84</v>
      </c>
      <c r="E131" s="19" t="s">
        <v>327</v>
      </c>
      <c r="F131" s="8" t="s">
        <v>270</v>
      </c>
      <c r="G131" s="8" t="s">
        <v>271</v>
      </c>
      <c r="H131" s="8"/>
      <c r="I131" s="5">
        <v>1354</v>
      </c>
      <c r="J131" s="190"/>
    </row>
    <row r="132" spans="1:10" x14ac:dyDescent="0.25">
      <c r="A132" s="23">
        <v>131</v>
      </c>
      <c r="B132" s="8" t="s">
        <v>321</v>
      </c>
      <c r="C132" s="8" t="s">
        <v>75</v>
      </c>
      <c r="D132" s="8" t="s">
        <v>84</v>
      </c>
      <c r="E132" s="19" t="s">
        <v>327</v>
      </c>
      <c r="F132" s="8" t="s">
        <v>272</v>
      </c>
      <c r="G132" s="8" t="s">
        <v>273</v>
      </c>
      <c r="H132" s="8"/>
      <c r="I132" s="5"/>
      <c r="J132" s="190"/>
    </row>
    <row r="133" spans="1:10" x14ac:dyDescent="0.25">
      <c r="A133" s="23">
        <v>132</v>
      </c>
      <c r="B133" s="8" t="s">
        <v>321</v>
      </c>
      <c r="C133" s="8" t="s">
        <v>75</v>
      </c>
      <c r="D133" s="8" t="s">
        <v>84</v>
      </c>
      <c r="E133" s="19" t="s">
        <v>327</v>
      </c>
      <c r="F133" s="8" t="s">
        <v>274</v>
      </c>
      <c r="G133" s="8" t="s">
        <v>275</v>
      </c>
      <c r="H133" s="8"/>
      <c r="I133" s="5">
        <v>2817</v>
      </c>
      <c r="J133" s="190"/>
    </row>
    <row r="134" spans="1:10" x14ac:dyDescent="0.25">
      <c r="A134" s="23">
        <v>133</v>
      </c>
      <c r="B134" s="8" t="s">
        <v>321</v>
      </c>
      <c r="C134" s="8" t="s">
        <v>75</v>
      </c>
      <c r="D134" s="8" t="s">
        <v>84</v>
      </c>
      <c r="E134" s="19" t="s">
        <v>327</v>
      </c>
      <c r="F134" s="8" t="s">
        <v>276</v>
      </c>
      <c r="G134" s="8" t="s">
        <v>277</v>
      </c>
      <c r="H134" s="8"/>
      <c r="I134" s="5"/>
      <c r="J134" s="190"/>
    </row>
    <row r="135" spans="1:10" x14ac:dyDescent="0.25">
      <c r="A135" s="23">
        <v>134</v>
      </c>
      <c r="B135" s="8" t="s">
        <v>321</v>
      </c>
      <c r="C135" s="8" t="s">
        <v>75</v>
      </c>
      <c r="D135" s="8" t="s">
        <v>84</v>
      </c>
      <c r="E135" s="19" t="s">
        <v>327</v>
      </c>
      <c r="F135" s="8" t="s">
        <v>278</v>
      </c>
      <c r="G135" s="8" t="s">
        <v>279</v>
      </c>
      <c r="H135" s="8"/>
      <c r="I135" s="5"/>
      <c r="J135" s="190"/>
    </row>
    <row r="136" spans="1:10" x14ac:dyDescent="0.25">
      <c r="A136" s="23">
        <v>135</v>
      </c>
      <c r="B136" s="8" t="s">
        <v>321</v>
      </c>
      <c r="C136" s="8" t="s">
        <v>75</v>
      </c>
      <c r="D136" s="8" t="s">
        <v>76</v>
      </c>
      <c r="E136" s="19" t="s">
        <v>327</v>
      </c>
      <c r="F136" s="8" t="s">
        <v>280</v>
      </c>
      <c r="G136" s="8" t="s">
        <v>281</v>
      </c>
      <c r="H136" s="8"/>
      <c r="I136" s="5">
        <v>15370</v>
      </c>
      <c r="J136" s="190"/>
    </row>
    <row r="137" spans="1:10" x14ac:dyDescent="0.25">
      <c r="A137" s="23">
        <v>136</v>
      </c>
      <c r="B137" s="8" t="s">
        <v>321</v>
      </c>
      <c r="C137" s="8" t="s">
        <v>75</v>
      </c>
      <c r="D137" s="8" t="s">
        <v>84</v>
      </c>
      <c r="E137" s="19" t="s">
        <v>327</v>
      </c>
      <c r="F137" s="8" t="s">
        <v>282</v>
      </c>
      <c r="G137" s="8" t="s">
        <v>283</v>
      </c>
      <c r="H137" s="8"/>
      <c r="I137" s="5">
        <v>36267.143043113851</v>
      </c>
      <c r="J137" s="190"/>
    </row>
    <row r="138" spans="1:10" x14ac:dyDescent="0.25">
      <c r="A138" s="23">
        <v>137</v>
      </c>
      <c r="B138" s="8" t="s">
        <v>321</v>
      </c>
      <c r="C138" s="8" t="s">
        <v>75</v>
      </c>
      <c r="D138" s="8" t="s">
        <v>76</v>
      </c>
      <c r="E138" s="19" t="s">
        <v>327</v>
      </c>
      <c r="F138" s="8" t="s">
        <v>284</v>
      </c>
      <c r="G138" s="8" t="s">
        <v>285</v>
      </c>
      <c r="H138" s="8"/>
      <c r="I138" s="5">
        <v>252013.14304311384</v>
      </c>
      <c r="J138" s="190"/>
    </row>
    <row r="139" spans="1:10" x14ac:dyDescent="0.25">
      <c r="A139" s="23">
        <v>138</v>
      </c>
      <c r="B139" s="8" t="s">
        <v>321</v>
      </c>
      <c r="C139" s="8" t="s">
        <v>75</v>
      </c>
      <c r="D139" s="8" t="s">
        <v>84</v>
      </c>
      <c r="E139" s="19" t="s">
        <v>327</v>
      </c>
      <c r="F139" s="8" t="s">
        <v>286</v>
      </c>
      <c r="G139" s="8" t="s">
        <v>287</v>
      </c>
      <c r="H139" s="8"/>
      <c r="I139" s="5">
        <v>2643</v>
      </c>
      <c r="J139" s="190"/>
    </row>
    <row r="140" spans="1:10" x14ac:dyDescent="0.25">
      <c r="A140" s="23">
        <v>139</v>
      </c>
      <c r="B140" s="8" t="s">
        <v>321</v>
      </c>
      <c r="C140" s="8" t="s">
        <v>75</v>
      </c>
      <c r="D140" s="8" t="s">
        <v>84</v>
      </c>
      <c r="E140" s="19" t="s">
        <v>327</v>
      </c>
      <c r="F140" s="8" t="s">
        <v>288</v>
      </c>
      <c r="G140" s="8" t="s">
        <v>289</v>
      </c>
      <c r="H140" s="8"/>
      <c r="I140" s="5"/>
      <c r="J140" s="190"/>
    </row>
    <row r="141" spans="1:10" x14ac:dyDescent="0.25">
      <c r="A141" s="23">
        <v>140</v>
      </c>
      <c r="B141" s="8" t="s">
        <v>321</v>
      </c>
      <c r="C141" s="8" t="s">
        <v>75</v>
      </c>
      <c r="D141" s="8" t="s">
        <v>76</v>
      </c>
      <c r="E141" s="19" t="s">
        <v>327</v>
      </c>
      <c r="F141" s="8" t="s">
        <v>290</v>
      </c>
      <c r="G141" s="8" t="s">
        <v>291</v>
      </c>
      <c r="H141" s="8"/>
      <c r="I141" s="5">
        <v>254656.14304311384</v>
      </c>
      <c r="J141" s="190"/>
    </row>
    <row r="142" spans="1:10" x14ac:dyDescent="0.25">
      <c r="A142" s="23">
        <v>141</v>
      </c>
      <c r="B142" s="8" t="s">
        <v>321</v>
      </c>
      <c r="C142" s="8" t="s">
        <v>75</v>
      </c>
      <c r="D142" s="8" t="s">
        <v>76</v>
      </c>
      <c r="E142" s="19" t="s">
        <v>327</v>
      </c>
      <c r="F142" s="8" t="s">
        <v>292</v>
      </c>
      <c r="G142" s="8" t="s">
        <v>293</v>
      </c>
      <c r="H142" s="8"/>
      <c r="I142" s="5">
        <v>253205</v>
      </c>
      <c r="J142" s="190"/>
    </row>
    <row r="143" spans="1:10" x14ac:dyDescent="0.25">
      <c r="A143" s="23">
        <v>142</v>
      </c>
      <c r="B143" s="8" t="s">
        <v>321</v>
      </c>
      <c r="C143" s="8" t="s">
        <v>75</v>
      </c>
      <c r="D143" s="8" t="s">
        <v>84</v>
      </c>
      <c r="E143" s="19" t="s">
        <v>327</v>
      </c>
      <c r="F143" s="8" t="s">
        <v>294</v>
      </c>
      <c r="G143" s="8" t="s">
        <v>295</v>
      </c>
      <c r="H143" s="8"/>
      <c r="I143" s="5">
        <v>-1451.1430431138433</v>
      </c>
      <c r="J143" s="190"/>
    </row>
    <row r="144" spans="1:10" x14ac:dyDescent="0.25">
      <c r="A144" s="23">
        <v>143</v>
      </c>
      <c r="B144" s="8" t="s">
        <v>321</v>
      </c>
      <c r="C144" s="8" t="s">
        <v>296</v>
      </c>
      <c r="D144" s="8" t="s">
        <v>84</v>
      </c>
      <c r="E144" s="19" t="s">
        <v>327</v>
      </c>
      <c r="F144" s="8" t="s">
        <v>297</v>
      </c>
      <c r="G144" s="8" t="s">
        <v>298</v>
      </c>
      <c r="H144" s="8"/>
      <c r="I144" s="5"/>
      <c r="J144" s="190"/>
    </row>
    <row r="145" spans="1:10" x14ac:dyDescent="0.25">
      <c r="A145" s="23">
        <v>144</v>
      </c>
      <c r="B145" s="8" t="s">
        <v>321</v>
      </c>
      <c r="C145" s="8" t="s">
        <v>296</v>
      </c>
      <c r="D145" s="8" t="s">
        <v>84</v>
      </c>
      <c r="E145" s="19" t="s">
        <v>327</v>
      </c>
      <c r="F145" s="8" t="s">
        <v>299</v>
      </c>
      <c r="G145" s="8" t="s">
        <v>300</v>
      </c>
      <c r="H145" s="8"/>
      <c r="I145" s="5"/>
      <c r="J145" s="190"/>
    </row>
    <row r="146" spans="1:10" x14ac:dyDescent="0.25">
      <c r="A146" s="23">
        <v>145</v>
      </c>
      <c r="B146" s="8" t="s">
        <v>321</v>
      </c>
      <c r="C146" s="8" t="s">
        <v>296</v>
      </c>
      <c r="D146" s="8" t="s">
        <v>84</v>
      </c>
      <c r="E146" s="19" t="s">
        <v>327</v>
      </c>
      <c r="F146" s="8" t="s">
        <v>301</v>
      </c>
      <c r="G146" s="8" t="s">
        <v>302</v>
      </c>
      <c r="H146" s="8"/>
      <c r="I146" s="5"/>
      <c r="J146" s="190"/>
    </row>
    <row r="147" spans="1:10" x14ac:dyDescent="0.25">
      <c r="A147" s="23">
        <v>146</v>
      </c>
      <c r="B147" s="8" t="s">
        <v>321</v>
      </c>
      <c r="C147" s="8" t="s">
        <v>296</v>
      </c>
      <c r="D147" s="8" t="s">
        <v>84</v>
      </c>
      <c r="E147" s="19" t="s">
        <v>327</v>
      </c>
      <c r="F147" s="8" t="s">
        <v>303</v>
      </c>
      <c r="G147" s="8" t="s">
        <v>304</v>
      </c>
      <c r="H147" s="8"/>
      <c r="I147" s="5"/>
      <c r="J147" s="190"/>
    </row>
    <row r="148" spans="1:10" x14ac:dyDescent="0.25">
      <c r="A148" s="23">
        <v>147</v>
      </c>
      <c r="B148" s="8" t="s">
        <v>321</v>
      </c>
      <c r="C148" s="8" t="s">
        <v>296</v>
      </c>
      <c r="D148" s="8" t="s">
        <v>84</v>
      </c>
      <c r="E148" s="19" t="s">
        <v>327</v>
      </c>
      <c r="F148" s="8" t="s">
        <v>305</v>
      </c>
      <c r="G148" s="8" t="s">
        <v>306</v>
      </c>
      <c r="H148" s="8"/>
      <c r="I148" s="5"/>
      <c r="J148" s="190"/>
    </row>
    <row r="149" spans="1:10" x14ac:dyDescent="0.25">
      <c r="A149" s="23">
        <v>148</v>
      </c>
      <c r="B149" s="8" t="s">
        <v>321</v>
      </c>
      <c r="C149" s="8" t="s">
        <v>296</v>
      </c>
      <c r="D149" s="8" t="s">
        <v>84</v>
      </c>
      <c r="E149" s="19" t="s">
        <v>327</v>
      </c>
      <c r="F149" s="8" t="s">
        <v>307</v>
      </c>
      <c r="G149" s="8" t="s">
        <v>308</v>
      </c>
      <c r="H149" s="8"/>
      <c r="I149" s="5"/>
      <c r="J149" s="190"/>
    </row>
    <row r="150" spans="1:10" x14ac:dyDescent="0.25">
      <c r="A150" s="23">
        <v>149</v>
      </c>
      <c r="B150" s="8" t="s">
        <v>321</v>
      </c>
      <c r="C150" s="8" t="s">
        <v>296</v>
      </c>
      <c r="D150" s="8" t="s">
        <v>84</v>
      </c>
      <c r="E150" s="19" t="s">
        <v>327</v>
      </c>
      <c r="F150" s="8" t="s">
        <v>309</v>
      </c>
      <c r="G150" s="8" t="s">
        <v>310</v>
      </c>
      <c r="H150" s="8"/>
      <c r="I150" s="5">
        <v>2643</v>
      </c>
      <c r="J150" s="190"/>
    </row>
    <row r="151" spans="1:10" x14ac:dyDescent="0.25">
      <c r="A151" s="23">
        <v>150</v>
      </c>
      <c r="B151" s="8" t="s">
        <v>321</v>
      </c>
      <c r="C151" s="8" t="s">
        <v>296</v>
      </c>
      <c r="D151" s="8" t="s">
        <v>76</v>
      </c>
      <c r="E151" s="19" t="s">
        <v>327</v>
      </c>
      <c r="F151" s="8" t="s">
        <v>311</v>
      </c>
      <c r="G151" s="8" t="s">
        <v>312</v>
      </c>
      <c r="H151" s="8"/>
      <c r="I151" s="5">
        <v>2643</v>
      </c>
      <c r="J151" s="190"/>
    </row>
    <row r="152" spans="1:10" x14ac:dyDescent="0.25">
      <c r="A152" s="23">
        <v>151</v>
      </c>
      <c r="B152" s="8" t="s">
        <v>321</v>
      </c>
      <c r="C152" s="8" t="s">
        <v>296</v>
      </c>
      <c r="D152" s="8" t="s">
        <v>76</v>
      </c>
      <c r="E152" s="19" t="s">
        <v>327</v>
      </c>
      <c r="F152" s="8" t="s">
        <v>313</v>
      </c>
      <c r="G152" s="8" t="s">
        <v>314</v>
      </c>
      <c r="H152" s="8"/>
      <c r="I152" s="5">
        <v>2643</v>
      </c>
      <c r="J152" s="190"/>
    </row>
    <row r="153" spans="1:10" x14ac:dyDescent="0.25">
      <c r="A153" s="23">
        <v>152</v>
      </c>
      <c r="B153" s="8" t="s">
        <v>321</v>
      </c>
      <c r="C153" s="8" t="s">
        <v>296</v>
      </c>
      <c r="D153" s="8" t="s">
        <v>84</v>
      </c>
      <c r="E153" s="19" t="s">
        <v>327</v>
      </c>
      <c r="F153" s="8" t="s">
        <v>315</v>
      </c>
      <c r="G153" s="8" t="s">
        <v>316</v>
      </c>
      <c r="H153" s="8"/>
      <c r="I153" s="5">
        <v>5577</v>
      </c>
      <c r="J153" s="190"/>
    </row>
    <row r="154" spans="1:10" x14ac:dyDescent="0.25">
      <c r="A154" s="23">
        <v>153</v>
      </c>
      <c r="B154" s="8" t="s">
        <v>321</v>
      </c>
      <c r="C154" s="8" t="s">
        <v>296</v>
      </c>
      <c r="D154" s="8" t="s">
        <v>84</v>
      </c>
      <c r="E154" s="19" t="s">
        <v>327</v>
      </c>
      <c r="F154" s="8" t="s">
        <v>317</v>
      </c>
      <c r="G154" s="8" t="s">
        <v>318</v>
      </c>
      <c r="H154" s="8"/>
      <c r="I154" s="5"/>
      <c r="J154" s="190"/>
    </row>
    <row r="155" spans="1:10" ht="15.75" thickBot="1" x14ac:dyDescent="0.3">
      <c r="A155" s="24">
        <v>154</v>
      </c>
      <c r="B155" s="12" t="s">
        <v>321</v>
      </c>
      <c r="C155" s="12" t="s">
        <v>296</v>
      </c>
      <c r="D155" s="12" t="s">
        <v>84</v>
      </c>
      <c r="E155" s="19" t="s">
        <v>327</v>
      </c>
      <c r="F155" s="12" t="s">
        <v>319</v>
      </c>
      <c r="G155" s="12" t="s">
        <v>320</v>
      </c>
      <c r="H155" s="12"/>
      <c r="I155" s="13">
        <v>-2934</v>
      </c>
      <c r="J155" s="190"/>
    </row>
    <row r="156" spans="1:10" s="9" customFormat="1" x14ac:dyDescent="0.25">
      <c r="A156" s="25">
        <v>155</v>
      </c>
      <c r="B156" s="11" t="s">
        <v>322</v>
      </c>
      <c r="C156" s="11" t="s">
        <v>83</v>
      </c>
      <c r="D156" s="11" t="s">
        <v>84</v>
      </c>
      <c r="E156" s="19" t="s">
        <v>327</v>
      </c>
      <c r="F156" s="11" t="s">
        <v>85</v>
      </c>
      <c r="G156" s="11" t="s">
        <v>86</v>
      </c>
      <c r="H156" s="11"/>
      <c r="I156" s="16">
        <v>861</v>
      </c>
      <c r="J156" s="190"/>
    </row>
    <row r="157" spans="1:10" s="9" customFormat="1" x14ac:dyDescent="0.25">
      <c r="A157" s="23">
        <v>156</v>
      </c>
      <c r="B157" s="11" t="s">
        <v>322</v>
      </c>
      <c r="C157" s="8" t="s">
        <v>83</v>
      </c>
      <c r="D157" s="8" t="s">
        <v>84</v>
      </c>
      <c r="E157" s="19" t="s">
        <v>327</v>
      </c>
      <c r="F157" s="8" t="s">
        <v>87</v>
      </c>
      <c r="G157" s="8" t="s">
        <v>88</v>
      </c>
      <c r="H157" s="8"/>
      <c r="I157" s="15"/>
      <c r="J157" s="190"/>
    </row>
    <row r="158" spans="1:10" s="9" customFormat="1" x14ac:dyDescent="0.25">
      <c r="A158" s="23">
        <v>157</v>
      </c>
      <c r="B158" s="11" t="s">
        <v>322</v>
      </c>
      <c r="C158" s="8" t="s">
        <v>83</v>
      </c>
      <c r="D158" s="8" t="s">
        <v>84</v>
      </c>
      <c r="E158" s="19" t="s">
        <v>327</v>
      </c>
      <c r="F158" s="8" t="s">
        <v>89</v>
      </c>
      <c r="G158" s="8" t="s">
        <v>90</v>
      </c>
      <c r="H158" s="8"/>
      <c r="I158" s="15"/>
      <c r="J158" s="190"/>
    </row>
    <row r="159" spans="1:10" s="9" customFormat="1" x14ac:dyDescent="0.25">
      <c r="A159" s="23">
        <v>158</v>
      </c>
      <c r="B159" s="11" t="s">
        <v>322</v>
      </c>
      <c r="C159" s="8" t="s">
        <v>83</v>
      </c>
      <c r="D159" s="8" t="s">
        <v>76</v>
      </c>
      <c r="E159" s="19" t="s">
        <v>327</v>
      </c>
      <c r="F159" s="8" t="s">
        <v>91</v>
      </c>
      <c r="G159" s="8" t="s">
        <v>92</v>
      </c>
      <c r="H159" s="8"/>
      <c r="I159" s="15">
        <v>861</v>
      </c>
      <c r="J159" s="190"/>
    </row>
    <row r="160" spans="1:10" s="9" customFormat="1" x14ac:dyDescent="0.25">
      <c r="A160" s="23">
        <v>159</v>
      </c>
      <c r="B160" s="11" t="s">
        <v>322</v>
      </c>
      <c r="C160" s="8" t="s">
        <v>83</v>
      </c>
      <c r="D160" s="8" t="s">
        <v>84</v>
      </c>
      <c r="E160" s="19" t="s">
        <v>327</v>
      </c>
      <c r="F160" s="8" t="s">
        <v>93</v>
      </c>
      <c r="G160" s="8" t="s">
        <v>94</v>
      </c>
      <c r="H160" s="8"/>
      <c r="I160" s="15"/>
      <c r="J160" s="190"/>
    </row>
    <row r="161" spans="1:10" s="9" customFormat="1" x14ac:dyDescent="0.25">
      <c r="A161" s="23">
        <v>160</v>
      </c>
      <c r="B161" s="11" t="s">
        <v>322</v>
      </c>
      <c r="C161" s="8" t="s">
        <v>83</v>
      </c>
      <c r="D161" s="8" t="s">
        <v>84</v>
      </c>
      <c r="E161" s="19" t="s">
        <v>327</v>
      </c>
      <c r="F161" s="8" t="s">
        <v>95</v>
      </c>
      <c r="G161" s="8" t="s">
        <v>96</v>
      </c>
      <c r="H161" s="8"/>
      <c r="I161" s="15">
        <v>133</v>
      </c>
      <c r="J161" s="190"/>
    </row>
    <row r="162" spans="1:10" s="9" customFormat="1" x14ac:dyDescent="0.25">
      <c r="A162" s="23">
        <v>161</v>
      </c>
      <c r="B162" s="11" t="s">
        <v>322</v>
      </c>
      <c r="C162" s="8" t="s">
        <v>83</v>
      </c>
      <c r="D162" s="8" t="s">
        <v>76</v>
      </c>
      <c r="E162" s="19" t="s">
        <v>327</v>
      </c>
      <c r="F162" s="8" t="s">
        <v>97</v>
      </c>
      <c r="G162" s="8" t="s">
        <v>98</v>
      </c>
      <c r="H162" s="8"/>
      <c r="I162" s="15">
        <v>133</v>
      </c>
      <c r="J162" s="190"/>
    </row>
    <row r="163" spans="1:10" s="9" customFormat="1" x14ac:dyDescent="0.25">
      <c r="A163" s="23">
        <v>162</v>
      </c>
      <c r="B163" s="11" t="s">
        <v>322</v>
      </c>
      <c r="C163" s="8" t="s">
        <v>83</v>
      </c>
      <c r="D163" s="8" t="s">
        <v>84</v>
      </c>
      <c r="E163" s="19" t="s">
        <v>327</v>
      </c>
      <c r="F163" s="8" t="s">
        <v>99</v>
      </c>
      <c r="G163" s="8" t="s">
        <v>100</v>
      </c>
      <c r="H163" s="8"/>
      <c r="I163" s="15"/>
      <c r="J163" s="190"/>
    </row>
    <row r="164" spans="1:10" s="9" customFormat="1" x14ac:dyDescent="0.25">
      <c r="A164" s="23">
        <v>163</v>
      </c>
      <c r="B164" s="11" t="s">
        <v>322</v>
      </c>
      <c r="C164" s="8" t="s">
        <v>83</v>
      </c>
      <c r="D164" s="8" t="s">
        <v>84</v>
      </c>
      <c r="E164" s="19" t="s">
        <v>327</v>
      </c>
      <c r="F164" s="8" t="s">
        <v>101</v>
      </c>
      <c r="G164" s="8" t="s">
        <v>102</v>
      </c>
      <c r="H164" s="8"/>
      <c r="I164" s="15"/>
      <c r="J164" s="190"/>
    </row>
    <row r="165" spans="1:10" s="9" customFormat="1" x14ac:dyDescent="0.25">
      <c r="A165" s="23">
        <v>164</v>
      </c>
      <c r="B165" s="11" t="s">
        <v>322</v>
      </c>
      <c r="C165" s="8" t="s">
        <v>83</v>
      </c>
      <c r="D165" s="8" t="s">
        <v>84</v>
      </c>
      <c r="E165" s="19" t="s">
        <v>327</v>
      </c>
      <c r="F165" s="8" t="s">
        <v>103</v>
      </c>
      <c r="G165" s="8" t="s">
        <v>104</v>
      </c>
      <c r="H165" s="8"/>
      <c r="I165" s="15"/>
      <c r="J165" s="190"/>
    </row>
    <row r="166" spans="1:10" s="9" customFormat="1" x14ac:dyDescent="0.25">
      <c r="A166" s="23">
        <v>165</v>
      </c>
      <c r="B166" s="11" t="s">
        <v>322</v>
      </c>
      <c r="C166" s="8" t="s">
        <v>83</v>
      </c>
      <c r="D166" s="8" t="s">
        <v>84</v>
      </c>
      <c r="E166" s="19" t="s">
        <v>327</v>
      </c>
      <c r="F166" s="8" t="s">
        <v>105</v>
      </c>
      <c r="G166" s="8" t="s">
        <v>106</v>
      </c>
      <c r="H166" s="8"/>
      <c r="I166" s="15"/>
      <c r="J166" s="190"/>
    </row>
    <row r="167" spans="1:10" s="9" customFormat="1" x14ac:dyDescent="0.25">
      <c r="A167" s="23">
        <v>166</v>
      </c>
      <c r="B167" s="11" t="s">
        <v>322</v>
      </c>
      <c r="C167" s="8" t="s">
        <v>83</v>
      </c>
      <c r="D167" s="8" t="s">
        <v>84</v>
      </c>
      <c r="E167" s="19" t="s">
        <v>327</v>
      </c>
      <c r="F167" s="8" t="s">
        <v>107</v>
      </c>
      <c r="G167" s="8" t="s">
        <v>108</v>
      </c>
      <c r="H167" s="8"/>
      <c r="I167" s="15"/>
      <c r="J167" s="190"/>
    </row>
    <row r="168" spans="1:10" s="9" customFormat="1" x14ac:dyDescent="0.25">
      <c r="A168" s="23">
        <v>167</v>
      </c>
      <c r="B168" s="11" t="s">
        <v>322</v>
      </c>
      <c r="C168" s="8" t="s">
        <v>83</v>
      </c>
      <c r="D168" s="8" t="s">
        <v>84</v>
      </c>
      <c r="E168" s="19" t="s">
        <v>327</v>
      </c>
      <c r="F168" s="8" t="s">
        <v>109</v>
      </c>
      <c r="G168" s="8" t="s">
        <v>110</v>
      </c>
      <c r="H168" s="8"/>
      <c r="I168" s="15"/>
      <c r="J168" s="190"/>
    </row>
    <row r="169" spans="1:10" s="9" customFormat="1" x14ac:dyDescent="0.25">
      <c r="A169" s="23">
        <v>168</v>
      </c>
      <c r="B169" s="11" t="s">
        <v>322</v>
      </c>
      <c r="C169" s="8" t="s">
        <v>83</v>
      </c>
      <c r="D169" s="8" t="s">
        <v>84</v>
      </c>
      <c r="E169" s="19" t="s">
        <v>327</v>
      </c>
      <c r="F169" s="8" t="s">
        <v>111</v>
      </c>
      <c r="G169" s="8" t="s">
        <v>112</v>
      </c>
      <c r="H169" s="8"/>
      <c r="I169" s="15"/>
      <c r="J169" s="190"/>
    </row>
    <row r="170" spans="1:10" s="9" customFormat="1" x14ac:dyDescent="0.25">
      <c r="A170" s="23">
        <v>169</v>
      </c>
      <c r="B170" s="11" t="s">
        <v>322</v>
      </c>
      <c r="C170" s="8" t="s">
        <v>83</v>
      </c>
      <c r="D170" s="8" t="s">
        <v>84</v>
      </c>
      <c r="E170" s="19" t="s">
        <v>327</v>
      </c>
      <c r="F170" s="8" t="s">
        <v>113</v>
      </c>
      <c r="G170" s="8" t="s">
        <v>114</v>
      </c>
      <c r="H170" s="8"/>
      <c r="I170" s="15"/>
      <c r="J170" s="190"/>
    </row>
    <row r="171" spans="1:10" s="9" customFormat="1" x14ac:dyDescent="0.25">
      <c r="A171" s="23">
        <v>170</v>
      </c>
      <c r="B171" s="11" t="s">
        <v>322</v>
      </c>
      <c r="C171" s="8" t="s">
        <v>83</v>
      </c>
      <c r="D171" s="8" t="s">
        <v>84</v>
      </c>
      <c r="E171" s="19" t="s">
        <v>327</v>
      </c>
      <c r="F171" s="8" t="s">
        <v>115</v>
      </c>
      <c r="G171" s="8" t="s">
        <v>116</v>
      </c>
      <c r="H171" s="8"/>
      <c r="I171" s="15"/>
      <c r="J171" s="190"/>
    </row>
    <row r="172" spans="1:10" s="9" customFormat="1" x14ac:dyDescent="0.25">
      <c r="A172" s="23">
        <v>171</v>
      </c>
      <c r="B172" s="11" t="s">
        <v>322</v>
      </c>
      <c r="C172" s="8" t="s">
        <v>83</v>
      </c>
      <c r="D172" s="8" t="s">
        <v>84</v>
      </c>
      <c r="E172" s="19" t="s">
        <v>327</v>
      </c>
      <c r="F172" s="8" t="s">
        <v>117</v>
      </c>
      <c r="G172" s="8" t="s">
        <v>118</v>
      </c>
      <c r="H172" s="8"/>
      <c r="I172" s="15">
        <v>247704</v>
      </c>
      <c r="J172" s="190"/>
    </row>
    <row r="173" spans="1:10" s="9" customFormat="1" x14ac:dyDescent="0.25">
      <c r="A173" s="23">
        <v>172</v>
      </c>
      <c r="B173" s="11" t="s">
        <v>322</v>
      </c>
      <c r="C173" s="8" t="s">
        <v>83</v>
      </c>
      <c r="D173" s="8" t="s">
        <v>84</v>
      </c>
      <c r="E173" s="19" t="s">
        <v>327</v>
      </c>
      <c r="F173" s="8" t="s">
        <v>119</v>
      </c>
      <c r="G173" s="8" t="s">
        <v>120</v>
      </c>
      <c r="H173" s="8"/>
      <c r="I173" s="15"/>
      <c r="J173" s="190"/>
    </row>
    <row r="174" spans="1:10" s="9" customFormat="1" x14ac:dyDescent="0.25">
      <c r="A174" s="23">
        <v>173</v>
      </c>
      <c r="B174" s="11" t="s">
        <v>322</v>
      </c>
      <c r="C174" s="8" t="s">
        <v>83</v>
      </c>
      <c r="D174" s="8" t="s">
        <v>84</v>
      </c>
      <c r="E174" s="19" t="s">
        <v>327</v>
      </c>
      <c r="F174" s="8" t="s">
        <v>121</v>
      </c>
      <c r="G174" s="8" t="s">
        <v>122</v>
      </c>
      <c r="H174" s="8"/>
      <c r="I174" s="15"/>
      <c r="J174" s="190"/>
    </row>
    <row r="175" spans="1:10" s="9" customFormat="1" x14ac:dyDescent="0.25">
      <c r="A175" s="23">
        <v>174</v>
      </c>
      <c r="B175" s="11" t="s">
        <v>322</v>
      </c>
      <c r="C175" s="8" t="s">
        <v>83</v>
      </c>
      <c r="D175" s="8" t="s">
        <v>84</v>
      </c>
      <c r="E175" s="19" t="s">
        <v>327</v>
      </c>
      <c r="F175" s="8" t="s">
        <v>123</v>
      </c>
      <c r="G175" s="8" t="s">
        <v>124</v>
      </c>
      <c r="H175" s="8"/>
      <c r="I175" s="15"/>
      <c r="J175" s="190"/>
    </row>
    <row r="176" spans="1:10" s="9" customFormat="1" x14ac:dyDescent="0.25">
      <c r="A176" s="23">
        <v>175</v>
      </c>
      <c r="B176" s="11" t="s">
        <v>322</v>
      </c>
      <c r="C176" s="8" t="s">
        <v>83</v>
      </c>
      <c r="D176" s="8" t="s">
        <v>84</v>
      </c>
      <c r="E176" s="19" t="s">
        <v>327</v>
      </c>
      <c r="F176" s="8" t="s">
        <v>125</v>
      </c>
      <c r="G176" s="8" t="s">
        <v>126</v>
      </c>
      <c r="H176" s="8"/>
      <c r="I176" s="15"/>
      <c r="J176" s="190"/>
    </row>
    <row r="177" spans="1:10" s="9" customFormat="1" x14ac:dyDescent="0.25">
      <c r="A177" s="23">
        <v>176</v>
      </c>
      <c r="B177" s="11" t="s">
        <v>322</v>
      </c>
      <c r="C177" s="8" t="s">
        <v>83</v>
      </c>
      <c r="D177" s="8" t="s">
        <v>84</v>
      </c>
      <c r="E177" s="19" t="s">
        <v>327</v>
      </c>
      <c r="F177" s="8" t="s">
        <v>127</v>
      </c>
      <c r="G177" s="8" t="s">
        <v>128</v>
      </c>
      <c r="H177" s="8"/>
      <c r="I177" s="15"/>
      <c r="J177" s="190"/>
    </row>
    <row r="178" spans="1:10" s="9" customFormat="1" x14ac:dyDescent="0.25">
      <c r="A178" s="23">
        <v>177</v>
      </c>
      <c r="B178" s="11" t="s">
        <v>322</v>
      </c>
      <c r="C178" s="8" t="s">
        <v>83</v>
      </c>
      <c r="D178" s="8" t="s">
        <v>84</v>
      </c>
      <c r="E178" s="19" t="s">
        <v>327</v>
      </c>
      <c r="F178" s="8" t="s">
        <v>129</v>
      </c>
      <c r="G178" s="8" t="s">
        <v>130</v>
      </c>
      <c r="H178" s="8"/>
      <c r="I178" s="15"/>
      <c r="J178" s="190"/>
    </row>
    <row r="179" spans="1:10" s="9" customFormat="1" x14ac:dyDescent="0.25">
      <c r="A179" s="23">
        <v>178</v>
      </c>
      <c r="B179" s="11" t="s">
        <v>322</v>
      </c>
      <c r="C179" s="8" t="s">
        <v>83</v>
      </c>
      <c r="D179" s="8" t="s">
        <v>84</v>
      </c>
      <c r="E179" s="19" t="s">
        <v>327</v>
      </c>
      <c r="F179" s="8" t="s">
        <v>131</v>
      </c>
      <c r="G179" s="8" t="s">
        <v>132</v>
      </c>
      <c r="H179" s="8"/>
      <c r="I179" s="15"/>
      <c r="J179" s="190"/>
    </row>
    <row r="180" spans="1:10" s="9" customFormat="1" x14ac:dyDescent="0.25">
      <c r="A180" s="23">
        <v>179</v>
      </c>
      <c r="B180" s="11" t="s">
        <v>322</v>
      </c>
      <c r="C180" s="8" t="s">
        <v>83</v>
      </c>
      <c r="D180" s="8" t="s">
        <v>84</v>
      </c>
      <c r="E180" s="19" t="s">
        <v>327</v>
      </c>
      <c r="F180" s="8" t="s">
        <v>133</v>
      </c>
      <c r="G180" s="8" t="s">
        <v>134</v>
      </c>
      <c r="H180" s="8"/>
      <c r="I180" s="15"/>
      <c r="J180" s="190"/>
    </row>
    <row r="181" spans="1:10" s="9" customFormat="1" x14ac:dyDescent="0.25">
      <c r="A181" s="23">
        <v>180</v>
      </c>
      <c r="B181" s="11" t="s">
        <v>322</v>
      </c>
      <c r="C181" s="8" t="s">
        <v>83</v>
      </c>
      <c r="D181" s="8" t="s">
        <v>84</v>
      </c>
      <c r="E181" s="19" t="s">
        <v>327</v>
      </c>
      <c r="F181" s="8" t="s">
        <v>135</v>
      </c>
      <c r="G181" s="8" t="s">
        <v>136</v>
      </c>
      <c r="H181" s="8"/>
      <c r="I181" s="15"/>
      <c r="J181" s="190"/>
    </row>
    <row r="182" spans="1:10" s="9" customFormat="1" x14ac:dyDescent="0.25">
      <c r="A182" s="23">
        <v>181</v>
      </c>
      <c r="B182" s="11" t="s">
        <v>322</v>
      </c>
      <c r="C182" s="8" t="s">
        <v>83</v>
      </c>
      <c r="D182" s="8" t="s">
        <v>84</v>
      </c>
      <c r="E182" s="19" t="s">
        <v>327</v>
      </c>
      <c r="F182" s="8" t="s">
        <v>137</v>
      </c>
      <c r="G182" s="8" t="s">
        <v>138</v>
      </c>
      <c r="H182" s="8"/>
      <c r="I182" s="15"/>
      <c r="J182" s="190"/>
    </row>
    <row r="183" spans="1:10" s="9" customFormat="1" x14ac:dyDescent="0.25">
      <c r="A183" s="23">
        <v>182</v>
      </c>
      <c r="B183" s="11" t="s">
        <v>322</v>
      </c>
      <c r="C183" s="8" t="s">
        <v>83</v>
      </c>
      <c r="D183" s="8" t="s">
        <v>84</v>
      </c>
      <c r="E183" s="19" t="s">
        <v>327</v>
      </c>
      <c r="F183" s="8" t="s">
        <v>139</v>
      </c>
      <c r="G183" s="8" t="s">
        <v>140</v>
      </c>
      <c r="H183" s="8"/>
      <c r="I183" s="15"/>
      <c r="J183" s="190"/>
    </row>
    <row r="184" spans="1:10" s="9" customFormat="1" x14ac:dyDescent="0.25">
      <c r="A184" s="23">
        <v>183</v>
      </c>
      <c r="B184" s="11" t="s">
        <v>322</v>
      </c>
      <c r="C184" s="8" t="s">
        <v>83</v>
      </c>
      <c r="D184" s="8" t="s">
        <v>84</v>
      </c>
      <c r="E184" s="19" t="s">
        <v>327</v>
      </c>
      <c r="F184" s="8" t="s">
        <v>141</v>
      </c>
      <c r="G184" s="8" t="s">
        <v>142</v>
      </c>
      <c r="H184" s="8"/>
      <c r="I184" s="15">
        <v>9498</v>
      </c>
      <c r="J184" s="190"/>
    </row>
    <row r="185" spans="1:10" s="9" customFormat="1" x14ac:dyDescent="0.25">
      <c r="A185" s="23">
        <v>184</v>
      </c>
      <c r="B185" s="11" t="s">
        <v>322</v>
      </c>
      <c r="C185" s="8" t="s">
        <v>83</v>
      </c>
      <c r="D185" s="8" t="s">
        <v>84</v>
      </c>
      <c r="E185" s="19" t="s">
        <v>327</v>
      </c>
      <c r="F185" s="8" t="s">
        <v>143</v>
      </c>
      <c r="G185" s="8" t="s">
        <v>144</v>
      </c>
      <c r="H185" s="8"/>
      <c r="I185" s="15"/>
      <c r="J185" s="190"/>
    </row>
    <row r="186" spans="1:10" s="9" customFormat="1" x14ac:dyDescent="0.25">
      <c r="A186" s="23">
        <v>185</v>
      </c>
      <c r="B186" s="11" t="s">
        <v>322</v>
      </c>
      <c r="C186" s="8" t="s">
        <v>83</v>
      </c>
      <c r="D186" s="8" t="s">
        <v>84</v>
      </c>
      <c r="E186" s="19" t="s">
        <v>327</v>
      </c>
      <c r="F186" s="8" t="s">
        <v>145</v>
      </c>
      <c r="G186" s="8" t="s">
        <v>146</v>
      </c>
      <c r="H186" s="8"/>
      <c r="I186" s="15"/>
      <c r="J186" s="190"/>
    </row>
    <row r="187" spans="1:10" s="9" customFormat="1" x14ac:dyDescent="0.25">
      <c r="A187" s="23">
        <v>186</v>
      </c>
      <c r="B187" s="11" t="s">
        <v>322</v>
      </c>
      <c r="C187" s="8" t="s">
        <v>83</v>
      </c>
      <c r="D187" s="8" t="s">
        <v>84</v>
      </c>
      <c r="E187" s="19" t="s">
        <v>327</v>
      </c>
      <c r="F187" s="8" t="s">
        <v>147</v>
      </c>
      <c r="G187" s="8" t="s">
        <v>148</v>
      </c>
      <c r="H187" s="8"/>
      <c r="I187" s="15"/>
      <c r="J187" s="190"/>
    </row>
    <row r="188" spans="1:10" s="9" customFormat="1" x14ac:dyDescent="0.25">
      <c r="A188" s="23">
        <v>187</v>
      </c>
      <c r="B188" s="11" t="s">
        <v>322</v>
      </c>
      <c r="C188" s="8" t="s">
        <v>83</v>
      </c>
      <c r="D188" s="8" t="s">
        <v>84</v>
      </c>
      <c r="E188" s="19" t="s">
        <v>327</v>
      </c>
      <c r="F188" s="8" t="s">
        <v>149</v>
      </c>
      <c r="G188" s="8" t="s">
        <v>150</v>
      </c>
      <c r="H188" s="8"/>
      <c r="I188" s="15"/>
      <c r="J188" s="190"/>
    </row>
    <row r="189" spans="1:10" s="9" customFormat="1" x14ac:dyDescent="0.25">
      <c r="A189" s="23">
        <v>188</v>
      </c>
      <c r="B189" s="11" t="s">
        <v>322</v>
      </c>
      <c r="C189" s="8" t="s">
        <v>83</v>
      </c>
      <c r="D189" s="8" t="s">
        <v>84</v>
      </c>
      <c r="E189" s="19" t="s">
        <v>327</v>
      </c>
      <c r="F189" s="8" t="s">
        <v>151</v>
      </c>
      <c r="G189" s="8" t="s">
        <v>152</v>
      </c>
      <c r="H189" s="8"/>
      <c r="I189" s="15"/>
      <c r="J189" s="190"/>
    </row>
    <row r="190" spans="1:10" s="9" customFormat="1" x14ac:dyDescent="0.25">
      <c r="A190" s="23">
        <v>189</v>
      </c>
      <c r="B190" s="11" t="s">
        <v>322</v>
      </c>
      <c r="C190" s="8" t="s">
        <v>83</v>
      </c>
      <c r="D190" s="8" t="s">
        <v>84</v>
      </c>
      <c r="E190" s="19" t="s">
        <v>327</v>
      </c>
      <c r="F190" s="8" t="s">
        <v>153</v>
      </c>
      <c r="G190" s="8" t="s">
        <v>154</v>
      </c>
      <c r="H190" s="8"/>
      <c r="I190" s="15"/>
      <c r="J190" s="190"/>
    </row>
    <row r="191" spans="1:10" s="9" customFormat="1" x14ac:dyDescent="0.25">
      <c r="A191" s="23">
        <v>190</v>
      </c>
      <c r="B191" s="11" t="s">
        <v>322</v>
      </c>
      <c r="C191" s="8" t="s">
        <v>83</v>
      </c>
      <c r="D191" s="8" t="s">
        <v>84</v>
      </c>
      <c r="E191" s="19" t="s">
        <v>327</v>
      </c>
      <c r="F191" s="8" t="s">
        <v>155</v>
      </c>
      <c r="G191" s="8" t="s">
        <v>156</v>
      </c>
      <c r="H191" s="8"/>
      <c r="I191" s="15"/>
      <c r="J191" s="190"/>
    </row>
    <row r="192" spans="1:10" s="9" customFormat="1" x14ac:dyDescent="0.25">
      <c r="A192" s="23">
        <v>191</v>
      </c>
      <c r="B192" s="11" t="s">
        <v>322</v>
      </c>
      <c r="C192" s="8" t="s">
        <v>83</v>
      </c>
      <c r="D192" s="8" t="s">
        <v>84</v>
      </c>
      <c r="E192" s="19" t="s">
        <v>327</v>
      </c>
      <c r="F192" s="8" t="s">
        <v>157</v>
      </c>
      <c r="G192" s="8" t="s">
        <v>158</v>
      </c>
      <c r="H192" s="8"/>
      <c r="I192" s="15"/>
      <c r="J192" s="190"/>
    </row>
    <row r="193" spans="1:10" s="9" customFormat="1" x14ac:dyDescent="0.25">
      <c r="A193" s="23">
        <v>192</v>
      </c>
      <c r="B193" s="11" t="s">
        <v>322</v>
      </c>
      <c r="C193" s="8" t="s">
        <v>83</v>
      </c>
      <c r="D193" s="8" t="s">
        <v>84</v>
      </c>
      <c r="E193" s="19" t="s">
        <v>327</v>
      </c>
      <c r="F193" s="8" t="s">
        <v>159</v>
      </c>
      <c r="G193" s="8" t="s">
        <v>160</v>
      </c>
      <c r="H193" s="8"/>
      <c r="I193" s="15"/>
      <c r="J193" s="190"/>
    </row>
    <row r="194" spans="1:10" s="9" customFormat="1" x14ac:dyDescent="0.25">
      <c r="A194" s="23">
        <v>193</v>
      </c>
      <c r="B194" s="11" t="s">
        <v>322</v>
      </c>
      <c r="C194" s="8" t="s">
        <v>83</v>
      </c>
      <c r="D194" s="8" t="s">
        <v>84</v>
      </c>
      <c r="E194" s="19" t="s">
        <v>327</v>
      </c>
      <c r="F194" s="8" t="s">
        <v>161</v>
      </c>
      <c r="G194" s="8" t="s">
        <v>162</v>
      </c>
      <c r="H194" s="8"/>
      <c r="I194" s="15"/>
      <c r="J194" s="190"/>
    </row>
    <row r="195" spans="1:10" s="9" customFormat="1" x14ac:dyDescent="0.25">
      <c r="A195" s="23">
        <v>194</v>
      </c>
      <c r="B195" s="11" t="s">
        <v>322</v>
      </c>
      <c r="C195" s="8" t="s">
        <v>83</v>
      </c>
      <c r="D195" s="8" t="s">
        <v>84</v>
      </c>
      <c r="E195" s="19" t="s">
        <v>327</v>
      </c>
      <c r="F195" s="8" t="s">
        <v>163</v>
      </c>
      <c r="G195" s="8" t="s">
        <v>164</v>
      </c>
      <c r="H195" s="8"/>
      <c r="I195" s="15">
        <v>671</v>
      </c>
      <c r="J195" s="190"/>
    </row>
    <row r="196" spans="1:10" s="9" customFormat="1" x14ac:dyDescent="0.25">
      <c r="A196" s="23">
        <v>195</v>
      </c>
      <c r="B196" s="11" t="s">
        <v>322</v>
      </c>
      <c r="C196" s="8" t="s">
        <v>83</v>
      </c>
      <c r="D196" s="8" t="s">
        <v>84</v>
      </c>
      <c r="E196" s="19" t="s">
        <v>327</v>
      </c>
      <c r="F196" s="8" t="s">
        <v>165</v>
      </c>
      <c r="G196" s="8" t="s">
        <v>166</v>
      </c>
      <c r="H196" s="8"/>
      <c r="I196" s="15"/>
      <c r="J196" s="190"/>
    </row>
    <row r="197" spans="1:10" s="9" customFormat="1" x14ac:dyDescent="0.25">
      <c r="A197" s="23">
        <v>196</v>
      </c>
      <c r="B197" s="11" t="s">
        <v>322</v>
      </c>
      <c r="C197" s="8" t="s">
        <v>83</v>
      </c>
      <c r="D197" s="8" t="s">
        <v>84</v>
      </c>
      <c r="E197" s="19" t="s">
        <v>327</v>
      </c>
      <c r="F197" s="8" t="s">
        <v>167</v>
      </c>
      <c r="G197" s="8" t="s">
        <v>168</v>
      </c>
      <c r="H197" s="8"/>
      <c r="I197" s="15"/>
      <c r="J197" s="190"/>
    </row>
    <row r="198" spans="1:10" s="9" customFormat="1" x14ac:dyDescent="0.25">
      <c r="A198" s="23">
        <v>197</v>
      </c>
      <c r="B198" s="11" t="s">
        <v>322</v>
      </c>
      <c r="C198" s="8" t="s">
        <v>83</v>
      </c>
      <c r="D198" s="8" t="s">
        <v>76</v>
      </c>
      <c r="E198" s="19" t="s">
        <v>327</v>
      </c>
      <c r="F198" s="8" t="s">
        <v>169</v>
      </c>
      <c r="G198" s="8" t="s">
        <v>170</v>
      </c>
      <c r="H198" s="8"/>
      <c r="I198" s="15">
        <v>257873</v>
      </c>
      <c r="J198" s="190"/>
    </row>
    <row r="199" spans="1:10" s="9" customFormat="1" x14ac:dyDescent="0.25">
      <c r="A199" s="23">
        <v>198</v>
      </c>
      <c r="B199" s="11" t="s">
        <v>322</v>
      </c>
      <c r="C199" s="8" t="s">
        <v>83</v>
      </c>
      <c r="D199" s="8" t="s">
        <v>84</v>
      </c>
      <c r="E199" s="19" t="s">
        <v>327</v>
      </c>
      <c r="F199" s="8" t="s">
        <v>171</v>
      </c>
      <c r="G199" s="8" t="s">
        <v>172</v>
      </c>
      <c r="H199" s="8"/>
      <c r="I199" s="15"/>
      <c r="J199" s="190"/>
    </row>
    <row r="200" spans="1:10" s="9" customFormat="1" x14ac:dyDescent="0.25">
      <c r="A200" s="23">
        <v>199</v>
      </c>
      <c r="B200" s="11" t="s">
        <v>322</v>
      </c>
      <c r="C200" s="8" t="s">
        <v>83</v>
      </c>
      <c r="D200" s="8" t="s">
        <v>84</v>
      </c>
      <c r="E200" s="19" t="s">
        <v>327</v>
      </c>
      <c r="F200" s="8" t="s">
        <v>173</v>
      </c>
      <c r="G200" s="8" t="s">
        <v>174</v>
      </c>
      <c r="H200" s="8"/>
      <c r="I200" s="15"/>
      <c r="J200" s="190"/>
    </row>
    <row r="201" spans="1:10" s="9" customFormat="1" x14ac:dyDescent="0.25">
      <c r="A201" s="23">
        <v>200</v>
      </c>
      <c r="B201" s="11" t="s">
        <v>322</v>
      </c>
      <c r="C201" s="8" t="s">
        <v>83</v>
      </c>
      <c r="D201" s="8" t="s">
        <v>84</v>
      </c>
      <c r="E201" s="19" t="s">
        <v>327</v>
      </c>
      <c r="F201" s="8" t="s">
        <v>175</v>
      </c>
      <c r="G201" s="8" t="s">
        <v>176</v>
      </c>
      <c r="H201" s="8"/>
      <c r="I201" s="15"/>
      <c r="J201" s="190"/>
    </row>
    <row r="202" spans="1:10" s="9" customFormat="1" x14ac:dyDescent="0.25">
      <c r="A202" s="23">
        <v>201</v>
      </c>
      <c r="B202" s="11" t="s">
        <v>322</v>
      </c>
      <c r="C202" s="8" t="s">
        <v>83</v>
      </c>
      <c r="D202" s="8" t="s">
        <v>84</v>
      </c>
      <c r="E202" s="19" t="s">
        <v>327</v>
      </c>
      <c r="F202" s="8" t="s">
        <v>177</v>
      </c>
      <c r="G202" s="8" t="s">
        <v>178</v>
      </c>
      <c r="H202" s="8"/>
      <c r="I202" s="15"/>
      <c r="J202" s="190"/>
    </row>
    <row r="203" spans="1:10" s="9" customFormat="1" x14ac:dyDescent="0.25">
      <c r="A203" s="23">
        <v>202</v>
      </c>
      <c r="B203" s="11" t="s">
        <v>322</v>
      </c>
      <c r="C203" s="8" t="s">
        <v>83</v>
      </c>
      <c r="D203" s="8" t="s">
        <v>84</v>
      </c>
      <c r="E203" s="19" t="s">
        <v>327</v>
      </c>
      <c r="F203" s="8" t="s">
        <v>179</v>
      </c>
      <c r="G203" s="8" t="s">
        <v>180</v>
      </c>
      <c r="H203" s="8"/>
      <c r="I203" s="15"/>
      <c r="J203" s="190"/>
    </row>
    <row r="204" spans="1:10" s="9" customFormat="1" x14ac:dyDescent="0.25">
      <c r="A204" s="23">
        <v>203</v>
      </c>
      <c r="B204" s="11" t="s">
        <v>322</v>
      </c>
      <c r="C204" s="8" t="s">
        <v>83</v>
      </c>
      <c r="D204" s="8" t="s">
        <v>84</v>
      </c>
      <c r="E204" s="19" t="s">
        <v>327</v>
      </c>
      <c r="F204" s="8" t="s">
        <v>181</v>
      </c>
      <c r="G204" s="8" t="s">
        <v>182</v>
      </c>
      <c r="H204" s="8"/>
      <c r="I204" s="15"/>
      <c r="J204" s="190"/>
    </row>
    <row r="205" spans="1:10" s="9" customFormat="1" x14ac:dyDescent="0.25">
      <c r="A205" s="23">
        <v>204</v>
      </c>
      <c r="B205" s="11" t="s">
        <v>322</v>
      </c>
      <c r="C205" s="8" t="s">
        <v>83</v>
      </c>
      <c r="D205" s="8" t="s">
        <v>84</v>
      </c>
      <c r="E205" s="19" t="s">
        <v>327</v>
      </c>
      <c r="F205" s="8" t="s">
        <v>183</v>
      </c>
      <c r="G205" s="8" t="s">
        <v>184</v>
      </c>
      <c r="H205" s="8"/>
      <c r="I205" s="15"/>
      <c r="J205" s="190"/>
    </row>
    <row r="206" spans="1:10" s="9" customFormat="1" x14ac:dyDescent="0.25">
      <c r="A206" s="23">
        <v>205</v>
      </c>
      <c r="B206" s="11" t="s">
        <v>322</v>
      </c>
      <c r="C206" s="8" t="s">
        <v>83</v>
      </c>
      <c r="D206" s="8" t="s">
        <v>84</v>
      </c>
      <c r="E206" s="19" t="s">
        <v>327</v>
      </c>
      <c r="F206" s="8" t="s">
        <v>185</v>
      </c>
      <c r="G206" s="8" t="s">
        <v>186</v>
      </c>
      <c r="H206" s="8"/>
      <c r="I206" s="15"/>
      <c r="J206" s="190"/>
    </row>
    <row r="207" spans="1:10" s="9" customFormat="1" x14ac:dyDescent="0.25">
      <c r="A207" s="23">
        <v>206</v>
      </c>
      <c r="B207" s="11" t="s">
        <v>322</v>
      </c>
      <c r="C207" s="8" t="s">
        <v>83</v>
      </c>
      <c r="D207" s="8" t="s">
        <v>84</v>
      </c>
      <c r="E207" s="19" t="s">
        <v>327</v>
      </c>
      <c r="F207" s="8" t="s">
        <v>187</v>
      </c>
      <c r="G207" s="8" t="s">
        <v>188</v>
      </c>
      <c r="H207" s="8"/>
      <c r="I207" s="15"/>
      <c r="J207" s="190"/>
    </row>
    <row r="208" spans="1:10" s="9" customFormat="1" x14ac:dyDescent="0.25">
      <c r="A208" s="23">
        <v>207</v>
      </c>
      <c r="B208" s="11" t="s">
        <v>322</v>
      </c>
      <c r="C208" s="8" t="s">
        <v>83</v>
      </c>
      <c r="D208" s="8" t="s">
        <v>76</v>
      </c>
      <c r="E208" s="19" t="s">
        <v>327</v>
      </c>
      <c r="F208" s="8" t="s">
        <v>189</v>
      </c>
      <c r="G208" s="8" t="s">
        <v>190</v>
      </c>
      <c r="H208" s="8"/>
      <c r="I208" s="15">
        <v>258867</v>
      </c>
      <c r="J208" s="190"/>
    </row>
    <row r="209" spans="1:10" s="9" customFormat="1" x14ac:dyDescent="0.25">
      <c r="A209" s="23">
        <v>208</v>
      </c>
      <c r="B209" s="11" t="s">
        <v>322</v>
      </c>
      <c r="C209" s="8" t="s">
        <v>191</v>
      </c>
      <c r="D209" s="8" t="s">
        <v>84</v>
      </c>
      <c r="E209" s="19" t="s">
        <v>328</v>
      </c>
      <c r="F209" s="8" t="s">
        <v>0</v>
      </c>
      <c r="G209" s="8" t="s">
        <v>1</v>
      </c>
      <c r="H209" s="8">
        <v>0.14000000000000001</v>
      </c>
      <c r="I209" s="15">
        <v>11979</v>
      </c>
      <c r="J209" s="190">
        <f>Table1[[#This Row],[Actual]]/Table1[[#This Row],[FTE]]</f>
        <v>85564.28571428571</v>
      </c>
    </row>
    <row r="210" spans="1:10" s="9" customFormat="1" x14ac:dyDescent="0.25">
      <c r="A210" s="23">
        <v>209</v>
      </c>
      <c r="B210" s="11" t="s">
        <v>322</v>
      </c>
      <c r="C210" s="8" t="s">
        <v>191</v>
      </c>
      <c r="D210" s="8" t="s">
        <v>84</v>
      </c>
      <c r="E210" s="19" t="s">
        <v>328</v>
      </c>
      <c r="F210" s="8" t="s">
        <v>2</v>
      </c>
      <c r="G210" s="8" t="s">
        <v>3</v>
      </c>
      <c r="H210" s="8">
        <v>1</v>
      </c>
      <c r="I210" s="15">
        <v>44001</v>
      </c>
      <c r="J210" s="190">
        <f>Table1[[#This Row],[Actual]]/Table1[[#This Row],[FTE]]</f>
        <v>44001</v>
      </c>
    </row>
    <row r="211" spans="1:10" s="9" customFormat="1" x14ac:dyDescent="0.25">
      <c r="A211" s="23">
        <v>210</v>
      </c>
      <c r="B211" s="11" t="s">
        <v>322</v>
      </c>
      <c r="C211" s="8" t="s">
        <v>191</v>
      </c>
      <c r="D211" s="8" t="s">
        <v>84</v>
      </c>
      <c r="E211" s="19" t="s">
        <v>328</v>
      </c>
      <c r="F211" s="8" t="s">
        <v>4</v>
      </c>
      <c r="G211" s="8" t="s">
        <v>5</v>
      </c>
      <c r="H211" s="8"/>
      <c r="I211" s="15"/>
      <c r="J211" s="190"/>
    </row>
    <row r="212" spans="1:10" s="9" customFormat="1" x14ac:dyDescent="0.25">
      <c r="A212" s="23">
        <v>211</v>
      </c>
      <c r="B212" s="11" t="s">
        <v>322</v>
      </c>
      <c r="C212" s="8" t="s">
        <v>191</v>
      </c>
      <c r="D212" s="8" t="s">
        <v>84</v>
      </c>
      <c r="E212" s="19" t="s">
        <v>328</v>
      </c>
      <c r="F212" s="8" t="s">
        <v>6</v>
      </c>
      <c r="G212" s="8" t="s">
        <v>7</v>
      </c>
      <c r="H212" s="8"/>
      <c r="I212" s="15"/>
      <c r="J212" s="190"/>
    </row>
    <row r="213" spans="1:10" s="9" customFormat="1" x14ac:dyDescent="0.25">
      <c r="A213" s="23">
        <v>212</v>
      </c>
      <c r="B213" s="11" t="s">
        <v>322</v>
      </c>
      <c r="C213" s="8" t="s">
        <v>191</v>
      </c>
      <c r="D213" s="8" t="s">
        <v>84</v>
      </c>
      <c r="E213" s="19" t="s">
        <v>329</v>
      </c>
      <c r="F213" s="8" t="s">
        <v>10</v>
      </c>
      <c r="G213" s="8" t="s">
        <v>11</v>
      </c>
      <c r="H213" s="8"/>
      <c r="I213" s="15"/>
      <c r="J213" s="190"/>
    </row>
    <row r="214" spans="1:10" s="9" customFormat="1" x14ac:dyDescent="0.25">
      <c r="A214" s="23">
        <v>213</v>
      </c>
      <c r="B214" s="11" t="s">
        <v>322</v>
      </c>
      <c r="C214" s="8" t="s">
        <v>191</v>
      </c>
      <c r="D214" s="8" t="s">
        <v>84</v>
      </c>
      <c r="E214" s="19" t="s">
        <v>329</v>
      </c>
      <c r="F214" s="8" t="s">
        <v>12</v>
      </c>
      <c r="G214" s="8" t="s">
        <v>13</v>
      </c>
      <c r="H214" s="8"/>
      <c r="I214" s="15"/>
      <c r="J214" s="190"/>
    </row>
    <row r="215" spans="1:10" s="9" customFormat="1" x14ac:dyDescent="0.25">
      <c r="A215" s="23">
        <v>214</v>
      </c>
      <c r="B215" s="11" t="s">
        <v>322</v>
      </c>
      <c r="C215" s="8" t="s">
        <v>191</v>
      </c>
      <c r="D215" s="8" t="s">
        <v>84</v>
      </c>
      <c r="E215" s="19" t="s">
        <v>329</v>
      </c>
      <c r="F215" s="8" t="s">
        <v>14</v>
      </c>
      <c r="G215" s="8" t="s">
        <v>15</v>
      </c>
      <c r="H215" s="8"/>
      <c r="I215" s="15"/>
      <c r="J215" s="190"/>
    </row>
    <row r="216" spans="1:10" s="9" customFormat="1" x14ac:dyDescent="0.25">
      <c r="A216" s="23">
        <v>215</v>
      </c>
      <c r="B216" s="11" t="s">
        <v>322</v>
      </c>
      <c r="C216" s="8" t="s">
        <v>191</v>
      </c>
      <c r="D216" s="8" t="s">
        <v>84</v>
      </c>
      <c r="E216" s="19" t="s">
        <v>329</v>
      </c>
      <c r="F216" s="8" t="s">
        <v>16</v>
      </c>
      <c r="G216" s="8" t="s">
        <v>17</v>
      </c>
      <c r="H216" s="8"/>
      <c r="I216" s="15"/>
      <c r="J216" s="190"/>
    </row>
    <row r="217" spans="1:10" s="9" customFormat="1" x14ac:dyDescent="0.25">
      <c r="A217" s="23">
        <v>216</v>
      </c>
      <c r="B217" s="11" t="s">
        <v>322</v>
      </c>
      <c r="C217" s="8" t="s">
        <v>191</v>
      </c>
      <c r="D217" s="8" t="s">
        <v>84</v>
      </c>
      <c r="E217" s="19" t="s">
        <v>329</v>
      </c>
      <c r="F217" s="8" t="s">
        <v>18</v>
      </c>
      <c r="G217" s="8" t="s">
        <v>19</v>
      </c>
      <c r="H217" s="8"/>
      <c r="I217" s="15"/>
      <c r="J217" s="190"/>
    </row>
    <row r="218" spans="1:10" s="9" customFormat="1" x14ac:dyDescent="0.25">
      <c r="A218" s="23">
        <v>217</v>
      </c>
      <c r="B218" s="11" t="s">
        <v>322</v>
      </c>
      <c r="C218" s="8" t="s">
        <v>191</v>
      </c>
      <c r="D218" s="8" t="s">
        <v>84</v>
      </c>
      <c r="E218" s="19" t="s">
        <v>329</v>
      </c>
      <c r="F218" s="8" t="s">
        <v>20</v>
      </c>
      <c r="G218" s="8" t="s">
        <v>21</v>
      </c>
      <c r="H218" s="8"/>
      <c r="I218" s="15"/>
      <c r="J218" s="190"/>
    </row>
    <row r="219" spans="1:10" s="9" customFormat="1" x14ac:dyDescent="0.25">
      <c r="A219" s="23">
        <v>218</v>
      </c>
      <c r="B219" s="11" t="s">
        <v>322</v>
      </c>
      <c r="C219" s="8" t="s">
        <v>191</v>
      </c>
      <c r="D219" s="8" t="s">
        <v>84</v>
      </c>
      <c r="E219" s="19" t="s">
        <v>329</v>
      </c>
      <c r="F219" s="8" t="s">
        <v>22</v>
      </c>
      <c r="G219" s="8" t="s">
        <v>23</v>
      </c>
      <c r="H219" s="8"/>
      <c r="I219" s="15"/>
      <c r="J219" s="190"/>
    </row>
    <row r="220" spans="1:10" s="9" customFormat="1" x14ac:dyDescent="0.25">
      <c r="A220" s="23">
        <v>219</v>
      </c>
      <c r="B220" s="11" t="s">
        <v>322</v>
      </c>
      <c r="C220" s="8" t="s">
        <v>191</v>
      </c>
      <c r="D220" s="8" t="s">
        <v>84</v>
      </c>
      <c r="E220" s="19" t="s">
        <v>329</v>
      </c>
      <c r="F220" s="8" t="s">
        <v>24</v>
      </c>
      <c r="G220" s="8" t="s">
        <v>25</v>
      </c>
      <c r="H220" s="8"/>
      <c r="I220" s="15"/>
      <c r="J220" s="190"/>
    </row>
    <row r="221" spans="1:10" s="9" customFormat="1" x14ac:dyDescent="0.25">
      <c r="A221" s="23">
        <v>220</v>
      </c>
      <c r="B221" s="11" t="s">
        <v>322</v>
      </c>
      <c r="C221" s="8" t="s">
        <v>191</v>
      </c>
      <c r="D221" s="8" t="s">
        <v>84</v>
      </c>
      <c r="E221" s="19" t="s">
        <v>329</v>
      </c>
      <c r="F221" s="8" t="s">
        <v>26</v>
      </c>
      <c r="G221" s="8" t="s">
        <v>27</v>
      </c>
      <c r="H221" s="8"/>
      <c r="I221" s="15"/>
      <c r="J221" s="190"/>
    </row>
    <row r="222" spans="1:10" s="9" customFormat="1" x14ac:dyDescent="0.25">
      <c r="A222" s="23">
        <v>221</v>
      </c>
      <c r="B222" s="11" t="s">
        <v>322</v>
      </c>
      <c r="C222" s="8" t="s">
        <v>191</v>
      </c>
      <c r="D222" s="8" t="s">
        <v>84</v>
      </c>
      <c r="E222" s="19" t="s">
        <v>329</v>
      </c>
      <c r="F222" s="8" t="s">
        <v>28</v>
      </c>
      <c r="G222" s="8" t="s">
        <v>29</v>
      </c>
      <c r="H222" s="8"/>
      <c r="I222" s="15"/>
      <c r="J222" s="190"/>
    </row>
    <row r="223" spans="1:10" s="9" customFormat="1" x14ac:dyDescent="0.25">
      <c r="A223" s="23">
        <v>222</v>
      </c>
      <c r="B223" s="11" t="s">
        <v>322</v>
      </c>
      <c r="C223" s="8" t="s">
        <v>191</v>
      </c>
      <c r="D223" s="8" t="s">
        <v>84</v>
      </c>
      <c r="E223" s="19" t="s">
        <v>329</v>
      </c>
      <c r="F223" s="8" t="s">
        <v>41</v>
      </c>
      <c r="G223" s="8" t="s">
        <v>42</v>
      </c>
      <c r="H223" s="8"/>
      <c r="I223" s="15"/>
      <c r="J223" s="190"/>
    </row>
    <row r="224" spans="1:10" s="9" customFormat="1" x14ac:dyDescent="0.25">
      <c r="A224" s="23">
        <v>223</v>
      </c>
      <c r="B224" s="11" t="s">
        <v>322</v>
      </c>
      <c r="C224" s="8" t="s">
        <v>191</v>
      </c>
      <c r="D224" s="8" t="s">
        <v>84</v>
      </c>
      <c r="E224" s="19" t="s">
        <v>329</v>
      </c>
      <c r="F224" s="8" t="s">
        <v>43</v>
      </c>
      <c r="G224" s="8" t="s">
        <v>44</v>
      </c>
      <c r="H224" s="8"/>
      <c r="I224" s="15"/>
      <c r="J224" s="190"/>
    </row>
    <row r="225" spans="1:10" s="9" customFormat="1" x14ac:dyDescent="0.25">
      <c r="A225" s="23">
        <v>224</v>
      </c>
      <c r="B225" s="11" t="s">
        <v>322</v>
      </c>
      <c r="C225" s="8" t="s">
        <v>191</v>
      </c>
      <c r="D225" s="8" t="s">
        <v>84</v>
      </c>
      <c r="E225" s="19" t="s">
        <v>329</v>
      </c>
      <c r="F225" s="8" t="s">
        <v>8</v>
      </c>
      <c r="G225" s="8" t="s">
        <v>9</v>
      </c>
      <c r="H225" s="8"/>
      <c r="I225" s="15"/>
      <c r="J225" s="190"/>
    </row>
    <row r="226" spans="1:10" s="9" customFormat="1" x14ac:dyDescent="0.25">
      <c r="A226" s="23">
        <v>225</v>
      </c>
      <c r="B226" s="11" t="s">
        <v>322</v>
      </c>
      <c r="C226" s="8" t="s">
        <v>191</v>
      </c>
      <c r="D226" s="8" t="s">
        <v>84</v>
      </c>
      <c r="E226" s="19" t="s">
        <v>329</v>
      </c>
      <c r="F226" s="8" t="s">
        <v>49</v>
      </c>
      <c r="G226" s="8" t="s">
        <v>50</v>
      </c>
      <c r="H226" s="8"/>
      <c r="I226" s="15"/>
      <c r="J226" s="190"/>
    </row>
    <row r="227" spans="1:10" s="9" customFormat="1" x14ac:dyDescent="0.25">
      <c r="A227" s="23">
        <v>226</v>
      </c>
      <c r="B227" s="11" t="s">
        <v>322</v>
      </c>
      <c r="C227" s="8" t="s">
        <v>191</v>
      </c>
      <c r="D227" s="8" t="s">
        <v>84</v>
      </c>
      <c r="E227" s="19" t="s">
        <v>329</v>
      </c>
      <c r="F227" s="8" t="s">
        <v>51</v>
      </c>
      <c r="G227" s="8" t="s">
        <v>52</v>
      </c>
      <c r="H227" s="8"/>
      <c r="I227" s="15"/>
      <c r="J227" s="190"/>
    </row>
    <row r="228" spans="1:10" s="9" customFormat="1" x14ac:dyDescent="0.25">
      <c r="A228" s="23">
        <v>227</v>
      </c>
      <c r="B228" s="11" t="s">
        <v>322</v>
      </c>
      <c r="C228" s="8" t="s">
        <v>191</v>
      </c>
      <c r="D228" s="8" t="s">
        <v>84</v>
      </c>
      <c r="E228" s="19" t="s">
        <v>329</v>
      </c>
      <c r="F228" s="8" t="s">
        <v>53</v>
      </c>
      <c r="G228" s="8" t="s">
        <v>54</v>
      </c>
      <c r="H228" s="8"/>
      <c r="I228" s="15"/>
      <c r="J228" s="190"/>
    </row>
    <row r="229" spans="1:10" s="9" customFormat="1" x14ac:dyDescent="0.25">
      <c r="A229" s="23">
        <v>228</v>
      </c>
      <c r="B229" s="11" t="s">
        <v>322</v>
      </c>
      <c r="C229" s="8" t="s">
        <v>191</v>
      </c>
      <c r="D229" s="8" t="s">
        <v>84</v>
      </c>
      <c r="E229" s="19" t="s">
        <v>329</v>
      </c>
      <c r="F229" s="8" t="s">
        <v>30</v>
      </c>
      <c r="G229" s="8" t="s">
        <v>31</v>
      </c>
      <c r="H229" s="8"/>
      <c r="I229" s="15"/>
      <c r="J229" s="190"/>
    </row>
    <row r="230" spans="1:10" s="9" customFormat="1" x14ac:dyDescent="0.25">
      <c r="A230" s="23">
        <v>229</v>
      </c>
      <c r="B230" s="11" t="s">
        <v>322</v>
      </c>
      <c r="C230" s="8" t="s">
        <v>191</v>
      </c>
      <c r="D230" s="8" t="s">
        <v>84</v>
      </c>
      <c r="E230" s="19" t="s">
        <v>329</v>
      </c>
      <c r="F230" s="8" t="s">
        <v>32</v>
      </c>
      <c r="G230" s="8" t="s">
        <v>192</v>
      </c>
      <c r="H230" s="8"/>
      <c r="I230" s="15"/>
      <c r="J230" s="190"/>
    </row>
    <row r="231" spans="1:10" s="9" customFormat="1" x14ac:dyDescent="0.25">
      <c r="A231" s="23">
        <v>230</v>
      </c>
      <c r="B231" s="11" t="s">
        <v>322</v>
      </c>
      <c r="C231" s="8" t="s">
        <v>191</v>
      </c>
      <c r="D231" s="8" t="s">
        <v>84</v>
      </c>
      <c r="E231" s="19" t="s">
        <v>329</v>
      </c>
      <c r="F231" s="8" t="s">
        <v>33</v>
      </c>
      <c r="G231" s="8" t="s">
        <v>34</v>
      </c>
      <c r="H231" s="8"/>
      <c r="I231" s="15"/>
      <c r="J231" s="190"/>
    </row>
    <row r="232" spans="1:10" s="9" customFormat="1" x14ac:dyDescent="0.25">
      <c r="A232" s="23">
        <v>231</v>
      </c>
      <c r="B232" s="11" t="s">
        <v>322</v>
      </c>
      <c r="C232" s="8" t="s">
        <v>191</v>
      </c>
      <c r="D232" s="8" t="s">
        <v>84</v>
      </c>
      <c r="E232" s="19" t="s">
        <v>329</v>
      </c>
      <c r="F232" s="8" t="s">
        <v>35</v>
      </c>
      <c r="G232" s="8" t="s">
        <v>36</v>
      </c>
      <c r="H232" s="8"/>
      <c r="I232" s="15"/>
      <c r="J232" s="190"/>
    </row>
    <row r="233" spans="1:10" s="9" customFormat="1" x14ac:dyDescent="0.25">
      <c r="A233" s="23">
        <v>232</v>
      </c>
      <c r="B233" s="11" t="s">
        <v>322</v>
      </c>
      <c r="C233" s="8" t="s">
        <v>191</v>
      </c>
      <c r="D233" s="8" t="s">
        <v>84</v>
      </c>
      <c r="E233" s="19" t="s">
        <v>329</v>
      </c>
      <c r="F233" s="8" t="s">
        <v>37</v>
      </c>
      <c r="G233" s="8" t="s">
        <v>38</v>
      </c>
      <c r="H233" s="8"/>
      <c r="I233" s="15"/>
      <c r="J233" s="190"/>
    </row>
    <row r="234" spans="1:10" s="9" customFormat="1" x14ac:dyDescent="0.25">
      <c r="A234" s="23">
        <v>233</v>
      </c>
      <c r="B234" s="11" t="s">
        <v>322</v>
      </c>
      <c r="C234" s="8" t="s">
        <v>191</v>
      </c>
      <c r="D234" s="8" t="s">
        <v>84</v>
      </c>
      <c r="E234" s="19" t="s">
        <v>329</v>
      </c>
      <c r="F234" s="8" t="s">
        <v>45</v>
      </c>
      <c r="G234" s="8" t="s">
        <v>46</v>
      </c>
      <c r="H234" s="8"/>
      <c r="I234" s="15"/>
      <c r="J234" s="190"/>
    </row>
    <row r="235" spans="1:10" s="9" customFormat="1" x14ac:dyDescent="0.25">
      <c r="A235" s="23">
        <v>234</v>
      </c>
      <c r="B235" s="11" t="s">
        <v>322</v>
      </c>
      <c r="C235" s="8" t="s">
        <v>191</v>
      </c>
      <c r="D235" s="8" t="s">
        <v>84</v>
      </c>
      <c r="E235" s="19" t="s">
        <v>329</v>
      </c>
      <c r="F235" s="8" t="s">
        <v>39</v>
      </c>
      <c r="G235" s="8" t="s">
        <v>40</v>
      </c>
      <c r="H235" s="8"/>
      <c r="I235" s="15"/>
      <c r="J235" s="190"/>
    </row>
    <row r="236" spans="1:10" s="9" customFormat="1" x14ac:dyDescent="0.25">
      <c r="A236" s="23">
        <v>235</v>
      </c>
      <c r="B236" s="11" t="s">
        <v>322</v>
      </c>
      <c r="C236" s="8" t="s">
        <v>191</v>
      </c>
      <c r="D236" s="8" t="s">
        <v>84</v>
      </c>
      <c r="E236" s="19" t="s">
        <v>329</v>
      </c>
      <c r="F236" s="8" t="s">
        <v>55</v>
      </c>
      <c r="G236" s="8" t="s">
        <v>56</v>
      </c>
      <c r="H236" s="8"/>
      <c r="I236" s="15"/>
      <c r="J236" s="190"/>
    </row>
    <row r="237" spans="1:10" s="9" customFormat="1" x14ac:dyDescent="0.25">
      <c r="A237" s="23">
        <v>236</v>
      </c>
      <c r="B237" s="11" t="s">
        <v>322</v>
      </c>
      <c r="C237" s="8" t="s">
        <v>191</v>
      </c>
      <c r="D237" s="8" t="s">
        <v>84</v>
      </c>
      <c r="E237" s="19" t="s">
        <v>329</v>
      </c>
      <c r="F237" s="8" t="s">
        <v>47</v>
      </c>
      <c r="G237" s="8" t="s">
        <v>48</v>
      </c>
      <c r="H237" s="8"/>
      <c r="I237" s="15"/>
      <c r="J237" s="190"/>
    </row>
    <row r="238" spans="1:10" s="9" customFormat="1" x14ac:dyDescent="0.25">
      <c r="A238" s="23">
        <v>237</v>
      </c>
      <c r="B238" s="11" t="s">
        <v>322</v>
      </c>
      <c r="C238" s="8" t="s">
        <v>191</v>
      </c>
      <c r="D238" s="8" t="s">
        <v>84</v>
      </c>
      <c r="E238" s="19" t="s">
        <v>329</v>
      </c>
      <c r="F238" s="8" t="s">
        <v>57</v>
      </c>
      <c r="G238" s="8" t="s">
        <v>58</v>
      </c>
      <c r="H238" s="8"/>
      <c r="I238" s="15"/>
      <c r="J238" s="190"/>
    </row>
    <row r="239" spans="1:10" s="9" customFormat="1" x14ac:dyDescent="0.25">
      <c r="A239" s="23">
        <v>238</v>
      </c>
      <c r="B239" s="11" t="s">
        <v>322</v>
      </c>
      <c r="C239" s="8" t="s">
        <v>191</v>
      </c>
      <c r="D239" s="8" t="s">
        <v>84</v>
      </c>
      <c r="E239" s="19" t="s">
        <v>329</v>
      </c>
      <c r="F239" s="8" t="s">
        <v>59</v>
      </c>
      <c r="G239" s="8" t="s">
        <v>60</v>
      </c>
      <c r="H239" s="8"/>
      <c r="I239" s="15"/>
      <c r="J239" s="190"/>
    </row>
    <row r="240" spans="1:10" s="9" customFormat="1" x14ac:dyDescent="0.25">
      <c r="A240" s="23">
        <v>239</v>
      </c>
      <c r="B240" s="11" t="s">
        <v>322</v>
      </c>
      <c r="C240" s="8" t="s">
        <v>191</v>
      </c>
      <c r="D240" s="8" t="s">
        <v>84</v>
      </c>
      <c r="E240" s="19" t="s">
        <v>329</v>
      </c>
      <c r="F240" s="8" t="s">
        <v>61</v>
      </c>
      <c r="G240" s="8" t="s">
        <v>62</v>
      </c>
      <c r="H240" s="8">
        <v>0.86</v>
      </c>
      <c r="I240" s="15">
        <v>20218</v>
      </c>
      <c r="J240" s="190">
        <f>Table1[[#This Row],[Actual]]/Table1[[#This Row],[FTE]]</f>
        <v>23509.302325581397</v>
      </c>
    </row>
    <row r="241" spans="1:10" s="9" customFormat="1" x14ac:dyDescent="0.25">
      <c r="A241" s="23">
        <v>240</v>
      </c>
      <c r="B241" s="11" t="s">
        <v>322</v>
      </c>
      <c r="C241" s="8" t="s">
        <v>191</v>
      </c>
      <c r="D241" s="8" t="s">
        <v>84</v>
      </c>
      <c r="E241" s="19" t="s">
        <v>329</v>
      </c>
      <c r="F241" s="8" t="s">
        <v>63</v>
      </c>
      <c r="G241" s="8" t="s">
        <v>64</v>
      </c>
      <c r="H241" s="8">
        <v>1</v>
      </c>
      <c r="I241" s="15">
        <v>36395</v>
      </c>
      <c r="J241" s="190">
        <f>Table1[[#This Row],[Actual]]/Table1[[#This Row],[FTE]]</f>
        <v>36395</v>
      </c>
    </row>
    <row r="242" spans="1:10" s="9" customFormat="1" x14ac:dyDescent="0.25">
      <c r="A242" s="23">
        <v>241</v>
      </c>
      <c r="B242" s="11" t="s">
        <v>322</v>
      </c>
      <c r="C242" s="8" t="s">
        <v>191</v>
      </c>
      <c r="D242" s="8" t="s">
        <v>84</v>
      </c>
      <c r="E242" s="19" t="s">
        <v>329</v>
      </c>
      <c r="F242" s="8" t="s">
        <v>65</v>
      </c>
      <c r="G242" s="8" t="s">
        <v>66</v>
      </c>
      <c r="H242" s="8"/>
      <c r="I242" s="15"/>
      <c r="J242" s="190"/>
    </row>
    <row r="243" spans="1:10" s="9" customFormat="1" x14ac:dyDescent="0.25">
      <c r="A243" s="23">
        <v>242</v>
      </c>
      <c r="B243" s="11" t="s">
        <v>322</v>
      </c>
      <c r="C243" s="8" t="s">
        <v>191</v>
      </c>
      <c r="D243" s="8" t="s">
        <v>84</v>
      </c>
      <c r="E243" s="19" t="s">
        <v>330</v>
      </c>
      <c r="F243" s="8" t="s">
        <v>67</v>
      </c>
      <c r="G243" s="8" t="s">
        <v>68</v>
      </c>
      <c r="H243" s="8">
        <v>0.54</v>
      </c>
      <c r="I243" s="15">
        <v>18094</v>
      </c>
      <c r="J243" s="190">
        <f>Table1[[#This Row],[Actual]]/Table1[[#This Row],[FTE]]</f>
        <v>33507.407407407409</v>
      </c>
    </row>
    <row r="244" spans="1:10" s="9" customFormat="1" x14ac:dyDescent="0.25">
      <c r="A244" s="23">
        <v>243</v>
      </c>
      <c r="B244" s="11" t="s">
        <v>322</v>
      </c>
      <c r="C244" s="8" t="s">
        <v>191</v>
      </c>
      <c r="D244" s="8" t="s">
        <v>84</v>
      </c>
      <c r="E244" s="19" t="s">
        <v>330</v>
      </c>
      <c r="F244" s="8" t="s">
        <v>69</v>
      </c>
      <c r="G244" s="8" t="s">
        <v>193</v>
      </c>
      <c r="H244" s="8"/>
      <c r="I244" s="15"/>
      <c r="J244" s="190"/>
    </row>
    <row r="245" spans="1:10" s="9" customFormat="1" x14ac:dyDescent="0.25">
      <c r="A245" s="23">
        <v>244</v>
      </c>
      <c r="B245" s="11" t="s">
        <v>322</v>
      </c>
      <c r="C245" s="8" t="s">
        <v>191</v>
      </c>
      <c r="D245" s="8" t="s">
        <v>84</v>
      </c>
      <c r="E245" s="19" t="s">
        <v>330</v>
      </c>
      <c r="F245" s="8" t="s">
        <v>70</v>
      </c>
      <c r="G245" s="8" t="s">
        <v>71</v>
      </c>
      <c r="H245" s="8">
        <v>0</v>
      </c>
      <c r="I245" s="15">
        <v>324</v>
      </c>
      <c r="J245" s="190"/>
    </row>
    <row r="246" spans="1:10" s="9" customFormat="1" x14ac:dyDescent="0.25">
      <c r="A246" s="23">
        <v>245</v>
      </c>
      <c r="B246" s="11" t="s">
        <v>322</v>
      </c>
      <c r="C246" s="8" t="s">
        <v>191</v>
      </c>
      <c r="D246" s="8" t="s">
        <v>84</v>
      </c>
      <c r="E246" s="19" t="s">
        <v>327</v>
      </c>
      <c r="F246" s="8" t="s">
        <v>72</v>
      </c>
      <c r="G246" s="8" t="s">
        <v>73</v>
      </c>
      <c r="H246" s="8"/>
      <c r="I246" s="15"/>
      <c r="J246" s="190"/>
    </row>
    <row r="247" spans="1:10" s="9" customFormat="1" x14ac:dyDescent="0.25">
      <c r="A247" s="23">
        <v>246</v>
      </c>
      <c r="B247" s="11" t="s">
        <v>322</v>
      </c>
      <c r="C247" s="8" t="s">
        <v>191</v>
      </c>
      <c r="D247" s="8" t="s">
        <v>76</v>
      </c>
      <c r="E247" s="19" t="s">
        <v>327</v>
      </c>
      <c r="F247" s="8" t="s">
        <v>194</v>
      </c>
      <c r="G247" s="8" t="s">
        <v>195</v>
      </c>
      <c r="H247" s="8">
        <v>3.54</v>
      </c>
      <c r="I247" s="15">
        <v>131011</v>
      </c>
      <c r="J247" s="190">
        <f>Table1[[#This Row],[Actual]]/Table1[[#This Row],[FTE]]</f>
        <v>37008.757062146891</v>
      </c>
    </row>
    <row r="248" spans="1:10" s="9" customFormat="1" x14ac:dyDescent="0.25">
      <c r="A248" s="23">
        <v>247</v>
      </c>
      <c r="B248" s="11" t="s">
        <v>322</v>
      </c>
      <c r="C248" s="8" t="s">
        <v>75</v>
      </c>
      <c r="D248" s="8" t="s">
        <v>76</v>
      </c>
      <c r="E248" s="19" t="s">
        <v>327</v>
      </c>
      <c r="F248" s="8" t="s">
        <v>196</v>
      </c>
      <c r="G248" s="8" t="s">
        <v>197</v>
      </c>
      <c r="H248" s="8">
        <v>3.54</v>
      </c>
      <c r="I248" s="15">
        <v>131011</v>
      </c>
      <c r="J248" s="190">
        <f>Table1[[#This Row],[Actual]]/Table1[[#This Row],[FTE]]</f>
        <v>37008.757062146891</v>
      </c>
    </row>
    <row r="249" spans="1:10" s="9" customFormat="1" x14ac:dyDescent="0.25">
      <c r="A249" s="23">
        <v>248</v>
      </c>
      <c r="B249" s="11" t="s">
        <v>322</v>
      </c>
      <c r="C249" s="8" t="s">
        <v>75</v>
      </c>
      <c r="D249" s="8" t="s">
        <v>84</v>
      </c>
      <c r="E249" s="19" t="s">
        <v>327</v>
      </c>
      <c r="F249" s="8" t="s">
        <v>198</v>
      </c>
      <c r="G249" s="8" t="s">
        <v>199</v>
      </c>
      <c r="H249" s="8"/>
      <c r="I249" s="15"/>
      <c r="J249" s="190"/>
    </row>
    <row r="250" spans="1:10" s="9" customFormat="1" x14ac:dyDescent="0.25">
      <c r="A250" s="23">
        <v>249</v>
      </c>
      <c r="B250" s="11" t="s">
        <v>322</v>
      </c>
      <c r="C250" s="8" t="s">
        <v>75</v>
      </c>
      <c r="D250" s="8" t="s">
        <v>84</v>
      </c>
      <c r="E250" s="19" t="s">
        <v>327</v>
      </c>
      <c r="F250" s="8" t="s">
        <v>200</v>
      </c>
      <c r="G250" s="8" t="s">
        <v>201</v>
      </c>
      <c r="H250" s="8"/>
      <c r="I250" s="15"/>
      <c r="J250" s="190"/>
    </row>
    <row r="251" spans="1:10" s="9" customFormat="1" x14ac:dyDescent="0.25">
      <c r="A251" s="23">
        <v>250</v>
      </c>
      <c r="B251" s="11" t="s">
        <v>322</v>
      </c>
      <c r="C251" s="8" t="s">
        <v>75</v>
      </c>
      <c r="D251" s="8" t="s">
        <v>84</v>
      </c>
      <c r="E251" s="19" t="s">
        <v>327</v>
      </c>
      <c r="F251" s="8" t="s">
        <v>202</v>
      </c>
      <c r="G251" s="8" t="s">
        <v>203</v>
      </c>
      <c r="H251" s="8"/>
      <c r="I251" s="15"/>
      <c r="J251" s="190"/>
    </row>
    <row r="252" spans="1:10" s="9" customFormat="1" x14ac:dyDescent="0.25">
      <c r="A252" s="23">
        <v>251</v>
      </c>
      <c r="B252" s="11" t="s">
        <v>322</v>
      </c>
      <c r="C252" s="8" t="s">
        <v>75</v>
      </c>
      <c r="D252" s="8" t="s">
        <v>84</v>
      </c>
      <c r="E252" s="19" t="s">
        <v>327</v>
      </c>
      <c r="F252" s="8" t="s">
        <v>204</v>
      </c>
      <c r="G252" s="8" t="s">
        <v>205</v>
      </c>
      <c r="H252" s="8"/>
      <c r="I252" s="15"/>
      <c r="J252" s="190"/>
    </row>
    <row r="253" spans="1:10" s="9" customFormat="1" x14ac:dyDescent="0.25">
      <c r="A253" s="23">
        <v>252</v>
      </c>
      <c r="B253" s="11" t="s">
        <v>322</v>
      </c>
      <c r="C253" s="8" t="s">
        <v>75</v>
      </c>
      <c r="D253" s="8" t="s">
        <v>76</v>
      </c>
      <c r="E253" s="19" t="s">
        <v>327</v>
      </c>
      <c r="F253" s="8" t="s">
        <v>206</v>
      </c>
      <c r="G253" s="8" t="s">
        <v>207</v>
      </c>
      <c r="H253" s="8">
        <v>0</v>
      </c>
      <c r="I253" s="15">
        <v>0</v>
      </c>
      <c r="J253" s="190"/>
    </row>
    <row r="254" spans="1:10" s="9" customFormat="1" x14ac:dyDescent="0.25">
      <c r="A254" s="23">
        <v>253</v>
      </c>
      <c r="B254" s="11" t="s">
        <v>322</v>
      </c>
      <c r="C254" s="8" t="s">
        <v>75</v>
      </c>
      <c r="D254" s="8" t="s">
        <v>84</v>
      </c>
      <c r="E254" s="19" t="s">
        <v>327</v>
      </c>
      <c r="F254" s="8" t="s">
        <v>208</v>
      </c>
      <c r="G254" s="8" t="s">
        <v>209</v>
      </c>
      <c r="H254" s="8"/>
      <c r="I254" s="15"/>
      <c r="J254" s="190"/>
    </row>
    <row r="255" spans="1:10" s="9" customFormat="1" x14ac:dyDescent="0.25">
      <c r="A255" s="23">
        <v>254</v>
      </c>
      <c r="B255" s="11" t="s">
        <v>322</v>
      </c>
      <c r="C255" s="8" t="s">
        <v>75</v>
      </c>
      <c r="D255" s="8" t="s">
        <v>76</v>
      </c>
      <c r="E255" s="19" t="s">
        <v>327</v>
      </c>
      <c r="F255" s="8" t="s">
        <v>210</v>
      </c>
      <c r="G255" s="8" t="s">
        <v>211</v>
      </c>
      <c r="H255" s="8">
        <v>3.54</v>
      </c>
      <c r="I255" s="15">
        <v>131011</v>
      </c>
      <c r="J255" s="190">
        <f>Table1[[#This Row],[Actual]]/Table1[[#This Row],[FTE]]</f>
        <v>37008.757062146891</v>
      </c>
    </row>
    <row r="256" spans="1:10" s="9" customFormat="1" x14ac:dyDescent="0.25">
      <c r="A256" s="23">
        <v>255</v>
      </c>
      <c r="B256" s="11" t="s">
        <v>322</v>
      </c>
      <c r="C256" s="8" t="s">
        <v>75</v>
      </c>
      <c r="D256" s="8" t="s">
        <v>84</v>
      </c>
      <c r="E256" s="19" t="s">
        <v>327</v>
      </c>
      <c r="F256" s="8" t="s">
        <v>212</v>
      </c>
      <c r="G256" s="8" t="s">
        <v>213</v>
      </c>
      <c r="H256" s="8"/>
      <c r="I256" s="15">
        <v>11617</v>
      </c>
      <c r="J256" s="190"/>
    </row>
    <row r="257" spans="1:10" s="9" customFormat="1" x14ac:dyDescent="0.25">
      <c r="A257" s="23">
        <v>256</v>
      </c>
      <c r="B257" s="11" t="s">
        <v>322</v>
      </c>
      <c r="C257" s="8" t="s">
        <v>75</v>
      </c>
      <c r="D257" s="8" t="s">
        <v>84</v>
      </c>
      <c r="E257" s="19" t="s">
        <v>327</v>
      </c>
      <c r="F257" s="8" t="s">
        <v>214</v>
      </c>
      <c r="G257" s="8" t="s">
        <v>215</v>
      </c>
      <c r="H257" s="8"/>
      <c r="I257" s="15">
        <v>14919</v>
      </c>
      <c r="J257" s="190"/>
    </row>
    <row r="258" spans="1:10" s="9" customFormat="1" x14ac:dyDescent="0.25">
      <c r="A258" s="23">
        <v>257</v>
      </c>
      <c r="B258" s="11" t="s">
        <v>322</v>
      </c>
      <c r="C258" s="8" t="s">
        <v>75</v>
      </c>
      <c r="D258" s="8" t="s">
        <v>84</v>
      </c>
      <c r="E258" s="19" t="s">
        <v>327</v>
      </c>
      <c r="F258" s="8" t="s">
        <v>216</v>
      </c>
      <c r="G258" s="8" t="s">
        <v>217</v>
      </c>
      <c r="H258" s="8"/>
      <c r="I258" s="15"/>
      <c r="J258" s="190"/>
    </row>
    <row r="259" spans="1:10" s="9" customFormat="1" x14ac:dyDescent="0.25">
      <c r="A259" s="23">
        <v>258</v>
      </c>
      <c r="B259" s="11" t="s">
        <v>322</v>
      </c>
      <c r="C259" s="8" t="s">
        <v>75</v>
      </c>
      <c r="D259" s="8" t="s">
        <v>76</v>
      </c>
      <c r="E259" s="19" t="s">
        <v>327</v>
      </c>
      <c r="F259" s="8" t="s">
        <v>218</v>
      </c>
      <c r="G259" s="8" t="s">
        <v>219</v>
      </c>
      <c r="H259" s="8"/>
      <c r="I259" s="15">
        <v>157547</v>
      </c>
      <c r="J259" s="190"/>
    </row>
    <row r="260" spans="1:10" s="9" customFormat="1" x14ac:dyDescent="0.25">
      <c r="A260" s="23">
        <v>259</v>
      </c>
      <c r="B260" s="11" t="s">
        <v>322</v>
      </c>
      <c r="C260" s="8" t="s">
        <v>75</v>
      </c>
      <c r="D260" s="8" t="s">
        <v>84</v>
      </c>
      <c r="E260" s="19" t="s">
        <v>327</v>
      </c>
      <c r="F260" s="8" t="s">
        <v>220</v>
      </c>
      <c r="G260" s="8" t="s">
        <v>221</v>
      </c>
      <c r="H260" s="8"/>
      <c r="I260" s="15">
        <v>4254</v>
      </c>
      <c r="J260" s="190"/>
    </row>
    <row r="261" spans="1:10" s="9" customFormat="1" x14ac:dyDescent="0.25">
      <c r="A261" s="23">
        <v>260</v>
      </c>
      <c r="B261" s="11" t="s">
        <v>322</v>
      </c>
      <c r="C261" s="8" t="s">
        <v>75</v>
      </c>
      <c r="D261" s="8" t="s">
        <v>84</v>
      </c>
      <c r="E261" s="19" t="s">
        <v>327</v>
      </c>
      <c r="F261" s="8" t="s">
        <v>222</v>
      </c>
      <c r="G261" s="8" t="s">
        <v>223</v>
      </c>
      <c r="H261" s="8"/>
      <c r="I261" s="15">
        <v>1169</v>
      </c>
      <c r="J261" s="190"/>
    </row>
    <row r="262" spans="1:10" s="9" customFormat="1" x14ac:dyDescent="0.25">
      <c r="A262" s="23">
        <v>261</v>
      </c>
      <c r="B262" s="11" t="s">
        <v>322</v>
      </c>
      <c r="C262" s="8" t="s">
        <v>75</v>
      </c>
      <c r="D262" s="8" t="s">
        <v>84</v>
      </c>
      <c r="E262" s="19" t="s">
        <v>327</v>
      </c>
      <c r="F262" s="8" t="s">
        <v>224</v>
      </c>
      <c r="G262" s="8" t="s">
        <v>225</v>
      </c>
      <c r="H262" s="8"/>
      <c r="I262" s="15">
        <v>8457</v>
      </c>
      <c r="J262" s="190"/>
    </row>
    <row r="263" spans="1:10" s="9" customFormat="1" x14ac:dyDescent="0.25">
      <c r="A263" s="23">
        <v>262</v>
      </c>
      <c r="B263" s="11" t="s">
        <v>322</v>
      </c>
      <c r="C263" s="8" t="s">
        <v>75</v>
      </c>
      <c r="D263" s="8" t="s">
        <v>84</v>
      </c>
      <c r="E263" s="19" t="s">
        <v>327</v>
      </c>
      <c r="F263" s="8" t="s">
        <v>226</v>
      </c>
      <c r="G263" s="8" t="s">
        <v>227</v>
      </c>
      <c r="H263" s="8"/>
      <c r="I263" s="15">
        <v>1183</v>
      </c>
      <c r="J263" s="190"/>
    </row>
    <row r="264" spans="1:10" s="9" customFormat="1" x14ac:dyDescent="0.25">
      <c r="A264" s="23">
        <v>263</v>
      </c>
      <c r="B264" s="11" t="s">
        <v>322</v>
      </c>
      <c r="C264" s="8" t="s">
        <v>75</v>
      </c>
      <c r="D264" s="8" t="s">
        <v>76</v>
      </c>
      <c r="E264" s="19" t="s">
        <v>327</v>
      </c>
      <c r="F264" s="8" t="s">
        <v>228</v>
      </c>
      <c r="G264" s="8" t="s">
        <v>229</v>
      </c>
      <c r="H264" s="8"/>
      <c r="I264" s="15">
        <v>15063</v>
      </c>
      <c r="J264" s="190"/>
    </row>
    <row r="265" spans="1:10" s="9" customFormat="1" x14ac:dyDescent="0.25">
      <c r="A265" s="23">
        <v>264</v>
      </c>
      <c r="B265" s="11" t="s">
        <v>322</v>
      </c>
      <c r="C265" s="8" t="s">
        <v>75</v>
      </c>
      <c r="D265" s="8" t="s">
        <v>84</v>
      </c>
      <c r="E265" s="19" t="s">
        <v>327</v>
      </c>
      <c r="F265" s="8" t="s">
        <v>230</v>
      </c>
      <c r="G265" s="8" t="s">
        <v>231</v>
      </c>
      <c r="H265" s="8"/>
      <c r="I265" s="15">
        <v>108735</v>
      </c>
      <c r="J265" s="190"/>
    </row>
    <row r="266" spans="1:10" s="9" customFormat="1" x14ac:dyDescent="0.25">
      <c r="A266" s="23">
        <v>265</v>
      </c>
      <c r="B266" s="11" t="s">
        <v>322</v>
      </c>
      <c r="C266" s="8" t="s">
        <v>75</v>
      </c>
      <c r="D266" s="8" t="s">
        <v>84</v>
      </c>
      <c r="E266" s="19" t="s">
        <v>327</v>
      </c>
      <c r="F266" s="8" t="s">
        <v>232</v>
      </c>
      <c r="G266" s="8" t="s">
        <v>233</v>
      </c>
      <c r="H266" s="8"/>
      <c r="I266" s="15"/>
      <c r="J266" s="190"/>
    </row>
    <row r="267" spans="1:10" s="9" customFormat="1" x14ac:dyDescent="0.25">
      <c r="A267" s="23">
        <v>266</v>
      </c>
      <c r="B267" s="11" t="s">
        <v>322</v>
      </c>
      <c r="C267" s="8" t="s">
        <v>75</v>
      </c>
      <c r="D267" s="8" t="s">
        <v>84</v>
      </c>
      <c r="E267" s="19" t="s">
        <v>327</v>
      </c>
      <c r="F267" s="8" t="s">
        <v>234</v>
      </c>
      <c r="G267" s="8" t="s">
        <v>235</v>
      </c>
      <c r="H267" s="8"/>
      <c r="I267" s="15"/>
      <c r="J267" s="190"/>
    </row>
    <row r="268" spans="1:10" s="9" customFormat="1" x14ac:dyDescent="0.25">
      <c r="A268" s="23">
        <v>267</v>
      </c>
      <c r="B268" s="11" t="s">
        <v>322</v>
      </c>
      <c r="C268" s="8" t="s">
        <v>75</v>
      </c>
      <c r="D268" s="8" t="s">
        <v>84</v>
      </c>
      <c r="E268" s="19" t="s">
        <v>327</v>
      </c>
      <c r="F268" s="8" t="s">
        <v>236</v>
      </c>
      <c r="G268" s="8" t="s">
        <v>237</v>
      </c>
      <c r="H268" s="8"/>
      <c r="I268" s="15"/>
      <c r="J268" s="190"/>
    </row>
    <row r="269" spans="1:10" s="9" customFormat="1" x14ac:dyDescent="0.25">
      <c r="A269" s="23">
        <v>268</v>
      </c>
      <c r="B269" s="11" t="s">
        <v>322</v>
      </c>
      <c r="C269" s="8" t="s">
        <v>75</v>
      </c>
      <c r="D269" s="8" t="s">
        <v>84</v>
      </c>
      <c r="E269" s="19" t="s">
        <v>327</v>
      </c>
      <c r="F269" s="8" t="s">
        <v>238</v>
      </c>
      <c r="G269" s="8" t="s">
        <v>239</v>
      </c>
      <c r="H269" s="8"/>
      <c r="I269" s="15">
        <v>625</v>
      </c>
      <c r="J269" s="190"/>
    </row>
    <row r="270" spans="1:10" s="9" customFormat="1" x14ac:dyDescent="0.25">
      <c r="A270" s="23">
        <v>269</v>
      </c>
      <c r="B270" s="11" t="s">
        <v>322</v>
      </c>
      <c r="C270" s="8" t="s">
        <v>75</v>
      </c>
      <c r="D270" s="8" t="s">
        <v>84</v>
      </c>
      <c r="E270" s="19" t="s">
        <v>327</v>
      </c>
      <c r="F270" s="8" t="s">
        <v>240</v>
      </c>
      <c r="G270" s="8" t="s">
        <v>241</v>
      </c>
      <c r="H270" s="8"/>
      <c r="I270" s="15">
        <v>3472</v>
      </c>
      <c r="J270" s="190"/>
    </row>
    <row r="271" spans="1:10" s="9" customFormat="1" x14ac:dyDescent="0.25">
      <c r="A271" s="23">
        <v>270</v>
      </c>
      <c r="B271" s="11" t="s">
        <v>322</v>
      </c>
      <c r="C271" s="8" t="s">
        <v>75</v>
      </c>
      <c r="D271" s="8" t="s">
        <v>84</v>
      </c>
      <c r="E271" s="19" t="s">
        <v>327</v>
      </c>
      <c r="F271" s="8" t="s">
        <v>242</v>
      </c>
      <c r="G271" s="8" t="s">
        <v>243</v>
      </c>
      <c r="H271" s="8"/>
      <c r="I271" s="15"/>
      <c r="J271" s="190"/>
    </row>
    <row r="272" spans="1:10" s="9" customFormat="1" x14ac:dyDescent="0.25">
      <c r="A272" s="23">
        <v>271</v>
      </c>
      <c r="B272" s="11" t="s">
        <v>322</v>
      </c>
      <c r="C272" s="8" t="s">
        <v>75</v>
      </c>
      <c r="D272" s="8" t="s">
        <v>84</v>
      </c>
      <c r="E272" s="19" t="s">
        <v>327</v>
      </c>
      <c r="F272" s="8" t="s">
        <v>244</v>
      </c>
      <c r="G272" s="8" t="s">
        <v>245</v>
      </c>
      <c r="H272" s="8"/>
      <c r="I272" s="15"/>
      <c r="J272" s="190"/>
    </row>
    <row r="273" spans="1:10" s="9" customFormat="1" x14ac:dyDescent="0.25">
      <c r="A273" s="23">
        <v>272</v>
      </c>
      <c r="B273" s="11" t="s">
        <v>322</v>
      </c>
      <c r="C273" s="8" t="s">
        <v>75</v>
      </c>
      <c r="D273" s="8" t="s">
        <v>84</v>
      </c>
      <c r="E273" s="19" t="s">
        <v>327</v>
      </c>
      <c r="F273" s="8" t="s">
        <v>246</v>
      </c>
      <c r="G273" s="8" t="s">
        <v>247</v>
      </c>
      <c r="H273" s="8"/>
      <c r="I273" s="15"/>
      <c r="J273" s="190"/>
    </row>
    <row r="274" spans="1:10" s="9" customFormat="1" x14ac:dyDescent="0.25">
      <c r="A274" s="23">
        <v>273</v>
      </c>
      <c r="B274" s="11" t="s">
        <v>322</v>
      </c>
      <c r="C274" s="8" t="s">
        <v>75</v>
      </c>
      <c r="D274" s="8" t="s">
        <v>84</v>
      </c>
      <c r="E274" s="19" t="s">
        <v>327</v>
      </c>
      <c r="F274" s="8" t="s">
        <v>248</v>
      </c>
      <c r="G274" s="8" t="s">
        <v>249</v>
      </c>
      <c r="H274" s="8"/>
      <c r="I274" s="15"/>
      <c r="J274" s="190"/>
    </row>
    <row r="275" spans="1:10" s="9" customFormat="1" x14ac:dyDescent="0.25">
      <c r="A275" s="23">
        <v>274</v>
      </c>
      <c r="B275" s="11" t="s">
        <v>322</v>
      </c>
      <c r="C275" s="8" t="s">
        <v>75</v>
      </c>
      <c r="D275" s="8" t="s">
        <v>84</v>
      </c>
      <c r="E275" s="19" t="s">
        <v>327</v>
      </c>
      <c r="F275" s="8" t="s">
        <v>250</v>
      </c>
      <c r="G275" s="8" t="s">
        <v>251</v>
      </c>
      <c r="H275" s="8"/>
      <c r="I275" s="15"/>
      <c r="J275" s="190"/>
    </row>
    <row r="276" spans="1:10" s="9" customFormat="1" x14ac:dyDescent="0.25">
      <c r="A276" s="23">
        <v>275</v>
      </c>
      <c r="B276" s="11" t="s">
        <v>322</v>
      </c>
      <c r="C276" s="8" t="s">
        <v>75</v>
      </c>
      <c r="D276" s="8" t="s">
        <v>84</v>
      </c>
      <c r="E276" s="19" t="s">
        <v>327</v>
      </c>
      <c r="F276" s="8" t="s">
        <v>252</v>
      </c>
      <c r="G276" s="8" t="s">
        <v>253</v>
      </c>
      <c r="H276" s="8"/>
      <c r="I276" s="15"/>
      <c r="J276" s="190"/>
    </row>
    <row r="277" spans="1:10" s="9" customFormat="1" x14ac:dyDescent="0.25">
      <c r="A277" s="23">
        <v>276</v>
      </c>
      <c r="B277" s="11" t="s">
        <v>322</v>
      </c>
      <c r="C277" s="8" t="s">
        <v>75</v>
      </c>
      <c r="D277" s="8" t="s">
        <v>84</v>
      </c>
      <c r="E277" s="19" t="s">
        <v>327</v>
      </c>
      <c r="F277" s="8" t="s">
        <v>254</v>
      </c>
      <c r="G277" s="8" t="s">
        <v>255</v>
      </c>
      <c r="H277" s="8"/>
      <c r="I277" s="15"/>
      <c r="J277" s="190"/>
    </row>
    <row r="278" spans="1:10" s="9" customFormat="1" x14ac:dyDescent="0.25">
      <c r="A278" s="23">
        <v>277</v>
      </c>
      <c r="B278" s="11" t="s">
        <v>322</v>
      </c>
      <c r="C278" s="8" t="s">
        <v>75</v>
      </c>
      <c r="D278" s="8" t="s">
        <v>84</v>
      </c>
      <c r="E278" s="19" t="s">
        <v>327</v>
      </c>
      <c r="F278" s="8" t="s">
        <v>256</v>
      </c>
      <c r="G278" s="8" t="s">
        <v>257</v>
      </c>
      <c r="H278" s="8"/>
      <c r="I278" s="15"/>
      <c r="J278" s="190"/>
    </row>
    <row r="279" spans="1:10" s="9" customFormat="1" x14ac:dyDescent="0.25">
      <c r="A279" s="23">
        <v>278</v>
      </c>
      <c r="B279" s="11" t="s">
        <v>322</v>
      </c>
      <c r="C279" s="8" t="s">
        <v>75</v>
      </c>
      <c r="D279" s="8" t="s">
        <v>84</v>
      </c>
      <c r="E279" s="19" t="s">
        <v>327</v>
      </c>
      <c r="F279" s="8" t="s">
        <v>258</v>
      </c>
      <c r="G279" s="8" t="s">
        <v>259</v>
      </c>
      <c r="H279" s="8"/>
      <c r="I279" s="15"/>
      <c r="J279" s="190"/>
    </row>
    <row r="280" spans="1:10" s="9" customFormat="1" x14ac:dyDescent="0.25">
      <c r="A280" s="23">
        <v>279</v>
      </c>
      <c r="B280" s="11" t="s">
        <v>322</v>
      </c>
      <c r="C280" s="8" t="s">
        <v>75</v>
      </c>
      <c r="D280" s="8" t="s">
        <v>84</v>
      </c>
      <c r="E280" s="19" t="s">
        <v>327</v>
      </c>
      <c r="F280" s="8" t="s">
        <v>260</v>
      </c>
      <c r="G280" s="8" t="s">
        <v>261</v>
      </c>
      <c r="H280" s="8"/>
      <c r="I280" s="15"/>
      <c r="J280" s="190"/>
    </row>
    <row r="281" spans="1:10" s="9" customFormat="1" x14ac:dyDescent="0.25">
      <c r="A281" s="23">
        <v>280</v>
      </c>
      <c r="B281" s="11" t="s">
        <v>322</v>
      </c>
      <c r="C281" s="8" t="s">
        <v>75</v>
      </c>
      <c r="D281" s="8" t="s">
        <v>84</v>
      </c>
      <c r="E281" s="19" t="s">
        <v>327</v>
      </c>
      <c r="F281" s="8" t="s">
        <v>262</v>
      </c>
      <c r="G281" s="8" t="s">
        <v>263</v>
      </c>
      <c r="H281" s="8"/>
      <c r="I281" s="15"/>
      <c r="J281" s="190"/>
    </row>
    <row r="282" spans="1:10" s="9" customFormat="1" x14ac:dyDescent="0.25">
      <c r="A282" s="23">
        <v>281</v>
      </c>
      <c r="B282" s="11" t="s">
        <v>322</v>
      </c>
      <c r="C282" s="8" t="s">
        <v>75</v>
      </c>
      <c r="D282" s="8" t="s">
        <v>84</v>
      </c>
      <c r="E282" s="19" t="s">
        <v>327</v>
      </c>
      <c r="F282" s="8" t="s">
        <v>264</v>
      </c>
      <c r="G282" s="8" t="s">
        <v>265</v>
      </c>
      <c r="H282" s="8"/>
      <c r="I282" s="15"/>
      <c r="J282" s="190"/>
    </row>
    <row r="283" spans="1:10" s="9" customFormat="1" x14ac:dyDescent="0.25">
      <c r="A283" s="23">
        <v>282</v>
      </c>
      <c r="B283" s="11" t="s">
        <v>322</v>
      </c>
      <c r="C283" s="8" t="s">
        <v>75</v>
      </c>
      <c r="D283" s="8" t="s">
        <v>76</v>
      </c>
      <c r="E283" s="19" t="s">
        <v>327</v>
      </c>
      <c r="F283" s="8" t="s">
        <v>266</v>
      </c>
      <c r="G283" s="8" t="s">
        <v>267</v>
      </c>
      <c r="H283" s="8"/>
      <c r="I283" s="15">
        <v>112832</v>
      </c>
      <c r="J283" s="190"/>
    </row>
    <row r="284" spans="1:10" s="9" customFormat="1" x14ac:dyDescent="0.25">
      <c r="A284" s="23">
        <v>283</v>
      </c>
      <c r="B284" s="11" t="s">
        <v>322</v>
      </c>
      <c r="C284" s="8" t="s">
        <v>75</v>
      </c>
      <c r="D284" s="8" t="s">
        <v>84</v>
      </c>
      <c r="E284" s="19" t="s">
        <v>327</v>
      </c>
      <c r="F284" s="8" t="s">
        <v>268</v>
      </c>
      <c r="G284" s="8" t="s">
        <v>269</v>
      </c>
      <c r="H284" s="8"/>
      <c r="I284" s="15">
        <v>1873</v>
      </c>
      <c r="J284" s="190"/>
    </row>
    <row r="285" spans="1:10" s="9" customFormat="1" x14ac:dyDescent="0.25">
      <c r="A285" s="23">
        <v>284</v>
      </c>
      <c r="B285" s="11" t="s">
        <v>322</v>
      </c>
      <c r="C285" s="8" t="s">
        <v>75</v>
      </c>
      <c r="D285" s="8" t="s">
        <v>84</v>
      </c>
      <c r="E285" s="19" t="s">
        <v>327</v>
      </c>
      <c r="F285" s="8" t="s">
        <v>270</v>
      </c>
      <c r="G285" s="8" t="s">
        <v>271</v>
      </c>
      <c r="H285" s="8"/>
      <c r="I285" s="15">
        <v>676</v>
      </c>
      <c r="J285" s="190"/>
    </row>
    <row r="286" spans="1:10" s="9" customFormat="1" x14ac:dyDescent="0.25">
      <c r="A286" s="23">
        <v>285</v>
      </c>
      <c r="B286" s="11" t="s">
        <v>322</v>
      </c>
      <c r="C286" s="8" t="s">
        <v>75</v>
      </c>
      <c r="D286" s="8" t="s">
        <v>84</v>
      </c>
      <c r="E286" s="19" t="s">
        <v>327</v>
      </c>
      <c r="F286" s="8" t="s">
        <v>272</v>
      </c>
      <c r="G286" s="8" t="s">
        <v>273</v>
      </c>
      <c r="H286" s="8"/>
      <c r="I286" s="15">
        <v>247</v>
      </c>
      <c r="J286" s="190"/>
    </row>
    <row r="287" spans="1:10" s="9" customFormat="1" x14ac:dyDescent="0.25">
      <c r="A287" s="23">
        <v>286</v>
      </c>
      <c r="B287" s="11" t="s">
        <v>322</v>
      </c>
      <c r="C287" s="8" t="s">
        <v>75</v>
      </c>
      <c r="D287" s="8" t="s">
        <v>84</v>
      </c>
      <c r="E287" s="19" t="s">
        <v>327</v>
      </c>
      <c r="F287" s="8" t="s">
        <v>274</v>
      </c>
      <c r="G287" s="8" t="s">
        <v>275</v>
      </c>
      <c r="H287" s="8"/>
      <c r="I287" s="15">
        <v>7897</v>
      </c>
      <c r="J287" s="190"/>
    </row>
    <row r="288" spans="1:10" s="9" customFormat="1" x14ac:dyDescent="0.25">
      <c r="A288" s="23">
        <v>287</v>
      </c>
      <c r="B288" s="11" t="s">
        <v>322</v>
      </c>
      <c r="C288" s="8" t="s">
        <v>75</v>
      </c>
      <c r="D288" s="8" t="s">
        <v>84</v>
      </c>
      <c r="E288" s="19" t="s">
        <v>327</v>
      </c>
      <c r="F288" s="8" t="s">
        <v>276</v>
      </c>
      <c r="G288" s="8" t="s">
        <v>277</v>
      </c>
      <c r="H288" s="8"/>
      <c r="I288" s="15"/>
      <c r="J288" s="190"/>
    </row>
    <row r="289" spans="1:10" s="9" customFormat="1" x14ac:dyDescent="0.25">
      <c r="A289" s="23">
        <v>288</v>
      </c>
      <c r="B289" s="11" t="s">
        <v>322</v>
      </c>
      <c r="C289" s="8" t="s">
        <v>75</v>
      </c>
      <c r="D289" s="8" t="s">
        <v>84</v>
      </c>
      <c r="E289" s="19" t="s">
        <v>327</v>
      </c>
      <c r="F289" s="8" t="s">
        <v>278</v>
      </c>
      <c r="G289" s="8" t="s">
        <v>279</v>
      </c>
      <c r="H289" s="8"/>
      <c r="I289" s="15"/>
      <c r="J289" s="190"/>
    </row>
    <row r="290" spans="1:10" s="9" customFormat="1" x14ac:dyDescent="0.25">
      <c r="A290" s="23">
        <v>289</v>
      </c>
      <c r="B290" s="11" t="s">
        <v>322</v>
      </c>
      <c r="C290" s="8" t="s">
        <v>75</v>
      </c>
      <c r="D290" s="8" t="s">
        <v>76</v>
      </c>
      <c r="E290" s="19" t="s">
        <v>327</v>
      </c>
      <c r="F290" s="8" t="s">
        <v>280</v>
      </c>
      <c r="G290" s="8" t="s">
        <v>281</v>
      </c>
      <c r="H290" s="8"/>
      <c r="I290" s="15">
        <v>10693</v>
      </c>
      <c r="J290" s="190"/>
    </row>
    <row r="291" spans="1:10" s="9" customFormat="1" x14ac:dyDescent="0.25">
      <c r="A291" s="23">
        <v>290</v>
      </c>
      <c r="B291" s="11" t="s">
        <v>322</v>
      </c>
      <c r="C291" s="8" t="s">
        <v>75</v>
      </c>
      <c r="D291" s="8" t="s">
        <v>84</v>
      </c>
      <c r="E291" s="19" t="s">
        <v>327</v>
      </c>
      <c r="F291" s="8" t="s">
        <v>282</v>
      </c>
      <c r="G291" s="8" t="s">
        <v>283</v>
      </c>
      <c r="H291" s="8"/>
      <c r="I291" s="15">
        <v>14425.268565749915</v>
      </c>
      <c r="J291" s="190"/>
    </row>
    <row r="292" spans="1:10" s="9" customFormat="1" x14ac:dyDescent="0.25">
      <c r="A292" s="23">
        <v>291</v>
      </c>
      <c r="B292" s="11" t="s">
        <v>322</v>
      </c>
      <c r="C292" s="8" t="s">
        <v>75</v>
      </c>
      <c r="D292" s="8" t="s">
        <v>76</v>
      </c>
      <c r="E292" s="19" t="s">
        <v>327</v>
      </c>
      <c r="F292" s="8" t="s">
        <v>284</v>
      </c>
      <c r="G292" s="8" t="s">
        <v>285</v>
      </c>
      <c r="H292" s="8"/>
      <c r="I292" s="15">
        <v>310560.26856574992</v>
      </c>
      <c r="J292" s="190"/>
    </row>
    <row r="293" spans="1:10" s="9" customFormat="1" x14ac:dyDescent="0.25">
      <c r="A293" s="23">
        <v>292</v>
      </c>
      <c r="B293" s="11" t="s">
        <v>322</v>
      </c>
      <c r="C293" s="8" t="s">
        <v>75</v>
      </c>
      <c r="D293" s="8" t="s">
        <v>84</v>
      </c>
      <c r="E293" s="19" t="s">
        <v>327</v>
      </c>
      <c r="F293" s="8" t="s">
        <v>286</v>
      </c>
      <c r="G293" s="8" t="s">
        <v>287</v>
      </c>
      <c r="H293" s="8"/>
      <c r="I293" s="15"/>
      <c r="J293" s="190"/>
    </row>
    <row r="294" spans="1:10" s="9" customFormat="1" x14ac:dyDescent="0.25">
      <c r="A294" s="23">
        <v>293</v>
      </c>
      <c r="B294" s="11" t="s">
        <v>322</v>
      </c>
      <c r="C294" s="8" t="s">
        <v>75</v>
      </c>
      <c r="D294" s="8" t="s">
        <v>84</v>
      </c>
      <c r="E294" s="19" t="s">
        <v>327</v>
      </c>
      <c r="F294" s="8" t="s">
        <v>288</v>
      </c>
      <c r="G294" s="8" t="s">
        <v>289</v>
      </c>
      <c r="H294" s="8"/>
      <c r="I294" s="15"/>
      <c r="J294" s="190"/>
    </row>
    <row r="295" spans="1:10" s="9" customFormat="1" x14ac:dyDescent="0.25">
      <c r="A295" s="23">
        <v>294</v>
      </c>
      <c r="B295" s="11" t="s">
        <v>322</v>
      </c>
      <c r="C295" s="8" t="s">
        <v>75</v>
      </c>
      <c r="D295" s="8" t="s">
        <v>76</v>
      </c>
      <c r="E295" s="19" t="s">
        <v>327</v>
      </c>
      <c r="F295" s="8" t="s">
        <v>290</v>
      </c>
      <c r="G295" s="8" t="s">
        <v>291</v>
      </c>
      <c r="H295" s="8"/>
      <c r="I295" s="15">
        <v>310560.26856574992</v>
      </c>
      <c r="J295" s="190"/>
    </row>
    <row r="296" spans="1:10" s="9" customFormat="1" x14ac:dyDescent="0.25">
      <c r="A296" s="23">
        <v>295</v>
      </c>
      <c r="B296" s="11" t="s">
        <v>322</v>
      </c>
      <c r="C296" s="8" t="s">
        <v>75</v>
      </c>
      <c r="D296" s="8" t="s">
        <v>76</v>
      </c>
      <c r="E296" s="19" t="s">
        <v>327</v>
      </c>
      <c r="F296" s="8" t="s">
        <v>292</v>
      </c>
      <c r="G296" s="8" t="s">
        <v>293</v>
      </c>
      <c r="H296" s="8"/>
      <c r="I296" s="15">
        <v>258867</v>
      </c>
      <c r="J296" s="190"/>
    </row>
    <row r="297" spans="1:10" s="9" customFormat="1" x14ac:dyDescent="0.25">
      <c r="A297" s="23">
        <v>296</v>
      </c>
      <c r="B297" s="11" t="s">
        <v>322</v>
      </c>
      <c r="C297" s="8" t="s">
        <v>75</v>
      </c>
      <c r="D297" s="8" t="s">
        <v>84</v>
      </c>
      <c r="E297" s="19" t="s">
        <v>327</v>
      </c>
      <c r="F297" s="8" t="s">
        <v>294</v>
      </c>
      <c r="G297" s="8" t="s">
        <v>295</v>
      </c>
      <c r="H297" s="8"/>
      <c r="I297" s="15">
        <v>-51693.268565749924</v>
      </c>
      <c r="J297" s="190"/>
    </row>
    <row r="298" spans="1:10" s="9" customFormat="1" x14ac:dyDescent="0.25">
      <c r="A298" s="23">
        <v>297</v>
      </c>
      <c r="B298" s="11" t="s">
        <v>322</v>
      </c>
      <c r="C298" s="8" t="s">
        <v>296</v>
      </c>
      <c r="D298" s="8" t="s">
        <v>84</v>
      </c>
      <c r="E298" s="19" t="s">
        <v>327</v>
      </c>
      <c r="F298" s="8" t="s">
        <v>297</v>
      </c>
      <c r="G298" s="8" t="s">
        <v>298</v>
      </c>
      <c r="H298" s="8"/>
      <c r="I298" s="15"/>
      <c r="J298" s="190"/>
    </row>
    <row r="299" spans="1:10" s="9" customFormat="1" x14ac:dyDescent="0.25">
      <c r="A299" s="23">
        <v>298</v>
      </c>
      <c r="B299" s="11" t="s">
        <v>322</v>
      </c>
      <c r="C299" s="8" t="s">
        <v>296</v>
      </c>
      <c r="D299" s="8" t="s">
        <v>84</v>
      </c>
      <c r="E299" s="19" t="s">
        <v>327</v>
      </c>
      <c r="F299" s="8" t="s">
        <v>299</v>
      </c>
      <c r="G299" s="8" t="s">
        <v>300</v>
      </c>
      <c r="H299" s="8"/>
      <c r="I299" s="15"/>
      <c r="J299" s="190"/>
    </row>
    <row r="300" spans="1:10" s="9" customFormat="1" x14ac:dyDescent="0.25">
      <c r="A300" s="23">
        <v>299</v>
      </c>
      <c r="B300" s="11" t="s">
        <v>322</v>
      </c>
      <c r="C300" s="8" t="s">
        <v>296</v>
      </c>
      <c r="D300" s="8" t="s">
        <v>84</v>
      </c>
      <c r="E300" s="19" t="s">
        <v>327</v>
      </c>
      <c r="F300" s="8" t="s">
        <v>301</v>
      </c>
      <c r="G300" s="8" t="s">
        <v>302</v>
      </c>
      <c r="H300" s="8"/>
      <c r="I300" s="15"/>
      <c r="J300" s="190"/>
    </row>
    <row r="301" spans="1:10" s="9" customFormat="1" x14ac:dyDescent="0.25">
      <c r="A301" s="23">
        <v>300</v>
      </c>
      <c r="B301" s="11" t="s">
        <v>322</v>
      </c>
      <c r="C301" s="8" t="s">
        <v>296</v>
      </c>
      <c r="D301" s="8" t="s">
        <v>84</v>
      </c>
      <c r="E301" s="19" t="s">
        <v>327</v>
      </c>
      <c r="F301" s="8" t="s">
        <v>303</v>
      </c>
      <c r="G301" s="8" t="s">
        <v>304</v>
      </c>
      <c r="H301" s="8"/>
      <c r="I301" s="15"/>
      <c r="J301" s="190"/>
    </row>
    <row r="302" spans="1:10" s="9" customFormat="1" x14ac:dyDescent="0.25">
      <c r="A302" s="23">
        <v>301</v>
      </c>
      <c r="B302" s="11" t="s">
        <v>322</v>
      </c>
      <c r="C302" s="8" t="s">
        <v>296</v>
      </c>
      <c r="D302" s="8" t="s">
        <v>84</v>
      </c>
      <c r="E302" s="19" t="s">
        <v>327</v>
      </c>
      <c r="F302" s="8" t="s">
        <v>305</v>
      </c>
      <c r="G302" s="8" t="s">
        <v>306</v>
      </c>
      <c r="H302" s="8"/>
      <c r="I302" s="15"/>
      <c r="J302" s="190"/>
    </row>
    <row r="303" spans="1:10" s="9" customFormat="1" x14ac:dyDescent="0.25">
      <c r="A303" s="23">
        <v>302</v>
      </c>
      <c r="B303" s="11" t="s">
        <v>322</v>
      </c>
      <c r="C303" s="8" t="s">
        <v>296</v>
      </c>
      <c r="D303" s="8" t="s">
        <v>84</v>
      </c>
      <c r="E303" s="19" t="s">
        <v>327</v>
      </c>
      <c r="F303" s="8" t="s">
        <v>307</v>
      </c>
      <c r="G303" s="8" t="s">
        <v>308</v>
      </c>
      <c r="H303" s="8"/>
      <c r="I303" s="15"/>
      <c r="J303" s="190"/>
    </row>
    <row r="304" spans="1:10" s="9" customFormat="1" x14ac:dyDescent="0.25">
      <c r="A304" s="23">
        <v>303</v>
      </c>
      <c r="B304" s="11" t="s">
        <v>322</v>
      </c>
      <c r="C304" s="8" t="s">
        <v>296</v>
      </c>
      <c r="D304" s="8" t="s">
        <v>84</v>
      </c>
      <c r="E304" s="19" t="s">
        <v>327</v>
      </c>
      <c r="F304" s="8" t="s">
        <v>309</v>
      </c>
      <c r="G304" s="8" t="s">
        <v>310</v>
      </c>
      <c r="H304" s="8"/>
      <c r="I304" s="15"/>
      <c r="J304" s="190"/>
    </row>
    <row r="305" spans="1:10" s="9" customFormat="1" x14ac:dyDescent="0.25">
      <c r="A305" s="23">
        <v>304</v>
      </c>
      <c r="B305" s="11" t="s">
        <v>322</v>
      </c>
      <c r="C305" s="8" t="s">
        <v>296</v>
      </c>
      <c r="D305" s="8" t="s">
        <v>76</v>
      </c>
      <c r="E305" s="19" t="s">
        <v>327</v>
      </c>
      <c r="F305" s="8" t="s">
        <v>311</v>
      </c>
      <c r="G305" s="8" t="s">
        <v>312</v>
      </c>
      <c r="H305" s="8"/>
      <c r="I305" s="15">
        <v>0</v>
      </c>
      <c r="J305" s="190"/>
    </row>
    <row r="306" spans="1:10" s="9" customFormat="1" x14ac:dyDescent="0.25">
      <c r="A306" s="23">
        <v>305</v>
      </c>
      <c r="B306" s="11" t="s">
        <v>322</v>
      </c>
      <c r="C306" s="8" t="s">
        <v>296</v>
      </c>
      <c r="D306" s="8" t="s">
        <v>76</v>
      </c>
      <c r="E306" s="19" t="s">
        <v>327</v>
      </c>
      <c r="F306" s="8" t="s">
        <v>313</v>
      </c>
      <c r="G306" s="8" t="s">
        <v>314</v>
      </c>
      <c r="H306" s="8"/>
      <c r="I306" s="15">
        <v>0</v>
      </c>
      <c r="J306" s="190"/>
    </row>
    <row r="307" spans="1:10" s="9" customFormat="1" x14ac:dyDescent="0.25">
      <c r="A307" s="23">
        <v>306</v>
      </c>
      <c r="B307" s="11" t="s">
        <v>322</v>
      </c>
      <c r="C307" s="8" t="s">
        <v>296</v>
      </c>
      <c r="D307" s="8" t="s">
        <v>84</v>
      </c>
      <c r="E307" s="19" t="s">
        <v>327</v>
      </c>
      <c r="F307" s="8" t="s">
        <v>315</v>
      </c>
      <c r="G307" s="8" t="s">
        <v>316</v>
      </c>
      <c r="H307" s="8"/>
      <c r="I307" s="15">
        <v>994</v>
      </c>
      <c r="J307" s="190"/>
    </row>
    <row r="308" spans="1:10" s="9" customFormat="1" x14ac:dyDescent="0.25">
      <c r="A308" s="23">
        <v>307</v>
      </c>
      <c r="B308" s="11" t="s">
        <v>322</v>
      </c>
      <c r="C308" s="8" t="s">
        <v>296</v>
      </c>
      <c r="D308" s="8" t="s">
        <v>84</v>
      </c>
      <c r="E308" s="19" t="s">
        <v>327</v>
      </c>
      <c r="F308" s="8" t="s">
        <v>317</v>
      </c>
      <c r="G308" s="8" t="s">
        <v>318</v>
      </c>
      <c r="H308" s="8"/>
      <c r="I308" s="15"/>
      <c r="J308" s="190"/>
    </row>
    <row r="309" spans="1:10" s="9" customFormat="1" ht="15.75" thickBot="1" x14ac:dyDescent="0.3">
      <c r="A309" s="24">
        <v>308</v>
      </c>
      <c r="B309" s="12" t="s">
        <v>322</v>
      </c>
      <c r="C309" s="12" t="s">
        <v>296</v>
      </c>
      <c r="D309" s="12" t="s">
        <v>84</v>
      </c>
      <c r="E309" s="19" t="s">
        <v>327</v>
      </c>
      <c r="F309" s="12" t="s">
        <v>319</v>
      </c>
      <c r="G309" s="12" t="s">
        <v>320</v>
      </c>
      <c r="H309" s="12"/>
      <c r="I309" s="17">
        <v>-994</v>
      </c>
      <c r="J309" s="190"/>
    </row>
    <row r="310" spans="1:10" s="9" customFormat="1" x14ac:dyDescent="0.25">
      <c r="A310" s="25">
        <v>309</v>
      </c>
      <c r="B310" s="11" t="s">
        <v>323</v>
      </c>
      <c r="C310" s="11" t="s">
        <v>83</v>
      </c>
      <c r="D310" s="11" t="s">
        <v>84</v>
      </c>
      <c r="E310" s="19" t="s">
        <v>327</v>
      </c>
      <c r="F310" s="11" t="s">
        <v>85</v>
      </c>
      <c r="G310" s="11" t="s">
        <v>86</v>
      </c>
      <c r="H310" s="11"/>
      <c r="I310" s="16"/>
      <c r="J310" s="190"/>
    </row>
    <row r="311" spans="1:10" s="9" customFormat="1" x14ac:dyDescent="0.25">
      <c r="A311" s="23">
        <v>310</v>
      </c>
      <c r="B311" s="11" t="s">
        <v>323</v>
      </c>
      <c r="C311" s="8" t="s">
        <v>83</v>
      </c>
      <c r="D311" s="8" t="s">
        <v>84</v>
      </c>
      <c r="E311" s="19" t="s">
        <v>327</v>
      </c>
      <c r="F311" s="8" t="s">
        <v>87</v>
      </c>
      <c r="G311" s="8" t="s">
        <v>88</v>
      </c>
      <c r="H311" s="8"/>
      <c r="I311" s="15"/>
      <c r="J311" s="190"/>
    </row>
    <row r="312" spans="1:10" s="9" customFormat="1" x14ac:dyDescent="0.25">
      <c r="A312" s="23">
        <v>311</v>
      </c>
      <c r="B312" s="11" t="s">
        <v>323</v>
      </c>
      <c r="C312" s="8" t="s">
        <v>83</v>
      </c>
      <c r="D312" s="8" t="s">
        <v>84</v>
      </c>
      <c r="E312" s="19" t="s">
        <v>327</v>
      </c>
      <c r="F312" s="8" t="s">
        <v>89</v>
      </c>
      <c r="G312" s="8" t="s">
        <v>90</v>
      </c>
      <c r="H312" s="8"/>
      <c r="I312" s="15"/>
      <c r="J312" s="190"/>
    </row>
    <row r="313" spans="1:10" s="9" customFormat="1" x14ac:dyDescent="0.25">
      <c r="A313" s="23">
        <v>312</v>
      </c>
      <c r="B313" s="11" t="s">
        <v>323</v>
      </c>
      <c r="C313" s="8" t="s">
        <v>83</v>
      </c>
      <c r="D313" s="8" t="s">
        <v>76</v>
      </c>
      <c r="E313" s="19" t="s">
        <v>327</v>
      </c>
      <c r="F313" s="8" t="s">
        <v>91</v>
      </c>
      <c r="G313" s="8" t="s">
        <v>92</v>
      </c>
      <c r="H313" s="8"/>
      <c r="I313" s="15">
        <v>0</v>
      </c>
      <c r="J313" s="190"/>
    </row>
    <row r="314" spans="1:10" s="9" customFormat="1" x14ac:dyDescent="0.25">
      <c r="A314" s="23">
        <v>313</v>
      </c>
      <c r="B314" s="11" t="s">
        <v>323</v>
      </c>
      <c r="C314" s="8" t="s">
        <v>83</v>
      </c>
      <c r="D314" s="8" t="s">
        <v>84</v>
      </c>
      <c r="E314" s="19" t="s">
        <v>327</v>
      </c>
      <c r="F314" s="8" t="s">
        <v>93</v>
      </c>
      <c r="G314" s="8" t="s">
        <v>94</v>
      </c>
      <c r="H314" s="8"/>
      <c r="I314" s="15"/>
      <c r="J314" s="190"/>
    </row>
    <row r="315" spans="1:10" s="9" customFormat="1" x14ac:dyDescent="0.25">
      <c r="A315" s="23">
        <v>314</v>
      </c>
      <c r="B315" s="11" t="s">
        <v>323</v>
      </c>
      <c r="C315" s="8" t="s">
        <v>83</v>
      </c>
      <c r="D315" s="8" t="s">
        <v>84</v>
      </c>
      <c r="E315" s="19" t="s">
        <v>327</v>
      </c>
      <c r="F315" s="8" t="s">
        <v>95</v>
      </c>
      <c r="G315" s="8" t="s">
        <v>96</v>
      </c>
      <c r="H315" s="8"/>
      <c r="I315" s="15"/>
      <c r="J315" s="190"/>
    </row>
    <row r="316" spans="1:10" s="9" customFormat="1" x14ac:dyDescent="0.25">
      <c r="A316" s="23">
        <v>315</v>
      </c>
      <c r="B316" s="11" t="s">
        <v>323</v>
      </c>
      <c r="C316" s="8" t="s">
        <v>83</v>
      </c>
      <c r="D316" s="8" t="s">
        <v>76</v>
      </c>
      <c r="E316" s="19" t="s">
        <v>327</v>
      </c>
      <c r="F316" s="8" t="s">
        <v>97</v>
      </c>
      <c r="G316" s="8" t="s">
        <v>98</v>
      </c>
      <c r="H316" s="8"/>
      <c r="I316" s="15">
        <v>0</v>
      </c>
      <c r="J316" s="190"/>
    </row>
    <row r="317" spans="1:10" s="9" customFormat="1" x14ac:dyDescent="0.25">
      <c r="A317" s="23">
        <v>316</v>
      </c>
      <c r="B317" s="11" t="s">
        <v>323</v>
      </c>
      <c r="C317" s="8" t="s">
        <v>83</v>
      </c>
      <c r="D317" s="8" t="s">
        <v>84</v>
      </c>
      <c r="E317" s="19" t="s">
        <v>327</v>
      </c>
      <c r="F317" s="8" t="s">
        <v>99</v>
      </c>
      <c r="G317" s="8" t="s">
        <v>100</v>
      </c>
      <c r="H317" s="8"/>
      <c r="I317" s="15"/>
      <c r="J317" s="190"/>
    </row>
    <row r="318" spans="1:10" s="9" customFormat="1" x14ac:dyDescent="0.25">
      <c r="A318" s="23">
        <v>317</v>
      </c>
      <c r="B318" s="11" t="s">
        <v>323</v>
      </c>
      <c r="C318" s="8" t="s">
        <v>83</v>
      </c>
      <c r="D318" s="8" t="s">
        <v>84</v>
      </c>
      <c r="E318" s="19" t="s">
        <v>327</v>
      </c>
      <c r="F318" s="8" t="s">
        <v>101</v>
      </c>
      <c r="G318" s="8" t="s">
        <v>102</v>
      </c>
      <c r="H318" s="8"/>
      <c r="I318" s="15"/>
      <c r="J318" s="190"/>
    </row>
    <row r="319" spans="1:10" s="9" customFormat="1" x14ac:dyDescent="0.25">
      <c r="A319" s="23">
        <v>318</v>
      </c>
      <c r="B319" s="11" t="s">
        <v>323</v>
      </c>
      <c r="C319" s="8" t="s">
        <v>83</v>
      </c>
      <c r="D319" s="8" t="s">
        <v>84</v>
      </c>
      <c r="E319" s="19" t="s">
        <v>327</v>
      </c>
      <c r="F319" s="8" t="s">
        <v>103</v>
      </c>
      <c r="G319" s="8" t="s">
        <v>104</v>
      </c>
      <c r="H319" s="8"/>
      <c r="I319" s="15"/>
      <c r="J319" s="190"/>
    </row>
    <row r="320" spans="1:10" s="9" customFormat="1" x14ac:dyDescent="0.25">
      <c r="A320" s="23">
        <v>319</v>
      </c>
      <c r="B320" s="11" t="s">
        <v>323</v>
      </c>
      <c r="C320" s="8" t="s">
        <v>83</v>
      </c>
      <c r="D320" s="8" t="s">
        <v>84</v>
      </c>
      <c r="E320" s="19" t="s">
        <v>327</v>
      </c>
      <c r="F320" s="8" t="s">
        <v>105</v>
      </c>
      <c r="G320" s="8" t="s">
        <v>106</v>
      </c>
      <c r="H320" s="8"/>
      <c r="I320" s="15"/>
      <c r="J320" s="190"/>
    </row>
    <row r="321" spans="1:10" s="9" customFormat="1" x14ac:dyDescent="0.25">
      <c r="A321" s="23">
        <v>320</v>
      </c>
      <c r="B321" s="11" t="s">
        <v>323</v>
      </c>
      <c r="C321" s="8" t="s">
        <v>83</v>
      </c>
      <c r="D321" s="8" t="s">
        <v>84</v>
      </c>
      <c r="E321" s="19" t="s">
        <v>327</v>
      </c>
      <c r="F321" s="8" t="s">
        <v>107</v>
      </c>
      <c r="G321" s="8" t="s">
        <v>108</v>
      </c>
      <c r="H321" s="8"/>
      <c r="I321" s="15"/>
      <c r="J321" s="190"/>
    </row>
    <row r="322" spans="1:10" s="9" customFormat="1" x14ac:dyDescent="0.25">
      <c r="A322" s="23">
        <v>321</v>
      </c>
      <c r="B322" s="11" t="s">
        <v>323</v>
      </c>
      <c r="C322" s="8" t="s">
        <v>83</v>
      </c>
      <c r="D322" s="8" t="s">
        <v>84</v>
      </c>
      <c r="E322" s="19" t="s">
        <v>327</v>
      </c>
      <c r="F322" s="8" t="s">
        <v>109</v>
      </c>
      <c r="G322" s="8" t="s">
        <v>110</v>
      </c>
      <c r="H322" s="8"/>
      <c r="I322" s="15"/>
      <c r="J322" s="190"/>
    </row>
    <row r="323" spans="1:10" s="9" customFormat="1" x14ac:dyDescent="0.25">
      <c r="A323" s="23">
        <v>322</v>
      </c>
      <c r="B323" s="11" t="s">
        <v>323</v>
      </c>
      <c r="C323" s="8" t="s">
        <v>83</v>
      </c>
      <c r="D323" s="8" t="s">
        <v>84</v>
      </c>
      <c r="E323" s="19" t="s">
        <v>327</v>
      </c>
      <c r="F323" s="8" t="s">
        <v>111</v>
      </c>
      <c r="G323" s="8" t="s">
        <v>112</v>
      </c>
      <c r="H323" s="8"/>
      <c r="I323" s="15"/>
      <c r="J323" s="190"/>
    </row>
    <row r="324" spans="1:10" s="9" customFormat="1" x14ac:dyDescent="0.25">
      <c r="A324" s="23">
        <v>323</v>
      </c>
      <c r="B324" s="11" t="s">
        <v>323</v>
      </c>
      <c r="C324" s="8" t="s">
        <v>83</v>
      </c>
      <c r="D324" s="8" t="s">
        <v>84</v>
      </c>
      <c r="E324" s="19" t="s">
        <v>327</v>
      </c>
      <c r="F324" s="8" t="s">
        <v>113</v>
      </c>
      <c r="G324" s="8" t="s">
        <v>114</v>
      </c>
      <c r="H324" s="8"/>
      <c r="I324" s="15"/>
      <c r="J324" s="190"/>
    </row>
    <row r="325" spans="1:10" s="9" customFormat="1" x14ac:dyDescent="0.25">
      <c r="A325" s="23">
        <v>324</v>
      </c>
      <c r="B325" s="11" t="s">
        <v>323</v>
      </c>
      <c r="C325" s="8" t="s">
        <v>83</v>
      </c>
      <c r="D325" s="8" t="s">
        <v>84</v>
      </c>
      <c r="E325" s="19" t="s">
        <v>327</v>
      </c>
      <c r="F325" s="8" t="s">
        <v>115</v>
      </c>
      <c r="G325" s="8" t="s">
        <v>116</v>
      </c>
      <c r="H325" s="8"/>
      <c r="I325" s="15"/>
      <c r="J325" s="190"/>
    </row>
    <row r="326" spans="1:10" s="9" customFormat="1" x14ac:dyDescent="0.25">
      <c r="A326" s="23">
        <v>325</v>
      </c>
      <c r="B326" s="11" t="s">
        <v>323</v>
      </c>
      <c r="C326" s="8" t="s">
        <v>83</v>
      </c>
      <c r="D326" s="8" t="s">
        <v>84</v>
      </c>
      <c r="E326" s="19" t="s">
        <v>327</v>
      </c>
      <c r="F326" s="8" t="s">
        <v>117</v>
      </c>
      <c r="G326" s="8" t="s">
        <v>118</v>
      </c>
      <c r="H326" s="8"/>
      <c r="I326" s="15">
        <v>230330</v>
      </c>
      <c r="J326" s="190"/>
    </row>
    <row r="327" spans="1:10" s="9" customFormat="1" x14ac:dyDescent="0.25">
      <c r="A327" s="23">
        <v>326</v>
      </c>
      <c r="B327" s="11" t="s">
        <v>323</v>
      </c>
      <c r="C327" s="8" t="s">
        <v>83</v>
      </c>
      <c r="D327" s="8" t="s">
        <v>84</v>
      </c>
      <c r="E327" s="19" t="s">
        <v>327</v>
      </c>
      <c r="F327" s="8" t="s">
        <v>119</v>
      </c>
      <c r="G327" s="8" t="s">
        <v>120</v>
      </c>
      <c r="H327" s="8"/>
      <c r="I327" s="15"/>
      <c r="J327" s="190"/>
    </row>
    <row r="328" spans="1:10" s="9" customFormat="1" x14ac:dyDescent="0.25">
      <c r="A328" s="23">
        <v>327</v>
      </c>
      <c r="B328" s="11" t="s">
        <v>323</v>
      </c>
      <c r="C328" s="8" t="s">
        <v>83</v>
      </c>
      <c r="D328" s="8" t="s">
        <v>84</v>
      </c>
      <c r="E328" s="19" t="s">
        <v>327</v>
      </c>
      <c r="F328" s="8" t="s">
        <v>121</v>
      </c>
      <c r="G328" s="8" t="s">
        <v>122</v>
      </c>
      <c r="H328" s="8"/>
      <c r="I328" s="15"/>
      <c r="J328" s="190"/>
    </row>
    <row r="329" spans="1:10" s="9" customFormat="1" x14ac:dyDescent="0.25">
      <c r="A329" s="23">
        <v>328</v>
      </c>
      <c r="B329" s="11" t="s">
        <v>323</v>
      </c>
      <c r="C329" s="8" t="s">
        <v>83</v>
      </c>
      <c r="D329" s="8" t="s">
        <v>84</v>
      </c>
      <c r="E329" s="19" t="s">
        <v>327</v>
      </c>
      <c r="F329" s="8" t="s">
        <v>123</v>
      </c>
      <c r="G329" s="8" t="s">
        <v>124</v>
      </c>
      <c r="H329" s="8"/>
      <c r="I329" s="15"/>
      <c r="J329" s="190"/>
    </row>
    <row r="330" spans="1:10" s="9" customFormat="1" x14ac:dyDescent="0.25">
      <c r="A330" s="23">
        <v>329</v>
      </c>
      <c r="B330" s="11" t="s">
        <v>323</v>
      </c>
      <c r="C330" s="8" t="s">
        <v>83</v>
      </c>
      <c r="D330" s="8" t="s">
        <v>84</v>
      </c>
      <c r="E330" s="19" t="s">
        <v>327</v>
      </c>
      <c r="F330" s="8" t="s">
        <v>125</v>
      </c>
      <c r="G330" s="8" t="s">
        <v>126</v>
      </c>
      <c r="H330" s="8"/>
      <c r="I330" s="15"/>
      <c r="J330" s="190"/>
    </row>
    <row r="331" spans="1:10" s="9" customFormat="1" x14ac:dyDescent="0.25">
      <c r="A331" s="23">
        <v>330</v>
      </c>
      <c r="B331" s="11" t="s">
        <v>323</v>
      </c>
      <c r="C331" s="8" t="s">
        <v>83</v>
      </c>
      <c r="D331" s="8" t="s">
        <v>84</v>
      </c>
      <c r="E331" s="19" t="s">
        <v>327</v>
      </c>
      <c r="F331" s="8" t="s">
        <v>127</v>
      </c>
      <c r="G331" s="8" t="s">
        <v>128</v>
      </c>
      <c r="H331" s="8"/>
      <c r="I331" s="15"/>
      <c r="J331" s="190"/>
    </row>
    <row r="332" spans="1:10" s="9" customFormat="1" x14ac:dyDescent="0.25">
      <c r="A332" s="23">
        <v>331</v>
      </c>
      <c r="B332" s="11" t="s">
        <v>323</v>
      </c>
      <c r="C332" s="8" t="s">
        <v>83</v>
      </c>
      <c r="D332" s="8" t="s">
        <v>84</v>
      </c>
      <c r="E332" s="19" t="s">
        <v>327</v>
      </c>
      <c r="F332" s="8" t="s">
        <v>129</v>
      </c>
      <c r="G332" s="8" t="s">
        <v>130</v>
      </c>
      <c r="H332" s="8"/>
      <c r="I332" s="15"/>
      <c r="J332" s="190"/>
    </row>
    <row r="333" spans="1:10" s="9" customFormat="1" x14ac:dyDescent="0.25">
      <c r="A333" s="23">
        <v>332</v>
      </c>
      <c r="B333" s="11" t="s">
        <v>323</v>
      </c>
      <c r="C333" s="8" t="s">
        <v>83</v>
      </c>
      <c r="D333" s="8" t="s">
        <v>84</v>
      </c>
      <c r="E333" s="19" t="s">
        <v>327</v>
      </c>
      <c r="F333" s="8" t="s">
        <v>131</v>
      </c>
      <c r="G333" s="8" t="s">
        <v>132</v>
      </c>
      <c r="H333" s="8"/>
      <c r="I333" s="15"/>
      <c r="J333" s="190"/>
    </row>
    <row r="334" spans="1:10" s="9" customFormat="1" x14ac:dyDescent="0.25">
      <c r="A334" s="23">
        <v>333</v>
      </c>
      <c r="B334" s="11" t="s">
        <v>323</v>
      </c>
      <c r="C334" s="8" t="s">
        <v>83</v>
      </c>
      <c r="D334" s="8" t="s">
        <v>84</v>
      </c>
      <c r="E334" s="19" t="s">
        <v>327</v>
      </c>
      <c r="F334" s="8" t="s">
        <v>133</v>
      </c>
      <c r="G334" s="8" t="s">
        <v>134</v>
      </c>
      <c r="H334" s="8"/>
      <c r="I334" s="15"/>
      <c r="J334" s="190"/>
    </row>
    <row r="335" spans="1:10" s="9" customFormat="1" x14ac:dyDescent="0.25">
      <c r="A335" s="23">
        <v>334</v>
      </c>
      <c r="B335" s="11" t="s">
        <v>323</v>
      </c>
      <c r="C335" s="8" t="s">
        <v>83</v>
      </c>
      <c r="D335" s="8" t="s">
        <v>84</v>
      </c>
      <c r="E335" s="19" t="s">
        <v>327</v>
      </c>
      <c r="F335" s="8" t="s">
        <v>135</v>
      </c>
      <c r="G335" s="8" t="s">
        <v>136</v>
      </c>
      <c r="H335" s="8"/>
      <c r="I335" s="15"/>
      <c r="J335" s="190"/>
    </row>
    <row r="336" spans="1:10" s="9" customFormat="1" x14ac:dyDescent="0.25">
      <c r="A336" s="23">
        <v>335</v>
      </c>
      <c r="B336" s="11" t="s">
        <v>323</v>
      </c>
      <c r="C336" s="8" t="s">
        <v>83</v>
      </c>
      <c r="D336" s="8" t="s">
        <v>84</v>
      </c>
      <c r="E336" s="19" t="s">
        <v>327</v>
      </c>
      <c r="F336" s="8" t="s">
        <v>137</v>
      </c>
      <c r="G336" s="8" t="s">
        <v>138</v>
      </c>
      <c r="H336" s="8"/>
      <c r="I336" s="15"/>
      <c r="J336" s="190"/>
    </row>
    <row r="337" spans="1:10" s="9" customFormat="1" x14ac:dyDescent="0.25">
      <c r="A337" s="23">
        <v>336</v>
      </c>
      <c r="B337" s="11" t="s">
        <v>323</v>
      </c>
      <c r="C337" s="8" t="s">
        <v>83</v>
      </c>
      <c r="D337" s="8" t="s">
        <v>84</v>
      </c>
      <c r="E337" s="19" t="s">
        <v>327</v>
      </c>
      <c r="F337" s="8" t="s">
        <v>139</v>
      </c>
      <c r="G337" s="8" t="s">
        <v>140</v>
      </c>
      <c r="H337" s="8"/>
      <c r="I337" s="15"/>
      <c r="J337" s="190"/>
    </row>
    <row r="338" spans="1:10" s="9" customFormat="1" x14ac:dyDescent="0.25">
      <c r="A338" s="23">
        <v>337</v>
      </c>
      <c r="B338" s="11" t="s">
        <v>323</v>
      </c>
      <c r="C338" s="8" t="s">
        <v>83</v>
      </c>
      <c r="D338" s="8" t="s">
        <v>84</v>
      </c>
      <c r="E338" s="19" t="s">
        <v>327</v>
      </c>
      <c r="F338" s="8" t="s">
        <v>141</v>
      </c>
      <c r="G338" s="8" t="s">
        <v>142</v>
      </c>
      <c r="H338" s="8"/>
      <c r="I338" s="15">
        <v>1273</v>
      </c>
      <c r="J338" s="190"/>
    </row>
    <row r="339" spans="1:10" s="9" customFormat="1" x14ac:dyDescent="0.25">
      <c r="A339" s="23">
        <v>338</v>
      </c>
      <c r="B339" s="11" t="s">
        <v>323</v>
      </c>
      <c r="C339" s="8" t="s">
        <v>83</v>
      </c>
      <c r="D339" s="8" t="s">
        <v>84</v>
      </c>
      <c r="E339" s="19" t="s">
        <v>327</v>
      </c>
      <c r="F339" s="8" t="s">
        <v>143</v>
      </c>
      <c r="G339" s="8" t="s">
        <v>144</v>
      </c>
      <c r="H339" s="8"/>
      <c r="I339" s="15"/>
      <c r="J339" s="190"/>
    </row>
    <row r="340" spans="1:10" s="9" customFormat="1" x14ac:dyDescent="0.25">
      <c r="A340" s="23">
        <v>339</v>
      </c>
      <c r="B340" s="11" t="s">
        <v>323</v>
      </c>
      <c r="C340" s="8" t="s">
        <v>83</v>
      </c>
      <c r="D340" s="8" t="s">
        <v>84</v>
      </c>
      <c r="E340" s="19" t="s">
        <v>327</v>
      </c>
      <c r="F340" s="8" t="s">
        <v>145</v>
      </c>
      <c r="G340" s="8" t="s">
        <v>146</v>
      </c>
      <c r="H340" s="8"/>
      <c r="I340" s="15"/>
      <c r="J340" s="190"/>
    </row>
    <row r="341" spans="1:10" s="9" customFormat="1" x14ac:dyDescent="0.25">
      <c r="A341" s="23">
        <v>340</v>
      </c>
      <c r="B341" s="11" t="s">
        <v>323</v>
      </c>
      <c r="C341" s="8" t="s">
        <v>83</v>
      </c>
      <c r="D341" s="8" t="s">
        <v>84</v>
      </c>
      <c r="E341" s="19" t="s">
        <v>327</v>
      </c>
      <c r="F341" s="8" t="s">
        <v>147</v>
      </c>
      <c r="G341" s="8" t="s">
        <v>148</v>
      </c>
      <c r="H341" s="8"/>
      <c r="I341" s="15"/>
      <c r="J341" s="190"/>
    </row>
    <row r="342" spans="1:10" s="9" customFormat="1" x14ac:dyDescent="0.25">
      <c r="A342" s="23">
        <v>341</v>
      </c>
      <c r="B342" s="11" t="s">
        <v>323</v>
      </c>
      <c r="C342" s="8" t="s">
        <v>83</v>
      </c>
      <c r="D342" s="8" t="s">
        <v>84</v>
      </c>
      <c r="E342" s="19" t="s">
        <v>327</v>
      </c>
      <c r="F342" s="8" t="s">
        <v>149</v>
      </c>
      <c r="G342" s="8" t="s">
        <v>150</v>
      </c>
      <c r="H342" s="8"/>
      <c r="I342" s="15"/>
      <c r="J342" s="190"/>
    </row>
    <row r="343" spans="1:10" s="9" customFormat="1" x14ac:dyDescent="0.25">
      <c r="A343" s="23">
        <v>342</v>
      </c>
      <c r="B343" s="11" t="s">
        <v>323</v>
      </c>
      <c r="C343" s="8" t="s">
        <v>83</v>
      </c>
      <c r="D343" s="8" t="s">
        <v>84</v>
      </c>
      <c r="E343" s="19" t="s">
        <v>327</v>
      </c>
      <c r="F343" s="8" t="s">
        <v>151</v>
      </c>
      <c r="G343" s="8" t="s">
        <v>152</v>
      </c>
      <c r="H343" s="8"/>
      <c r="I343" s="15"/>
      <c r="J343" s="190"/>
    </row>
    <row r="344" spans="1:10" s="9" customFormat="1" x14ac:dyDescent="0.25">
      <c r="A344" s="23">
        <v>343</v>
      </c>
      <c r="B344" s="11" t="s">
        <v>323</v>
      </c>
      <c r="C344" s="8" t="s">
        <v>83</v>
      </c>
      <c r="D344" s="8" t="s">
        <v>84</v>
      </c>
      <c r="E344" s="19" t="s">
        <v>327</v>
      </c>
      <c r="F344" s="8" t="s">
        <v>153</v>
      </c>
      <c r="G344" s="8" t="s">
        <v>154</v>
      </c>
      <c r="H344" s="8"/>
      <c r="I344" s="15"/>
      <c r="J344" s="190"/>
    </row>
    <row r="345" spans="1:10" s="9" customFormat="1" x14ac:dyDescent="0.25">
      <c r="A345" s="23">
        <v>344</v>
      </c>
      <c r="B345" s="11" t="s">
        <v>323</v>
      </c>
      <c r="C345" s="8" t="s">
        <v>83</v>
      </c>
      <c r="D345" s="8" t="s">
        <v>84</v>
      </c>
      <c r="E345" s="19" t="s">
        <v>327</v>
      </c>
      <c r="F345" s="8" t="s">
        <v>155</v>
      </c>
      <c r="G345" s="8" t="s">
        <v>156</v>
      </c>
      <c r="H345" s="8"/>
      <c r="I345" s="15"/>
      <c r="J345" s="190"/>
    </row>
    <row r="346" spans="1:10" s="9" customFormat="1" x14ac:dyDescent="0.25">
      <c r="A346" s="23">
        <v>345</v>
      </c>
      <c r="B346" s="11" t="s">
        <v>323</v>
      </c>
      <c r="C346" s="8" t="s">
        <v>83</v>
      </c>
      <c r="D346" s="8" t="s">
        <v>84</v>
      </c>
      <c r="E346" s="19" t="s">
        <v>327</v>
      </c>
      <c r="F346" s="8" t="s">
        <v>157</v>
      </c>
      <c r="G346" s="8" t="s">
        <v>158</v>
      </c>
      <c r="H346" s="8"/>
      <c r="I346" s="15"/>
      <c r="J346" s="190"/>
    </row>
    <row r="347" spans="1:10" s="9" customFormat="1" x14ac:dyDescent="0.25">
      <c r="A347" s="23">
        <v>346</v>
      </c>
      <c r="B347" s="11" t="s">
        <v>323</v>
      </c>
      <c r="C347" s="8" t="s">
        <v>83</v>
      </c>
      <c r="D347" s="8" t="s">
        <v>84</v>
      </c>
      <c r="E347" s="19" t="s">
        <v>327</v>
      </c>
      <c r="F347" s="8" t="s">
        <v>159</v>
      </c>
      <c r="G347" s="8" t="s">
        <v>160</v>
      </c>
      <c r="H347" s="8"/>
      <c r="I347" s="15"/>
      <c r="J347" s="190"/>
    </row>
    <row r="348" spans="1:10" s="9" customFormat="1" x14ac:dyDescent="0.25">
      <c r="A348" s="23">
        <v>347</v>
      </c>
      <c r="B348" s="11" t="s">
        <v>323</v>
      </c>
      <c r="C348" s="8" t="s">
        <v>83</v>
      </c>
      <c r="D348" s="8" t="s">
        <v>84</v>
      </c>
      <c r="E348" s="19" t="s">
        <v>327</v>
      </c>
      <c r="F348" s="8" t="s">
        <v>161</v>
      </c>
      <c r="G348" s="8" t="s">
        <v>162</v>
      </c>
      <c r="H348" s="8"/>
      <c r="I348" s="15"/>
      <c r="J348" s="190"/>
    </row>
    <row r="349" spans="1:10" s="9" customFormat="1" x14ac:dyDescent="0.25">
      <c r="A349" s="23">
        <v>348</v>
      </c>
      <c r="B349" s="11" t="s">
        <v>323</v>
      </c>
      <c r="C349" s="8" t="s">
        <v>83</v>
      </c>
      <c r="D349" s="8" t="s">
        <v>84</v>
      </c>
      <c r="E349" s="19" t="s">
        <v>327</v>
      </c>
      <c r="F349" s="8" t="s">
        <v>163</v>
      </c>
      <c r="G349" s="8" t="s">
        <v>164</v>
      </c>
      <c r="H349" s="8"/>
      <c r="I349" s="15"/>
      <c r="J349" s="190"/>
    </row>
    <row r="350" spans="1:10" s="9" customFormat="1" x14ac:dyDescent="0.25">
      <c r="A350" s="23">
        <v>349</v>
      </c>
      <c r="B350" s="11" t="s">
        <v>323</v>
      </c>
      <c r="C350" s="8" t="s">
        <v>83</v>
      </c>
      <c r="D350" s="8" t="s">
        <v>84</v>
      </c>
      <c r="E350" s="19" t="s">
        <v>327</v>
      </c>
      <c r="F350" s="8" t="s">
        <v>165</v>
      </c>
      <c r="G350" s="8" t="s">
        <v>166</v>
      </c>
      <c r="H350" s="8"/>
      <c r="I350" s="15"/>
      <c r="J350" s="190"/>
    </row>
    <row r="351" spans="1:10" s="9" customFormat="1" x14ac:dyDescent="0.25">
      <c r="A351" s="23">
        <v>350</v>
      </c>
      <c r="B351" s="11" t="s">
        <v>323</v>
      </c>
      <c r="C351" s="8" t="s">
        <v>83</v>
      </c>
      <c r="D351" s="8" t="s">
        <v>84</v>
      </c>
      <c r="E351" s="19" t="s">
        <v>327</v>
      </c>
      <c r="F351" s="8" t="s">
        <v>167</v>
      </c>
      <c r="G351" s="8" t="s">
        <v>168</v>
      </c>
      <c r="H351" s="8"/>
      <c r="I351" s="15"/>
      <c r="J351" s="190"/>
    </row>
    <row r="352" spans="1:10" s="9" customFormat="1" x14ac:dyDescent="0.25">
      <c r="A352" s="23">
        <v>351</v>
      </c>
      <c r="B352" s="11" t="s">
        <v>323</v>
      </c>
      <c r="C352" s="8" t="s">
        <v>83</v>
      </c>
      <c r="D352" s="8" t="s">
        <v>76</v>
      </c>
      <c r="E352" s="19" t="s">
        <v>327</v>
      </c>
      <c r="F352" s="8" t="s">
        <v>169</v>
      </c>
      <c r="G352" s="8" t="s">
        <v>170</v>
      </c>
      <c r="H352" s="8"/>
      <c r="I352" s="15">
        <v>231603</v>
      </c>
      <c r="J352" s="190"/>
    </row>
    <row r="353" spans="1:10" s="9" customFormat="1" x14ac:dyDescent="0.25">
      <c r="A353" s="23">
        <v>352</v>
      </c>
      <c r="B353" s="11" t="s">
        <v>323</v>
      </c>
      <c r="C353" s="8" t="s">
        <v>83</v>
      </c>
      <c r="D353" s="8" t="s">
        <v>84</v>
      </c>
      <c r="E353" s="19" t="s">
        <v>327</v>
      </c>
      <c r="F353" s="8" t="s">
        <v>171</v>
      </c>
      <c r="G353" s="8" t="s">
        <v>172</v>
      </c>
      <c r="H353" s="8"/>
      <c r="I353" s="15"/>
      <c r="J353" s="190"/>
    </row>
    <row r="354" spans="1:10" s="9" customFormat="1" x14ac:dyDescent="0.25">
      <c r="A354" s="23">
        <v>353</v>
      </c>
      <c r="B354" s="11" t="s">
        <v>323</v>
      </c>
      <c r="C354" s="8" t="s">
        <v>83</v>
      </c>
      <c r="D354" s="8" t="s">
        <v>84</v>
      </c>
      <c r="E354" s="19" t="s">
        <v>327</v>
      </c>
      <c r="F354" s="8" t="s">
        <v>173</v>
      </c>
      <c r="G354" s="8" t="s">
        <v>174</v>
      </c>
      <c r="H354" s="8"/>
      <c r="I354" s="15"/>
      <c r="J354" s="190"/>
    </row>
    <row r="355" spans="1:10" s="9" customFormat="1" x14ac:dyDescent="0.25">
      <c r="A355" s="23">
        <v>354</v>
      </c>
      <c r="B355" s="11" t="s">
        <v>323</v>
      </c>
      <c r="C355" s="8" t="s">
        <v>83</v>
      </c>
      <c r="D355" s="8" t="s">
        <v>84</v>
      </c>
      <c r="E355" s="19" t="s">
        <v>327</v>
      </c>
      <c r="F355" s="8" t="s">
        <v>175</v>
      </c>
      <c r="G355" s="8" t="s">
        <v>176</v>
      </c>
      <c r="H355" s="8"/>
      <c r="I355" s="15"/>
      <c r="J355" s="190"/>
    </row>
    <row r="356" spans="1:10" s="9" customFormat="1" x14ac:dyDescent="0.25">
      <c r="A356" s="23">
        <v>355</v>
      </c>
      <c r="B356" s="11" t="s">
        <v>323</v>
      </c>
      <c r="C356" s="8" t="s">
        <v>83</v>
      </c>
      <c r="D356" s="8" t="s">
        <v>84</v>
      </c>
      <c r="E356" s="19" t="s">
        <v>327</v>
      </c>
      <c r="F356" s="8" t="s">
        <v>177</v>
      </c>
      <c r="G356" s="8" t="s">
        <v>178</v>
      </c>
      <c r="H356" s="8"/>
      <c r="I356" s="15"/>
      <c r="J356" s="190"/>
    </row>
    <row r="357" spans="1:10" s="9" customFormat="1" x14ac:dyDescent="0.25">
      <c r="A357" s="23">
        <v>356</v>
      </c>
      <c r="B357" s="11" t="s">
        <v>323</v>
      </c>
      <c r="C357" s="8" t="s">
        <v>83</v>
      </c>
      <c r="D357" s="8" t="s">
        <v>84</v>
      </c>
      <c r="E357" s="19" t="s">
        <v>327</v>
      </c>
      <c r="F357" s="8" t="s">
        <v>179</v>
      </c>
      <c r="G357" s="8" t="s">
        <v>180</v>
      </c>
      <c r="H357" s="8"/>
      <c r="I357" s="15"/>
      <c r="J357" s="190"/>
    </row>
    <row r="358" spans="1:10" s="9" customFormat="1" x14ac:dyDescent="0.25">
      <c r="A358" s="23">
        <v>357</v>
      </c>
      <c r="B358" s="11" t="s">
        <v>323</v>
      </c>
      <c r="C358" s="8" t="s">
        <v>83</v>
      </c>
      <c r="D358" s="8" t="s">
        <v>84</v>
      </c>
      <c r="E358" s="19" t="s">
        <v>327</v>
      </c>
      <c r="F358" s="8" t="s">
        <v>181</v>
      </c>
      <c r="G358" s="8" t="s">
        <v>182</v>
      </c>
      <c r="H358" s="8"/>
      <c r="I358" s="15"/>
      <c r="J358" s="190"/>
    </row>
    <row r="359" spans="1:10" s="9" customFormat="1" x14ac:dyDescent="0.25">
      <c r="A359" s="23">
        <v>358</v>
      </c>
      <c r="B359" s="11" t="s">
        <v>323</v>
      </c>
      <c r="C359" s="8" t="s">
        <v>83</v>
      </c>
      <c r="D359" s="8" t="s">
        <v>84</v>
      </c>
      <c r="E359" s="19" t="s">
        <v>327</v>
      </c>
      <c r="F359" s="8" t="s">
        <v>183</v>
      </c>
      <c r="G359" s="8" t="s">
        <v>184</v>
      </c>
      <c r="H359" s="8"/>
      <c r="I359" s="15"/>
      <c r="J359" s="190"/>
    </row>
    <row r="360" spans="1:10" s="9" customFormat="1" x14ac:dyDescent="0.25">
      <c r="A360" s="23">
        <v>359</v>
      </c>
      <c r="B360" s="11" t="s">
        <v>323</v>
      </c>
      <c r="C360" s="8" t="s">
        <v>83</v>
      </c>
      <c r="D360" s="8" t="s">
        <v>84</v>
      </c>
      <c r="E360" s="19" t="s">
        <v>327</v>
      </c>
      <c r="F360" s="8" t="s">
        <v>185</v>
      </c>
      <c r="G360" s="8" t="s">
        <v>186</v>
      </c>
      <c r="H360" s="8"/>
      <c r="I360" s="15"/>
      <c r="J360" s="190"/>
    </row>
    <row r="361" spans="1:10" s="9" customFormat="1" x14ac:dyDescent="0.25">
      <c r="A361" s="23">
        <v>360</v>
      </c>
      <c r="B361" s="11" t="s">
        <v>323</v>
      </c>
      <c r="C361" s="8" t="s">
        <v>83</v>
      </c>
      <c r="D361" s="8" t="s">
        <v>84</v>
      </c>
      <c r="E361" s="19" t="s">
        <v>327</v>
      </c>
      <c r="F361" s="8" t="s">
        <v>187</v>
      </c>
      <c r="G361" s="8" t="s">
        <v>188</v>
      </c>
      <c r="H361" s="8"/>
      <c r="I361" s="15"/>
      <c r="J361" s="190"/>
    </row>
    <row r="362" spans="1:10" s="9" customFormat="1" x14ac:dyDescent="0.25">
      <c r="A362" s="23">
        <v>361</v>
      </c>
      <c r="B362" s="11" t="s">
        <v>323</v>
      </c>
      <c r="C362" s="8" t="s">
        <v>83</v>
      </c>
      <c r="D362" s="8" t="s">
        <v>76</v>
      </c>
      <c r="E362" s="19" t="s">
        <v>327</v>
      </c>
      <c r="F362" s="8" t="s">
        <v>189</v>
      </c>
      <c r="G362" s="8" t="s">
        <v>190</v>
      </c>
      <c r="H362" s="8"/>
      <c r="I362" s="15">
        <v>231603</v>
      </c>
      <c r="J362" s="190"/>
    </row>
    <row r="363" spans="1:10" s="9" customFormat="1" x14ac:dyDescent="0.25">
      <c r="A363" s="23">
        <v>362</v>
      </c>
      <c r="B363" s="11" t="s">
        <v>323</v>
      </c>
      <c r="C363" s="8" t="s">
        <v>191</v>
      </c>
      <c r="D363" s="8" t="s">
        <v>84</v>
      </c>
      <c r="E363" s="19" t="s">
        <v>328</v>
      </c>
      <c r="F363" s="8" t="s">
        <v>0</v>
      </c>
      <c r="G363" s="8" t="s">
        <v>1</v>
      </c>
      <c r="H363" s="8">
        <v>0.24</v>
      </c>
      <c r="I363" s="15">
        <v>12875</v>
      </c>
      <c r="J363" s="190">
        <f>Table1[[#This Row],[Actual]]/Table1[[#This Row],[FTE]]</f>
        <v>53645.833333333336</v>
      </c>
    </row>
    <row r="364" spans="1:10" s="9" customFormat="1" x14ac:dyDescent="0.25">
      <c r="A364" s="23">
        <v>363</v>
      </c>
      <c r="B364" s="11" t="s">
        <v>323</v>
      </c>
      <c r="C364" s="8" t="s">
        <v>191</v>
      </c>
      <c r="D364" s="8" t="s">
        <v>84</v>
      </c>
      <c r="E364" s="19" t="s">
        <v>328</v>
      </c>
      <c r="F364" s="8" t="s">
        <v>2</v>
      </c>
      <c r="G364" s="8" t="s">
        <v>3</v>
      </c>
      <c r="H364" s="8"/>
      <c r="I364" s="15"/>
      <c r="J364" s="190"/>
    </row>
    <row r="365" spans="1:10" s="9" customFormat="1" x14ac:dyDescent="0.25">
      <c r="A365" s="23">
        <v>364</v>
      </c>
      <c r="B365" s="11" t="s">
        <v>323</v>
      </c>
      <c r="C365" s="8" t="s">
        <v>191</v>
      </c>
      <c r="D365" s="8" t="s">
        <v>84</v>
      </c>
      <c r="E365" s="19" t="s">
        <v>328</v>
      </c>
      <c r="F365" s="8" t="s">
        <v>4</v>
      </c>
      <c r="G365" s="8" t="s">
        <v>5</v>
      </c>
      <c r="H365" s="8">
        <v>0.1</v>
      </c>
      <c r="I365" s="15">
        <v>1711</v>
      </c>
      <c r="J365" s="190">
        <f>Table1[[#This Row],[Actual]]/Table1[[#This Row],[FTE]]</f>
        <v>17110</v>
      </c>
    </row>
    <row r="366" spans="1:10" s="9" customFormat="1" x14ac:dyDescent="0.25">
      <c r="A366" s="23">
        <v>365</v>
      </c>
      <c r="B366" s="11" t="s">
        <v>323</v>
      </c>
      <c r="C366" s="8" t="s">
        <v>191</v>
      </c>
      <c r="D366" s="8" t="s">
        <v>84</v>
      </c>
      <c r="E366" s="19" t="s">
        <v>328</v>
      </c>
      <c r="F366" s="8" t="s">
        <v>6</v>
      </c>
      <c r="G366" s="8" t="s">
        <v>7</v>
      </c>
      <c r="H366" s="8"/>
      <c r="I366" s="15"/>
      <c r="J366" s="190"/>
    </row>
    <row r="367" spans="1:10" s="9" customFormat="1" x14ac:dyDescent="0.25">
      <c r="A367" s="23">
        <v>366</v>
      </c>
      <c r="B367" s="11" t="s">
        <v>323</v>
      </c>
      <c r="C367" s="8" t="s">
        <v>191</v>
      </c>
      <c r="D367" s="8" t="s">
        <v>84</v>
      </c>
      <c r="E367" s="19" t="s">
        <v>329</v>
      </c>
      <c r="F367" s="8" t="s">
        <v>10</v>
      </c>
      <c r="G367" s="8" t="s">
        <v>11</v>
      </c>
      <c r="H367" s="8"/>
      <c r="I367" s="15"/>
      <c r="J367" s="190"/>
    </row>
    <row r="368" spans="1:10" s="9" customFormat="1" x14ac:dyDescent="0.25">
      <c r="A368" s="23">
        <v>367</v>
      </c>
      <c r="B368" s="11" t="s">
        <v>323</v>
      </c>
      <c r="C368" s="8" t="s">
        <v>191</v>
      </c>
      <c r="D368" s="8" t="s">
        <v>84</v>
      </c>
      <c r="E368" s="19" t="s">
        <v>329</v>
      </c>
      <c r="F368" s="8" t="s">
        <v>12</v>
      </c>
      <c r="G368" s="8" t="s">
        <v>13</v>
      </c>
      <c r="H368" s="8"/>
      <c r="I368" s="15"/>
      <c r="J368" s="190"/>
    </row>
    <row r="369" spans="1:10" s="9" customFormat="1" x14ac:dyDescent="0.25">
      <c r="A369" s="23">
        <v>368</v>
      </c>
      <c r="B369" s="11" t="s">
        <v>323</v>
      </c>
      <c r="C369" s="8" t="s">
        <v>191</v>
      </c>
      <c r="D369" s="8" t="s">
        <v>84</v>
      </c>
      <c r="E369" s="19" t="s">
        <v>329</v>
      </c>
      <c r="F369" s="8" t="s">
        <v>14</v>
      </c>
      <c r="G369" s="8" t="s">
        <v>15</v>
      </c>
      <c r="H369" s="8"/>
      <c r="I369" s="15"/>
      <c r="J369" s="190"/>
    </row>
    <row r="370" spans="1:10" s="9" customFormat="1" x14ac:dyDescent="0.25">
      <c r="A370" s="23">
        <v>369</v>
      </c>
      <c r="B370" s="11" t="s">
        <v>323</v>
      </c>
      <c r="C370" s="8" t="s">
        <v>191</v>
      </c>
      <c r="D370" s="8" t="s">
        <v>84</v>
      </c>
      <c r="E370" s="19" t="s">
        <v>329</v>
      </c>
      <c r="F370" s="8" t="s">
        <v>16</v>
      </c>
      <c r="G370" s="8" t="s">
        <v>17</v>
      </c>
      <c r="H370" s="8"/>
      <c r="I370" s="15"/>
      <c r="J370" s="190"/>
    </row>
    <row r="371" spans="1:10" s="9" customFormat="1" x14ac:dyDescent="0.25">
      <c r="A371" s="23">
        <v>370</v>
      </c>
      <c r="B371" s="11" t="s">
        <v>323</v>
      </c>
      <c r="C371" s="8" t="s">
        <v>191</v>
      </c>
      <c r="D371" s="8" t="s">
        <v>84</v>
      </c>
      <c r="E371" s="19" t="s">
        <v>329</v>
      </c>
      <c r="F371" s="8" t="s">
        <v>18</v>
      </c>
      <c r="G371" s="8" t="s">
        <v>19</v>
      </c>
      <c r="H371" s="8"/>
      <c r="I371" s="15"/>
      <c r="J371" s="190"/>
    </row>
    <row r="372" spans="1:10" s="9" customFormat="1" x14ac:dyDescent="0.25">
      <c r="A372" s="23">
        <v>371</v>
      </c>
      <c r="B372" s="11" t="s">
        <v>323</v>
      </c>
      <c r="C372" s="8" t="s">
        <v>191</v>
      </c>
      <c r="D372" s="8" t="s">
        <v>84</v>
      </c>
      <c r="E372" s="19" t="s">
        <v>329</v>
      </c>
      <c r="F372" s="8" t="s">
        <v>20</v>
      </c>
      <c r="G372" s="8" t="s">
        <v>21</v>
      </c>
      <c r="H372" s="8"/>
      <c r="I372" s="15"/>
      <c r="J372" s="190"/>
    </row>
    <row r="373" spans="1:10" s="9" customFormat="1" x14ac:dyDescent="0.25">
      <c r="A373" s="23">
        <v>372</v>
      </c>
      <c r="B373" s="11" t="s">
        <v>323</v>
      </c>
      <c r="C373" s="8" t="s">
        <v>191</v>
      </c>
      <c r="D373" s="8" t="s">
        <v>84</v>
      </c>
      <c r="E373" s="19" t="s">
        <v>329</v>
      </c>
      <c r="F373" s="8" t="s">
        <v>22</v>
      </c>
      <c r="G373" s="8" t="s">
        <v>23</v>
      </c>
      <c r="H373" s="8"/>
      <c r="I373" s="15"/>
      <c r="J373" s="190"/>
    </row>
    <row r="374" spans="1:10" s="9" customFormat="1" x14ac:dyDescent="0.25">
      <c r="A374" s="23">
        <v>373</v>
      </c>
      <c r="B374" s="11" t="s">
        <v>323</v>
      </c>
      <c r="C374" s="8" t="s">
        <v>191</v>
      </c>
      <c r="D374" s="8" t="s">
        <v>84</v>
      </c>
      <c r="E374" s="19" t="s">
        <v>329</v>
      </c>
      <c r="F374" s="8" t="s">
        <v>24</v>
      </c>
      <c r="G374" s="8" t="s">
        <v>25</v>
      </c>
      <c r="H374" s="8"/>
      <c r="I374" s="15"/>
      <c r="J374" s="190"/>
    </row>
    <row r="375" spans="1:10" s="9" customFormat="1" x14ac:dyDescent="0.25">
      <c r="A375" s="23">
        <v>374</v>
      </c>
      <c r="B375" s="11" t="s">
        <v>323</v>
      </c>
      <c r="C375" s="8" t="s">
        <v>191</v>
      </c>
      <c r="D375" s="8" t="s">
        <v>84</v>
      </c>
      <c r="E375" s="19" t="s">
        <v>329</v>
      </c>
      <c r="F375" s="8" t="s">
        <v>26</v>
      </c>
      <c r="G375" s="8" t="s">
        <v>27</v>
      </c>
      <c r="H375" s="8"/>
      <c r="I375" s="15"/>
      <c r="J375" s="190"/>
    </row>
    <row r="376" spans="1:10" s="9" customFormat="1" x14ac:dyDescent="0.25">
      <c r="A376" s="23">
        <v>375</v>
      </c>
      <c r="B376" s="11" t="s">
        <v>323</v>
      </c>
      <c r="C376" s="8" t="s">
        <v>191</v>
      </c>
      <c r="D376" s="8" t="s">
        <v>84</v>
      </c>
      <c r="E376" s="19" t="s">
        <v>329</v>
      </c>
      <c r="F376" s="8" t="s">
        <v>28</v>
      </c>
      <c r="G376" s="8" t="s">
        <v>29</v>
      </c>
      <c r="H376" s="8"/>
      <c r="I376" s="15"/>
      <c r="J376" s="190"/>
    </row>
    <row r="377" spans="1:10" s="9" customFormat="1" x14ac:dyDescent="0.25">
      <c r="A377" s="23">
        <v>376</v>
      </c>
      <c r="B377" s="11" t="s">
        <v>323</v>
      </c>
      <c r="C377" s="8" t="s">
        <v>191</v>
      </c>
      <c r="D377" s="8" t="s">
        <v>84</v>
      </c>
      <c r="E377" s="19" t="s">
        <v>329</v>
      </c>
      <c r="F377" s="8" t="s">
        <v>41</v>
      </c>
      <c r="G377" s="8" t="s">
        <v>42</v>
      </c>
      <c r="H377" s="8"/>
      <c r="I377" s="15"/>
      <c r="J377" s="190"/>
    </row>
    <row r="378" spans="1:10" s="9" customFormat="1" x14ac:dyDescent="0.25">
      <c r="A378" s="23">
        <v>377</v>
      </c>
      <c r="B378" s="11" t="s">
        <v>323</v>
      </c>
      <c r="C378" s="8" t="s">
        <v>191</v>
      </c>
      <c r="D378" s="8" t="s">
        <v>84</v>
      </c>
      <c r="E378" s="19" t="s">
        <v>329</v>
      </c>
      <c r="F378" s="8" t="s">
        <v>43</v>
      </c>
      <c r="G378" s="8" t="s">
        <v>44</v>
      </c>
      <c r="H378" s="8"/>
      <c r="I378" s="15"/>
      <c r="J378" s="190"/>
    </row>
    <row r="379" spans="1:10" s="9" customFormat="1" x14ac:dyDescent="0.25">
      <c r="A379" s="23">
        <v>378</v>
      </c>
      <c r="B379" s="11" t="s">
        <v>323</v>
      </c>
      <c r="C379" s="8" t="s">
        <v>191</v>
      </c>
      <c r="D379" s="8" t="s">
        <v>84</v>
      </c>
      <c r="E379" s="19" t="s">
        <v>329</v>
      </c>
      <c r="F379" s="8" t="s">
        <v>8</v>
      </c>
      <c r="G379" s="8" t="s">
        <v>9</v>
      </c>
      <c r="H379" s="8"/>
      <c r="I379" s="15"/>
      <c r="J379" s="190"/>
    </row>
    <row r="380" spans="1:10" s="9" customFormat="1" x14ac:dyDescent="0.25">
      <c r="A380" s="23">
        <v>379</v>
      </c>
      <c r="B380" s="11" t="s">
        <v>323</v>
      </c>
      <c r="C380" s="8" t="s">
        <v>191</v>
      </c>
      <c r="D380" s="8" t="s">
        <v>84</v>
      </c>
      <c r="E380" s="19" t="s">
        <v>329</v>
      </c>
      <c r="F380" s="8" t="s">
        <v>49</v>
      </c>
      <c r="G380" s="8" t="s">
        <v>50</v>
      </c>
      <c r="H380" s="8"/>
      <c r="I380" s="15"/>
      <c r="J380" s="190"/>
    </row>
    <row r="381" spans="1:10" s="9" customFormat="1" x14ac:dyDescent="0.25">
      <c r="A381" s="23">
        <v>380</v>
      </c>
      <c r="B381" s="11" t="s">
        <v>323</v>
      </c>
      <c r="C381" s="8" t="s">
        <v>191</v>
      </c>
      <c r="D381" s="8" t="s">
        <v>84</v>
      </c>
      <c r="E381" s="19" t="s">
        <v>329</v>
      </c>
      <c r="F381" s="8" t="s">
        <v>51</v>
      </c>
      <c r="G381" s="8" t="s">
        <v>52</v>
      </c>
      <c r="H381" s="8"/>
      <c r="I381" s="15"/>
      <c r="J381" s="190"/>
    </row>
    <row r="382" spans="1:10" s="9" customFormat="1" x14ac:dyDescent="0.25">
      <c r="A382" s="23">
        <v>381</v>
      </c>
      <c r="B382" s="11" t="s">
        <v>323</v>
      </c>
      <c r="C382" s="8" t="s">
        <v>191</v>
      </c>
      <c r="D382" s="8" t="s">
        <v>84</v>
      </c>
      <c r="E382" s="19" t="s">
        <v>329</v>
      </c>
      <c r="F382" s="8" t="s">
        <v>53</v>
      </c>
      <c r="G382" s="8" t="s">
        <v>54</v>
      </c>
      <c r="H382" s="8"/>
      <c r="I382" s="15"/>
      <c r="J382" s="190"/>
    </row>
    <row r="383" spans="1:10" s="9" customFormat="1" x14ac:dyDescent="0.25">
      <c r="A383" s="23">
        <v>382</v>
      </c>
      <c r="B383" s="11" t="s">
        <v>323</v>
      </c>
      <c r="C383" s="8" t="s">
        <v>191</v>
      </c>
      <c r="D383" s="8" t="s">
        <v>84</v>
      </c>
      <c r="E383" s="19" t="s">
        <v>329</v>
      </c>
      <c r="F383" s="8" t="s">
        <v>30</v>
      </c>
      <c r="G383" s="8" t="s">
        <v>31</v>
      </c>
      <c r="H383" s="8"/>
      <c r="I383" s="15"/>
      <c r="J383" s="190"/>
    </row>
    <row r="384" spans="1:10" s="9" customFormat="1" x14ac:dyDescent="0.25">
      <c r="A384" s="23">
        <v>383</v>
      </c>
      <c r="B384" s="11" t="s">
        <v>323</v>
      </c>
      <c r="C384" s="8" t="s">
        <v>191</v>
      </c>
      <c r="D384" s="8" t="s">
        <v>84</v>
      </c>
      <c r="E384" s="19" t="s">
        <v>329</v>
      </c>
      <c r="F384" s="8" t="s">
        <v>32</v>
      </c>
      <c r="G384" s="8" t="s">
        <v>192</v>
      </c>
      <c r="H384" s="8"/>
      <c r="I384" s="15"/>
      <c r="J384" s="190"/>
    </row>
    <row r="385" spans="1:10" s="9" customFormat="1" x14ac:dyDescent="0.25">
      <c r="A385" s="23">
        <v>384</v>
      </c>
      <c r="B385" s="11" t="s">
        <v>323</v>
      </c>
      <c r="C385" s="8" t="s">
        <v>191</v>
      </c>
      <c r="D385" s="8" t="s">
        <v>84</v>
      </c>
      <c r="E385" s="19" t="s">
        <v>329</v>
      </c>
      <c r="F385" s="8" t="s">
        <v>33</v>
      </c>
      <c r="G385" s="8" t="s">
        <v>34</v>
      </c>
      <c r="H385" s="8"/>
      <c r="I385" s="15"/>
      <c r="J385" s="190"/>
    </row>
    <row r="386" spans="1:10" s="9" customFormat="1" x14ac:dyDescent="0.25">
      <c r="A386" s="23">
        <v>385</v>
      </c>
      <c r="B386" s="11" t="s">
        <v>323</v>
      </c>
      <c r="C386" s="8" t="s">
        <v>191</v>
      </c>
      <c r="D386" s="8" t="s">
        <v>84</v>
      </c>
      <c r="E386" s="19" t="s">
        <v>329</v>
      </c>
      <c r="F386" s="8" t="s">
        <v>35</v>
      </c>
      <c r="G386" s="8" t="s">
        <v>36</v>
      </c>
      <c r="H386" s="8"/>
      <c r="I386" s="15"/>
      <c r="J386" s="190"/>
    </row>
    <row r="387" spans="1:10" s="9" customFormat="1" x14ac:dyDescent="0.25">
      <c r="A387" s="23">
        <v>386</v>
      </c>
      <c r="B387" s="11" t="s">
        <v>323</v>
      </c>
      <c r="C387" s="8" t="s">
        <v>191</v>
      </c>
      <c r="D387" s="8" t="s">
        <v>84</v>
      </c>
      <c r="E387" s="19" t="s">
        <v>329</v>
      </c>
      <c r="F387" s="8" t="s">
        <v>37</v>
      </c>
      <c r="G387" s="8" t="s">
        <v>38</v>
      </c>
      <c r="H387" s="8"/>
      <c r="I387" s="15"/>
      <c r="J387" s="190"/>
    </row>
    <row r="388" spans="1:10" s="9" customFormat="1" x14ac:dyDescent="0.25">
      <c r="A388" s="23">
        <v>387</v>
      </c>
      <c r="B388" s="11" t="s">
        <v>323</v>
      </c>
      <c r="C388" s="8" t="s">
        <v>191</v>
      </c>
      <c r="D388" s="8" t="s">
        <v>84</v>
      </c>
      <c r="E388" s="19" t="s">
        <v>329</v>
      </c>
      <c r="F388" s="8" t="s">
        <v>45</v>
      </c>
      <c r="G388" s="8" t="s">
        <v>46</v>
      </c>
      <c r="H388" s="8"/>
      <c r="I388" s="15"/>
      <c r="J388" s="190"/>
    </row>
    <row r="389" spans="1:10" s="9" customFormat="1" x14ac:dyDescent="0.25">
      <c r="A389" s="23">
        <v>388</v>
      </c>
      <c r="B389" s="11" t="s">
        <v>323</v>
      </c>
      <c r="C389" s="8" t="s">
        <v>191</v>
      </c>
      <c r="D389" s="8" t="s">
        <v>84</v>
      </c>
      <c r="E389" s="19" t="s">
        <v>329</v>
      </c>
      <c r="F389" s="8" t="s">
        <v>39</v>
      </c>
      <c r="G389" s="8" t="s">
        <v>40</v>
      </c>
      <c r="H389" s="8"/>
      <c r="I389" s="15"/>
      <c r="J389" s="190"/>
    </row>
    <row r="390" spans="1:10" s="9" customFormat="1" x14ac:dyDescent="0.25">
      <c r="A390" s="23">
        <v>389</v>
      </c>
      <c r="B390" s="11" t="s">
        <v>323</v>
      </c>
      <c r="C390" s="8" t="s">
        <v>191</v>
      </c>
      <c r="D390" s="8" t="s">
        <v>84</v>
      </c>
      <c r="E390" s="19" t="s">
        <v>329</v>
      </c>
      <c r="F390" s="8" t="s">
        <v>55</v>
      </c>
      <c r="G390" s="8" t="s">
        <v>56</v>
      </c>
      <c r="H390" s="8"/>
      <c r="I390" s="15"/>
      <c r="J390" s="190"/>
    </row>
    <row r="391" spans="1:10" s="9" customFormat="1" x14ac:dyDescent="0.25">
      <c r="A391" s="23">
        <v>390</v>
      </c>
      <c r="B391" s="11" t="s">
        <v>323</v>
      </c>
      <c r="C391" s="8" t="s">
        <v>191</v>
      </c>
      <c r="D391" s="8" t="s">
        <v>84</v>
      </c>
      <c r="E391" s="19" t="s">
        <v>329</v>
      </c>
      <c r="F391" s="8" t="s">
        <v>47</v>
      </c>
      <c r="G391" s="8" t="s">
        <v>48</v>
      </c>
      <c r="H391" s="8"/>
      <c r="I391" s="15"/>
      <c r="J391" s="190"/>
    </row>
    <row r="392" spans="1:10" s="9" customFormat="1" x14ac:dyDescent="0.25">
      <c r="A392" s="23">
        <v>391</v>
      </c>
      <c r="B392" s="11" t="s">
        <v>323</v>
      </c>
      <c r="C392" s="8" t="s">
        <v>191</v>
      </c>
      <c r="D392" s="8" t="s">
        <v>84</v>
      </c>
      <c r="E392" s="19" t="s">
        <v>329</v>
      </c>
      <c r="F392" s="8" t="s">
        <v>57</v>
      </c>
      <c r="G392" s="8" t="s">
        <v>58</v>
      </c>
      <c r="H392" s="8"/>
      <c r="I392" s="15"/>
      <c r="J392" s="190"/>
    </row>
    <row r="393" spans="1:10" s="9" customFormat="1" x14ac:dyDescent="0.25">
      <c r="A393" s="23">
        <v>392</v>
      </c>
      <c r="B393" s="11" t="s">
        <v>323</v>
      </c>
      <c r="C393" s="8" t="s">
        <v>191</v>
      </c>
      <c r="D393" s="8" t="s">
        <v>84</v>
      </c>
      <c r="E393" s="19" t="s">
        <v>329</v>
      </c>
      <c r="F393" s="8" t="s">
        <v>59</v>
      </c>
      <c r="G393" s="8" t="s">
        <v>60</v>
      </c>
      <c r="H393" s="8"/>
      <c r="I393" s="15"/>
      <c r="J393" s="190"/>
    </row>
    <row r="394" spans="1:10" s="9" customFormat="1" x14ac:dyDescent="0.25">
      <c r="A394" s="23">
        <v>393</v>
      </c>
      <c r="B394" s="11" t="s">
        <v>323</v>
      </c>
      <c r="C394" s="8" t="s">
        <v>191</v>
      </c>
      <c r="D394" s="8" t="s">
        <v>84</v>
      </c>
      <c r="E394" s="19" t="s">
        <v>329</v>
      </c>
      <c r="F394" s="8" t="s">
        <v>61</v>
      </c>
      <c r="G394" s="8" t="s">
        <v>62</v>
      </c>
      <c r="H394" s="8"/>
      <c r="I394" s="15"/>
      <c r="J394" s="190"/>
    </row>
    <row r="395" spans="1:10" s="9" customFormat="1" x14ac:dyDescent="0.25">
      <c r="A395" s="23">
        <v>394</v>
      </c>
      <c r="B395" s="11" t="s">
        <v>323</v>
      </c>
      <c r="C395" s="8" t="s">
        <v>191</v>
      </c>
      <c r="D395" s="8" t="s">
        <v>84</v>
      </c>
      <c r="E395" s="19" t="s">
        <v>329</v>
      </c>
      <c r="F395" s="8" t="s">
        <v>63</v>
      </c>
      <c r="G395" s="8" t="s">
        <v>64</v>
      </c>
      <c r="H395" s="8"/>
      <c r="I395" s="15"/>
      <c r="J395" s="190"/>
    </row>
    <row r="396" spans="1:10" s="9" customFormat="1" x14ac:dyDescent="0.25">
      <c r="A396" s="23">
        <v>395</v>
      </c>
      <c r="B396" s="11" t="s">
        <v>323</v>
      </c>
      <c r="C396" s="8" t="s">
        <v>191</v>
      </c>
      <c r="D396" s="8" t="s">
        <v>84</v>
      </c>
      <c r="E396" s="19" t="s">
        <v>329</v>
      </c>
      <c r="F396" s="8" t="s">
        <v>65</v>
      </c>
      <c r="G396" s="8" t="s">
        <v>66</v>
      </c>
      <c r="H396" s="8">
        <v>1.4</v>
      </c>
      <c r="I396" s="15">
        <v>46324</v>
      </c>
      <c r="J396" s="190">
        <f>Table1[[#This Row],[Actual]]/Table1[[#This Row],[FTE]]</f>
        <v>33088.571428571428</v>
      </c>
    </row>
    <row r="397" spans="1:10" s="9" customFormat="1" x14ac:dyDescent="0.25">
      <c r="A397" s="23">
        <v>396</v>
      </c>
      <c r="B397" s="11" t="s">
        <v>323</v>
      </c>
      <c r="C397" s="8" t="s">
        <v>191</v>
      </c>
      <c r="D397" s="8" t="s">
        <v>84</v>
      </c>
      <c r="E397" s="19" t="s">
        <v>330</v>
      </c>
      <c r="F397" s="8" t="s">
        <v>67</v>
      </c>
      <c r="G397" s="8" t="s">
        <v>68</v>
      </c>
      <c r="H397" s="8">
        <v>0.12</v>
      </c>
      <c r="I397" s="15">
        <v>2949</v>
      </c>
      <c r="J397" s="190">
        <f>Table1[[#This Row],[Actual]]/Table1[[#This Row],[FTE]]</f>
        <v>24575</v>
      </c>
    </row>
    <row r="398" spans="1:10" s="9" customFormat="1" x14ac:dyDescent="0.25">
      <c r="A398" s="23">
        <v>397</v>
      </c>
      <c r="B398" s="11" t="s">
        <v>323</v>
      </c>
      <c r="C398" s="8" t="s">
        <v>191</v>
      </c>
      <c r="D398" s="8" t="s">
        <v>84</v>
      </c>
      <c r="E398" s="19" t="s">
        <v>330</v>
      </c>
      <c r="F398" s="8" t="s">
        <v>69</v>
      </c>
      <c r="G398" s="8" t="s">
        <v>193</v>
      </c>
      <c r="H398" s="8"/>
      <c r="I398" s="15"/>
      <c r="J398" s="190"/>
    </row>
    <row r="399" spans="1:10" s="9" customFormat="1" x14ac:dyDescent="0.25">
      <c r="A399" s="23">
        <v>398</v>
      </c>
      <c r="B399" s="11" t="s">
        <v>323</v>
      </c>
      <c r="C399" s="8" t="s">
        <v>191</v>
      </c>
      <c r="D399" s="8" t="s">
        <v>84</v>
      </c>
      <c r="E399" s="19" t="s">
        <v>330</v>
      </c>
      <c r="F399" s="8" t="s">
        <v>70</v>
      </c>
      <c r="G399" s="8" t="s">
        <v>71</v>
      </c>
      <c r="H399" s="8"/>
      <c r="I399" s="15"/>
      <c r="J399" s="190"/>
    </row>
    <row r="400" spans="1:10" s="9" customFormat="1" x14ac:dyDescent="0.25">
      <c r="A400" s="23">
        <v>399</v>
      </c>
      <c r="B400" s="11" t="s">
        <v>323</v>
      </c>
      <c r="C400" s="8" t="s">
        <v>191</v>
      </c>
      <c r="D400" s="8" t="s">
        <v>84</v>
      </c>
      <c r="E400" s="19" t="s">
        <v>327</v>
      </c>
      <c r="F400" s="8" t="s">
        <v>72</v>
      </c>
      <c r="G400" s="8" t="s">
        <v>73</v>
      </c>
      <c r="H400" s="8"/>
      <c r="I400" s="15"/>
      <c r="J400" s="190"/>
    </row>
    <row r="401" spans="1:10" s="9" customFormat="1" x14ac:dyDescent="0.25">
      <c r="A401" s="23">
        <v>400</v>
      </c>
      <c r="B401" s="11" t="s">
        <v>323</v>
      </c>
      <c r="C401" s="8" t="s">
        <v>191</v>
      </c>
      <c r="D401" s="8" t="s">
        <v>76</v>
      </c>
      <c r="E401" s="19" t="s">
        <v>327</v>
      </c>
      <c r="F401" s="8" t="s">
        <v>194</v>
      </c>
      <c r="G401" s="8" t="s">
        <v>195</v>
      </c>
      <c r="H401" s="8">
        <v>1.8599999999999999</v>
      </c>
      <c r="I401" s="15">
        <v>63859</v>
      </c>
      <c r="J401" s="190">
        <f>Table1[[#This Row],[Actual]]/Table1[[#This Row],[FTE]]</f>
        <v>34332.795698924732</v>
      </c>
    </row>
    <row r="402" spans="1:10" s="9" customFormat="1" x14ac:dyDescent="0.25">
      <c r="A402" s="23">
        <v>401</v>
      </c>
      <c r="B402" s="11" t="s">
        <v>323</v>
      </c>
      <c r="C402" s="8" t="s">
        <v>75</v>
      </c>
      <c r="D402" s="8" t="s">
        <v>76</v>
      </c>
      <c r="E402" s="19" t="s">
        <v>327</v>
      </c>
      <c r="F402" s="8" t="s">
        <v>196</v>
      </c>
      <c r="G402" s="8" t="s">
        <v>197</v>
      </c>
      <c r="H402" s="8">
        <v>1.8599999999999999</v>
      </c>
      <c r="I402" s="15">
        <v>63859</v>
      </c>
      <c r="J402" s="190">
        <f>Table1[[#This Row],[Actual]]/Table1[[#This Row],[FTE]]</f>
        <v>34332.795698924732</v>
      </c>
    </row>
    <row r="403" spans="1:10" s="9" customFormat="1" x14ac:dyDescent="0.25">
      <c r="A403" s="23">
        <v>402</v>
      </c>
      <c r="B403" s="11" t="s">
        <v>323</v>
      </c>
      <c r="C403" s="8" t="s">
        <v>75</v>
      </c>
      <c r="D403" s="8" t="s">
        <v>84</v>
      </c>
      <c r="E403" s="19" t="s">
        <v>327</v>
      </c>
      <c r="F403" s="8" t="s">
        <v>198</v>
      </c>
      <c r="G403" s="8" t="s">
        <v>199</v>
      </c>
      <c r="H403" s="8"/>
      <c r="I403" s="15"/>
      <c r="J403" s="190"/>
    </row>
    <row r="404" spans="1:10" s="9" customFormat="1" x14ac:dyDescent="0.25">
      <c r="A404" s="23">
        <v>403</v>
      </c>
      <c r="B404" s="11" t="s">
        <v>323</v>
      </c>
      <c r="C404" s="8" t="s">
        <v>75</v>
      </c>
      <c r="D404" s="8" t="s">
        <v>84</v>
      </c>
      <c r="E404" s="19" t="s">
        <v>327</v>
      </c>
      <c r="F404" s="8" t="s">
        <v>200</v>
      </c>
      <c r="G404" s="8" t="s">
        <v>201</v>
      </c>
      <c r="H404" s="8"/>
      <c r="I404" s="15"/>
      <c r="J404" s="190"/>
    </row>
    <row r="405" spans="1:10" s="9" customFormat="1" x14ac:dyDescent="0.25">
      <c r="A405" s="23">
        <v>404</v>
      </c>
      <c r="B405" s="11" t="s">
        <v>323</v>
      </c>
      <c r="C405" s="8" t="s">
        <v>75</v>
      </c>
      <c r="D405" s="8" t="s">
        <v>84</v>
      </c>
      <c r="E405" s="19" t="s">
        <v>327</v>
      </c>
      <c r="F405" s="8" t="s">
        <v>202</v>
      </c>
      <c r="G405" s="8" t="s">
        <v>203</v>
      </c>
      <c r="H405" s="8"/>
      <c r="I405" s="15"/>
      <c r="J405" s="190"/>
    </row>
    <row r="406" spans="1:10" s="9" customFormat="1" x14ac:dyDescent="0.25">
      <c r="A406" s="23">
        <v>405</v>
      </c>
      <c r="B406" s="11" t="s">
        <v>323</v>
      </c>
      <c r="C406" s="8" t="s">
        <v>75</v>
      </c>
      <c r="D406" s="8" t="s">
        <v>84</v>
      </c>
      <c r="E406" s="19" t="s">
        <v>327</v>
      </c>
      <c r="F406" s="8" t="s">
        <v>204</v>
      </c>
      <c r="G406" s="8" t="s">
        <v>205</v>
      </c>
      <c r="H406" s="8"/>
      <c r="I406" s="15"/>
      <c r="J406" s="190"/>
    </row>
    <row r="407" spans="1:10" s="9" customFormat="1" x14ac:dyDescent="0.25">
      <c r="A407" s="23">
        <v>406</v>
      </c>
      <c r="B407" s="11" t="s">
        <v>323</v>
      </c>
      <c r="C407" s="8" t="s">
        <v>75</v>
      </c>
      <c r="D407" s="8" t="s">
        <v>76</v>
      </c>
      <c r="E407" s="19" t="s">
        <v>327</v>
      </c>
      <c r="F407" s="8" t="s">
        <v>206</v>
      </c>
      <c r="G407" s="8" t="s">
        <v>207</v>
      </c>
      <c r="H407" s="8">
        <v>0</v>
      </c>
      <c r="I407" s="15">
        <v>0</v>
      </c>
      <c r="J407" s="190"/>
    </row>
    <row r="408" spans="1:10" s="9" customFormat="1" x14ac:dyDescent="0.25">
      <c r="A408" s="23">
        <v>407</v>
      </c>
      <c r="B408" s="11" t="s">
        <v>323</v>
      </c>
      <c r="C408" s="8" t="s">
        <v>75</v>
      </c>
      <c r="D408" s="8" t="s">
        <v>84</v>
      </c>
      <c r="E408" s="19" t="s">
        <v>327</v>
      </c>
      <c r="F408" s="8" t="s">
        <v>208</v>
      </c>
      <c r="G408" s="8" t="s">
        <v>209</v>
      </c>
      <c r="H408" s="8"/>
      <c r="I408" s="15"/>
      <c r="J408" s="190"/>
    </row>
    <row r="409" spans="1:10" x14ac:dyDescent="0.25">
      <c r="A409" s="23">
        <v>408</v>
      </c>
      <c r="B409" s="11" t="s">
        <v>323</v>
      </c>
      <c r="C409" s="8" t="s">
        <v>75</v>
      </c>
      <c r="D409" s="8" t="s">
        <v>76</v>
      </c>
      <c r="E409" s="19" t="s">
        <v>327</v>
      </c>
      <c r="F409" s="8" t="s">
        <v>210</v>
      </c>
      <c r="G409" s="8" t="s">
        <v>211</v>
      </c>
      <c r="H409" s="8">
        <v>1.8599999999999999</v>
      </c>
      <c r="I409" s="15">
        <v>63859</v>
      </c>
      <c r="J409" s="190">
        <f>Table1[[#This Row],[Actual]]/Table1[[#This Row],[FTE]]</f>
        <v>34332.795698924732</v>
      </c>
    </row>
    <row r="410" spans="1:10" x14ac:dyDescent="0.25">
      <c r="A410" s="23">
        <v>409</v>
      </c>
      <c r="B410" s="11" t="s">
        <v>323</v>
      </c>
      <c r="C410" s="8" t="s">
        <v>75</v>
      </c>
      <c r="D410" s="8" t="s">
        <v>84</v>
      </c>
      <c r="E410" s="19" t="s">
        <v>327</v>
      </c>
      <c r="F410" s="8" t="s">
        <v>212</v>
      </c>
      <c r="G410" s="8" t="s">
        <v>213</v>
      </c>
      <c r="H410" s="8"/>
      <c r="I410" s="15">
        <v>4823</v>
      </c>
      <c r="J410" s="190"/>
    </row>
    <row r="411" spans="1:10" x14ac:dyDescent="0.25">
      <c r="A411" s="23">
        <v>410</v>
      </c>
      <c r="B411" s="11" t="s">
        <v>323</v>
      </c>
      <c r="C411" s="8" t="s">
        <v>75</v>
      </c>
      <c r="D411" s="8" t="s">
        <v>84</v>
      </c>
      <c r="E411" s="19" t="s">
        <v>327</v>
      </c>
      <c r="F411" s="8" t="s">
        <v>214</v>
      </c>
      <c r="G411" s="8" t="s">
        <v>215</v>
      </c>
      <c r="H411" s="8"/>
      <c r="I411" s="15">
        <v>15299</v>
      </c>
      <c r="J411" s="190"/>
    </row>
    <row r="412" spans="1:10" x14ac:dyDescent="0.25">
      <c r="A412" s="23">
        <v>411</v>
      </c>
      <c r="B412" s="11" t="s">
        <v>323</v>
      </c>
      <c r="C412" s="8" t="s">
        <v>75</v>
      </c>
      <c r="D412" s="8" t="s">
        <v>84</v>
      </c>
      <c r="E412" s="19" t="s">
        <v>327</v>
      </c>
      <c r="F412" s="8" t="s">
        <v>216</v>
      </c>
      <c r="G412" s="8" t="s">
        <v>217</v>
      </c>
      <c r="H412" s="8"/>
      <c r="I412" s="15"/>
      <c r="J412" s="190"/>
    </row>
    <row r="413" spans="1:10" x14ac:dyDescent="0.25">
      <c r="A413" s="23">
        <v>412</v>
      </c>
      <c r="B413" s="11" t="s">
        <v>323</v>
      </c>
      <c r="C413" s="8" t="s">
        <v>75</v>
      </c>
      <c r="D413" s="8" t="s">
        <v>76</v>
      </c>
      <c r="E413" s="19" t="s">
        <v>327</v>
      </c>
      <c r="F413" s="8" t="s">
        <v>218</v>
      </c>
      <c r="G413" s="8" t="s">
        <v>219</v>
      </c>
      <c r="H413" s="8"/>
      <c r="I413" s="15">
        <v>83981</v>
      </c>
      <c r="J413" s="190"/>
    </row>
    <row r="414" spans="1:10" x14ac:dyDescent="0.25">
      <c r="A414" s="23">
        <v>413</v>
      </c>
      <c r="B414" s="11" t="s">
        <v>323</v>
      </c>
      <c r="C414" s="8" t="s">
        <v>75</v>
      </c>
      <c r="D414" s="8" t="s">
        <v>84</v>
      </c>
      <c r="E414" s="19" t="s">
        <v>327</v>
      </c>
      <c r="F414" s="8" t="s">
        <v>220</v>
      </c>
      <c r="G414" s="8" t="s">
        <v>221</v>
      </c>
      <c r="H414" s="8"/>
      <c r="I414" s="15">
        <v>11730</v>
      </c>
      <c r="J414" s="190"/>
    </row>
    <row r="415" spans="1:10" x14ac:dyDescent="0.25">
      <c r="A415" s="23">
        <v>414</v>
      </c>
      <c r="B415" s="11" t="s">
        <v>323</v>
      </c>
      <c r="C415" s="8" t="s">
        <v>75</v>
      </c>
      <c r="D415" s="8" t="s">
        <v>84</v>
      </c>
      <c r="E415" s="19" t="s">
        <v>327</v>
      </c>
      <c r="F415" s="8" t="s">
        <v>222</v>
      </c>
      <c r="G415" s="8" t="s">
        <v>223</v>
      </c>
      <c r="H415" s="8"/>
      <c r="I415" s="15"/>
      <c r="J415" s="190"/>
    </row>
    <row r="416" spans="1:10" x14ac:dyDescent="0.25">
      <c r="A416" s="23">
        <v>415</v>
      </c>
      <c r="B416" s="11" t="s">
        <v>323</v>
      </c>
      <c r="C416" s="8" t="s">
        <v>75</v>
      </c>
      <c r="D416" s="8" t="s">
        <v>84</v>
      </c>
      <c r="E416" s="19" t="s">
        <v>327</v>
      </c>
      <c r="F416" s="8" t="s">
        <v>224</v>
      </c>
      <c r="G416" s="8" t="s">
        <v>225</v>
      </c>
      <c r="H416" s="8"/>
      <c r="I416" s="15">
        <v>941</v>
      </c>
      <c r="J416" s="190"/>
    </row>
    <row r="417" spans="1:10" x14ac:dyDescent="0.25">
      <c r="A417" s="23">
        <v>416</v>
      </c>
      <c r="B417" s="11" t="s">
        <v>323</v>
      </c>
      <c r="C417" s="8" t="s">
        <v>75</v>
      </c>
      <c r="D417" s="8" t="s">
        <v>84</v>
      </c>
      <c r="E417" s="19" t="s">
        <v>327</v>
      </c>
      <c r="F417" s="8" t="s">
        <v>226</v>
      </c>
      <c r="G417" s="8" t="s">
        <v>227</v>
      </c>
      <c r="H417" s="8"/>
      <c r="I417" s="15"/>
      <c r="J417" s="190"/>
    </row>
    <row r="418" spans="1:10" x14ac:dyDescent="0.25">
      <c r="A418" s="23">
        <v>417</v>
      </c>
      <c r="B418" s="11" t="s">
        <v>323</v>
      </c>
      <c r="C418" s="8" t="s">
        <v>75</v>
      </c>
      <c r="D418" s="8" t="s">
        <v>76</v>
      </c>
      <c r="E418" s="19" t="s">
        <v>327</v>
      </c>
      <c r="F418" s="8" t="s">
        <v>228</v>
      </c>
      <c r="G418" s="8" t="s">
        <v>229</v>
      </c>
      <c r="H418" s="8"/>
      <c r="I418" s="15">
        <v>12671</v>
      </c>
      <c r="J418" s="190"/>
    </row>
    <row r="419" spans="1:10" x14ac:dyDescent="0.25">
      <c r="A419" s="23">
        <v>418</v>
      </c>
      <c r="B419" s="11" t="s">
        <v>323</v>
      </c>
      <c r="C419" s="8" t="s">
        <v>75</v>
      </c>
      <c r="D419" s="8" t="s">
        <v>84</v>
      </c>
      <c r="E419" s="19" t="s">
        <v>327</v>
      </c>
      <c r="F419" s="8" t="s">
        <v>230</v>
      </c>
      <c r="G419" s="8" t="s">
        <v>231</v>
      </c>
      <c r="H419" s="8"/>
      <c r="I419" s="15">
        <v>82181</v>
      </c>
      <c r="J419" s="190"/>
    </row>
    <row r="420" spans="1:10" x14ac:dyDescent="0.25">
      <c r="A420" s="23">
        <v>419</v>
      </c>
      <c r="B420" s="11" t="s">
        <v>323</v>
      </c>
      <c r="C420" s="8" t="s">
        <v>75</v>
      </c>
      <c r="D420" s="8" t="s">
        <v>84</v>
      </c>
      <c r="E420" s="19" t="s">
        <v>327</v>
      </c>
      <c r="F420" s="8" t="s">
        <v>232</v>
      </c>
      <c r="G420" s="8" t="s">
        <v>233</v>
      </c>
      <c r="H420" s="8"/>
      <c r="I420" s="15"/>
      <c r="J420" s="190"/>
    </row>
    <row r="421" spans="1:10" x14ac:dyDescent="0.25">
      <c r="A421" s="23">
        <v>420</v>
      </c>
      <c r="B421" s="11" t="s">
        <v>323</v>
      </c>
      <c r="C421" s="8" t="s">
        <v>75</v>
      </c>
      <c r="D421" s="8" t="s">
        <v>84</v>
      </c>
      <c r="E421" s="19" t="s">
        <v>327</v>
      </c>
      <c r="F421" s="8" t="s">
        <v>234</v>
      </c>
      <c r="G421" s="8" t="s">
        <v>235</v>
      </c>
      <c r="H421" s="8"/>
      <c r="I421" s="15"/>
      <c r="J421" s="190"/>
    </row>
    <row r="422" spans="1:10" x14ac:dyDescent="0.25">
      <c r="A422" s="23">
        <v>421</v>
      </c>
      <c r="B422" s="11" t="s">
        <v>323</v>
      </c>
      <c r="C422" s="8" t="s">
        <v>75</v>
      </c>
      <c r="D422" s="8" t="s">
        <v>84</v>
      </c>
      <c r="E422" s="19" t="s">
        <v>327</v>
      </c>
      <c r="F422" s="8" t="s">
        <v>236</v>
      </c>
      <c r="G422" s="8" t="s">
        <v>237</v>
      </c>
      <c r="H422" s="8"/>
      <c r="I422" s="15"/>
      <c r="J422" s="190"/>
    </row>
    <row r="423" spans="1:10" x14ac:dyDescent="0.25">
      <c r="A423" s="23">
        <v>422</v>
      </c>
      <c r="B423" s="11" t="s">
        <v>323</v>
      </c>
      <c r="C423" s="8" t="s">
        <v>75</v>
      </c>
      <c r="D423" s="8" t="s">
        <v>84</v>
      </c>
      <c r="E423" s="19" t="s">
        <v>327</v>
      </c>
      <c r="F423" s="8" t="s">
        <v>238</v>
      </c>
      <c r="G423" s="8" t="s">
        <v>239</v>
      </c>
      <c r="H423" s="8"/>
      <c r="I423" s="15">
        <v>578</v>
      </c>
      <c r="J423" s="190"/>
    </row>
    <row r="424" spans="1:10" x14ac:dyDescent="0.25">
      <c r="A424" s="23">
        <v>423</v>
      </c>
      <c r="B424" s="11" t="s">
        <v>323</v>
      </c>
      <c r="C424" s="8" t="s">
        <v>75</v>
      </c>
      <c r="D424" s="8" t="s">
        <v>84</v>
      </c>
      <c r="E424" s="19" t="s">
        <v>327</v>
      </c>
      <c r="F424" s="8" t="s">
        <v>240</v>
      </c>
      <c r="G424" s="8" t="s">
        <v>241</v>
      </c>
      <c r="H424" s="8"/>
      <c r="I424" s="15">
        <v>1070</v>
      </c>
      <c r="J424" s="190"/>
    </row>
    <row r="425" spans="1:10" x14ac:dyDescent="0.25">
      <c r="A425" s="23">
        <v>424</v>
      </c>
      <c r="B425" s="11" t="s">
        <v>323</v>
      </c>
      <c r="C425" s="8" t="s">
        <v>75</v>
      </c>
      <c r="D425" s="8" t="s">
        <v>84</v>
      </c>
      <c r="E425" s="19" t="s">
        <v>327</v>
      </c>
      <c r="F425" s="8" t="s">
        <v>242</v>
      </c>
      <c r="G425" s="8" t="s">
        <v>243</v>
      </c>
      <c r="H425" s="8"/>
      <c r="I425" s="15">
        <v>0</v>
      </c>
      <c r="J425" s="190"/>
    </row>
    <row r="426" spans="1:10" x14ac:dyDescent="0.25">
      <c r="A426" s="23">
        <v>425</v>
      </c>
      <c r="B426" s="11" t="s">
        <v>323</v>
      </c>
      <c r="C426" s="8" t="s">
        <v>75</v>
      </c>
      <c r="D426" s="8" t="s">
        <v>84</v>
      </c>
      <c r="E426" s="19" t="s">
        <v>327</v>
      </c>
      <c r="F426" s="8" t="s">
        <v>244</v>
      </c>
      <c r="G426" s="8" t="s">
        <v>245</v>
      </c>
      <c r="H426" s="8"/>
      <c r="I426" s="15"/>
      <c r="J426" s="190"/>
    </row>
    <row r="427" spans="1:10" x14ac:dyDescent="0.25">
      <c r="A427" s="23">
        <v>426</v>
      </c>
      <c r="B427" s="11" t="s">
        <v>323</v>
      </c>
      <c r="C427" s="8" t="s">
        <v>75</v>
      </c>
      <c r="D427" s="8" t="s">
        <v>84</v>
      </c>
      <c r="E427" s="19" t="s">
        <v>327</v>
      </c>
      <c r="F427" s="8" t="s">
        <v>246</v>
      </c>
      <c r="G427" s="8" t="s">
        <v>247</v>
      </c>
      <c r="H427" s="8"/>
      <c r="I427" s="15"/>
      <c r="J427" s="190"/>
    </row>
    <row r="428" spans="1:10" x14ac:dyDescent="0.25">
      <c r="A428" s="23">
        <v>427</v>
      </c>
      <c r="B428" s="11" t="s">
        <v>323</v>
      </c>
      <c r="C428" s="8" t="s">
        <v>75</v>
      </c>
      <c r="D428" s="8" t="s">
        <v>84</v>
      </c>
      <c r="E428" s="19" t="s">
        <v>327</v>
      </c>
      <c r="F428" s="8" t="s">
        <v>248</v>
      </c>
      <c r="G428" s="8" t="s">
        <v>249</v>
      </c>
      <c r="H428" s="8"/>
      <c r="I428" s="15"/>
      <c r="J428" s="190"/>
    </row>
    <row r="429" spans="1:10" x14ac:dyDescent="0.25">
      <c r="A429" s="23">
        <v>428</v>
      </c>
      <c r="B429" s="11" t="s">
        <v>323</v>
      </c>
      <c r="C429" s="8" t="s">
        <v>75</v>
      </c>
      <c r="D429" s="8" t="s">
        <v>84</v>
      </c>
      <c r="E429" s="19" t="s">
        <v>327</v>
      </c>
      <c r="F429" s="8" t="s">
        <v>250</v>
      </c>
      <c r="G429" s="8" t="s">
        <v>251</v>
      </c>
      <c r="H429" s="8"/>
      <c r="I429" s="15"/>
      <c r="J429" s="190"/>
    </row>
    <row r="430" spans="1:10" x14ac:dyDescent="0.25">
      <c r="A430" s="23">
        <v>429</v>
      </c>
      <c r="B430" s="11" t="s">
        <v>323</v>
      </c>
      <c r="C430" s="8" t="s">
        <v>75</v>
      </c>
      <c r="D430" s="8" t="s">
        <v>84</v>
      </c>
      <c r="E430" s="19" t="s">
        <v>327</v>
      </c>
      <c r="F430" s="8" t="s">
        <v>252</v>
      </c>
      <c r="G430" s="8" t="s">
        <v>253</v>
      </c>
      <c r="H430" s="8"/>
      <c r="I430" s="15"/>
      <c r="J430" s="190"/>
    </row>
    <row r="431" spans="1:10" x14ac:dyDescent="0.25">
      <c r="A431" s="23">
        <v>430</v>
      </c>
      <c r="B431" s="11" t="s">
        <v>323</v>
      </c>
      <c r="C431" s="8" t="s">
        <v>75</v>
      </c>
      <c r="D431" s="8" t="s">
        <v>84</v>
      </c>
      <c r="E431" s="19" t="s">
        <v>327</v>
      </c>
      <c r="F431" s="8" t="s">
        <v>254</v>
      </c>
      <c r="G431" s="8" t="s">
        <v>255</v>
      </c>
      <c r="H431" s="8"/>
      <c r="I431" s="15"/>
      <c r="J431" s="190"/>
    </row>
    <row r="432" spans="1:10" x14ac:dyDescent="0.25">
      <c r="A432" s="23">
        <v>431</v>
      </c>
      <c r="B432" s="11" t="s">
        <v>323</v>
      </c>
      <c r="C432" s="8" t="s">
        <v>75</v>
      </c>
      <c r="D432" s="8" t="s">
        <v>84</v>
      </c>
      <c r="E432" s="19" t="s">
        <v>327</v>
      </c>
      <c r="F432" s="8" t="s">
        <v>256</v>
      </c>
      <c r="G432" s="8" t="s">
        <v>257</v>
      </c>
      <c r="H432" s="8"/>
      <c r="I432" s="15"/>
      <c r="J432" s="190"/>
    </row>
    <row r="433" spans="1:10" x14ac:dyDescent="0.25">
      <c r="A433" s="23">
        <v>432</v>
      </c>
      <c r="B433" s="11" t="s">
        <v>323</v>
      </c>
      <c r="C433" s="8" t="s">
        <v>75</v>
      </c>
      <c r="D433" s="8" t="s">
        <v>84</v>
      </c>
      <c r="E433" s="19" t="s">
        <v>327</v>
      </c>
      <c r="F433" s="8" t="s">
        <v>258</v>
      </c>
      <c r="G433" s="8" t="s">
        <v>259</v>
      </c>
      <c r="H433" s="8"/>
      <c r="I433" s="15"/>
      <c r="J433" s="190"/>
    </row>
    <row r="434" spans="1:10" x14ac:dyDescent="0.25">
      <c r="A434" s="23">
        <v>433</v>
      </c>
      <c r="B434" s="11" t="s">
        <v>323</v>
      </c>
      <c r="C434" s="8" t="s">
        <v>75</v>
      </c>
      <c r="D434" s="8" t="s">
        <v>84</v>
      </c>
      <c r="E434" s="19" t="s">
        <v>327</v>
      </c>
      <c r="F434" s="8" t="s">
        <v>260</v>
      </c>
      <c r="G434" s="8" t="s">
        <v>261</v>
      </c>
      <c r="H434" s="8"/>
      <c r="I434" s="15">
        <v>1078</v>
      </c>
      <c r="J434" s="190"/>
    </row>
    <row r="435" spans="1:10" x14ac:dyDescent="0.25">
      <c r="A435" s="23">
        <v>434</v>
      </c>
      <c r="B435" s="11" t="s">
        <v>323</v>
      </c>
      <c r="C435" s="8" t="s">
        <v>75</v>
      </c>
      <c r="D435" s="8" t="s">
        <v>84</v>
      </c>
      <c r="E435" s="19" t="s">
        <v>327</v>
      </c>
      <c r="F435" s="8" t="s">
        <v>262</v>
      </c>
      <c r="G435" s="8" t="s">
        <v>263</v>
      </c>
      <c r="H435" s="8"/>
      <c r="I435" s="15"/>
      <c r="J435" s="190"/>
    </row>
    <row r="436" spans="1:10" x14ac:dyDescent="0.25">
      <c r="A436" s="23">
        <v>435</v>
      </c>
      <c r="B436" s="11" t="s">
        <v>323</v>
      </c>
      <c r="C436" s="8" t="s">
        <v>75</v>
      </c>
      <c r="D436" s="8" t="s">
        <v>84</v>
      </c>
      <c r="E436" s="19" t="s">
        <v>327</v>
      </c>
      <c r="F436" s="8" t="s">
        <v>264</v>
      </c>
      <c r="G436" s="8" t="s">
        <v>265</v>
      </c>
      <c r="H436" s="8"/>
      <c r="I436" s="15">
        <v>3242</v>
      </c>
      <c r="J436" s="190"/>
    </row>
    <row r="437" spans="1:10" x14ac:dyDescent="0.25">
      <c r="A437" s="23">
        <v>436</v>
      </c>
      <c r="B437" s="11" t="s">
        <v>323</v>
      </c>
      <c r="C437" s="8" t="s">
        <v>75</v>
      </c>
      <c r="D437" s="8" t="s">
        <v>76</v>
      </c>
      <c r="E437" s="19" t="s">
        <v>327</v>
      </c>
      <c r="F437" s="8" t="s">
        <v>266</v>
      </c>
      <c r="G437" s="8" t="s">
        <v>267</v>
      </c>
      <c r="H437" s="8"/>
      <c r="I437" s="15">
        <v>88149</v>
      </c>
      <c r="J437" s="190"/>
    </row>
    <row r="438" spans="1:10" x14ac:dyDescent="0.25">
      <c r="A438" s="23">
        <v>437</v>
      </c>
      <c r="B438" s="11" t="s">
        <v>323</v>
      </c>
      <c r="C438" s="8" t="s">
        <v>75</v>
      </c>
      <c r="D438" s="8" t="s">
        <v>84</v>
      </c>
      <c r="E438" s="19" t="s">
        <v>327</v>
      </c>
      <c r="F438" s="8" t="s">
        <v>268</v>
      </c>
      <c r="G438" s="8" t="s">
        <v>269</v>
      </c>
      <c r="H438" s="8"/>
      <c r="I438" s="15">
        <v>-81</v>
      </c>
      <c r="J438" s="190"/>
    </row>
    <row r="439" spans="1:10" x14ac:dyDescent="0.25">
      <c r="A439" s="23">
        <v>438</v>
      </c>
      <c r="B439" s="11" t="s">
        <v>323</v>
      </c>
      <c r="C439" s="8" t="s">
        <v>75</v>
      </c>
      <c r="D439" s="8" t="s">
        <v>84</v>
      </c>
      <c r="E439" s="19" t="s">
        <v>327</v>
      </c>
      <c r="F439" s="8" t="s">
        <v>270</v>
      </c>
      <c r="G439" s="8" t="s">
        <v>271</v>
      </c>
      <c r="H439" s="8"/>
      <c r="I439" s="15">
        <v>83</v>
      </c>
      <c r="J439" s="190"/>
    </row>
    <row r="440" spans="1:10" x14ac:dyDescent="0.25">
      <c r="A440" s="23">
        <v>439</v>
      </c>
      <c r="B440" s="11" t="s">
        <v>323</v>
      </c>
      <c r="C440" s="8" t="s">
        <v>75</v>
      </c>
      <c r="D440" s="8" t="s">
        <v>84</v>
      </c>
      <c r="E440" s="19" t="s">
        <v>327</v>
      </c>
      <c r="F440" s="8" t="s">
        <v>272</v>
      </c>
      <c r="G440" s="8" t="s">
        <v>273</v>
      </c>
      <c r="H440" s="8"/>
      <c r="I440" s="15"/>
      <c r="J440" s="190"/>
    </row>
    <row r="441" spans="1:10" x14ac:dyDescent="0.25">
      <c r="A441" s="23">
        <v>440</v>
      </c>
      <c r="B441" s="11" t="s">
        <v>323</v>
      </c>
      <c r="C441" s="8" t="s">
        <v>75</v>
      </c>
      <c r="D441" s="8" t="s">
        <v>84</v>
      </c>
      <c r="E441" s="19" t="s">
        <v>327</v>
      </c>
      <c r="F441" s="8" t="s">
        <v>274</v>
      </c>
      <c r="G441" s="8" t="s">
        <v>275</v>
      </c>
      <c r="H441" s="8"/>
      <c r="I441" s="15"/>
      <c r="J441" s="190"/>
    </row>
    <row r="442" spans="1:10" x14ac:dyDescent="0.25">
      <c r="A442" s="23">
        <v>441</v>
      </c>
      <c r="B442" s="11" t="s">
        <v>323</v>
      </c>
      <c r="C442" s="8" t="s">
        <v>75</v>
      </c>
      <c r="D442" s="8" t="s">
        <v>84</v>
      </c>
      <c r="E442" s="19" t="s">
        <v>327</v>
      </c>
      <c r="F442" s="8" t="s">
        <v>276</v>
      </c>
      <c r="G442" s="8" t="s">
        <v>277</v>
      </c>
      <c r="H442" s="8"/>
      <c r="I442" s="15"/>
      <c r="J442" s="190"/>
    </row>
    <row r="443" spans="1:10" x14ac:dyDescent="0.25">
      <c r="A443" s="23">
        <v>442</v>
      </c>
      <c r="B443" s="11" t="s">
        <v>323</v>
      </c>
      <c r="C443" s="8" t="s">
        <v>75</v>
      </c>
      <c r="D443" s="8" t="s">
        <v>84</v>
      </c>
      <c r="E443" s="19" t="s">
        <v>327</v>
      </c>
      <c r="F443" s="8" t="s">
        <v>278</v>
      </c>
      <c r="G443" s="8" t="s">
        <v>279</v>
      </c>
      <c r="H443" s="8"/>
      <c r="I443" s="15"/>
      <c r="J443" s="190"/>
    </row>
    <row r="444" spans="1:10" x14ac:dyDescent="0.25">
      <c r="A444" s="23">
        <v>443</v>
      </c>
      <c r="B444" s="11" t="s">
        <v>323</v>
      </c>
      <c r="C444" s="8" t="s">
        <v>75</v>
      </c>
      <c r="D444" s="8" t="s">
        <v>76</v>
      </c>
      <c r="E444" s="19" t="s">
        <v>327</v>
      </c>
      <c r="F444" s="8" t="s">
        <v>280</v>
      </c>
      <c r="G444" s="8" t="s">
        <v>281</v>
      </c>
      <c r="H444" s="8"/>
      <c r="I444" s="15">
        <v>2</v>
      </c>
      <c r="J444" s="190"/>
    </row>
    <row r="445" spans="1:10" x14ac:dyDescent="0.25">
      <c r="A445" s="23">
        <v>444</v>
      </c>
      <c r="B445" s="11" t="s">
        <v>323</v>
      </c>
      <c r="C445" s="8" t="s">
        <v>75</v>
      </c>
      <c r="D445" s="8" t="s">
        <v>84</v>
      </c>
      <c r="E445" s="19" t="s">
        <v>327</v>
      </c>
      <c r="F445" s="8" t="s">
        <v>282</v>
      </c>
      <c r="G445" s="8" t="s">
        <v>283</v>
      </c>
      <c r="H445" s="8"/>
      <c r="I445" s="15">
        <v>49342.103822186633</v>
      </c>
      <c r="J445" s="190"/>
    </row>
    <row r="446" spans="1:10" x14ac:dyDescent="0.25">
      <c r="A446" s="23">
        <v>445</v>
      </c>
      <c r="B446" s="11" t="s">
        <v>323</v>
      </c>
      <c r="C446" s="8" t="s">
        <v>75</v>
      </c>
      <c r="D446" s="8" t="s">
        <v>76</v>
      </c>
      <c r="E446" s="19" t="s">
        <v>327</v>
      </c>
      <c r="F446" s="8" t="s">
        <v>284</v>
      </c>
      <c r="G446" s="8" t="s">
        <v>285</v>
      </c>
      <c r="H446" s="8"/>
      <c r="I446" s="15">
        <v>234145.10382218665</v>
      </c>
      <c r="J446" s="190"/>
    </row>
    <row r="447" spans="1:10" x14ac:dyDescent="0.25">
      <c r="A447" s="23">
        <v>446</v>
      </c>
      <c r="B447" s="11" t="s">
        <v>323</v>
      </c>
      <c r="C447" s="8" t="s">
        <v>75</v>
      </c>
      <c r="D447" s="8" t="s">
        <v>84</v>
      </c>
      <c r="E447" s="19" t="s">
        <v>327</v>
      </c>
      <c r="F447" s="8" t="s">
        <v>286</v>
      </c>
      <c r="G447" s="8" t="s">
        <v>287</v>
      </c>
      <c r="H447" s="8"/>
      <c r="I447" s="15"/>
      <c r="J447" s="190"/>
    </row>
    <row r="448" spans="1:10" x14ac:dyDescent="0.25">
      <c r="A448" s="23">
        <v>447</v>
      </c>
      <c r="B448" s="11" t="s">
        <v>323</v>
      </c>
      <c r="C448" s="8" t="s">
        <v>75</v>
      </c>
      <c r="D448" s="8" t="s">
        <v>84</v>
      </c>
      <c r="E448" s="19" t="s">
        <v>327</v>
      </c>
      <c r="F448" s="8" t="s">
        <v>288</v>
      </c>
      <c r="G448" s="8" t="s">
        <v>289</v>
      </c>
      <c r="H448" s="8"/>
      <c r="I448" s="15"/>
      <c r="J448" s="190"/>
    </row>
    <row r="449" spans="1:10" x14ac:dyDescent="0.25">
      <c r="A449" s="23">
        <v>448</v>
      </c>
      <c r="B449" s="11" t="s">
        <v>323</v>
      </c>
      <c r="C449" s="8" t="s">
        <v>75</v>
      </c>
      <c r="D449" s="8" t="s">
        <v>76</v>
      </c>
      <c r="E449" s="19" t="s">
        <v>327</v>
      </c>
      <c r="F449" s="8" t="s">
        <v>290</v>
      </c>
      <c r="G449" s="8" t="s">
        <v>291</v>
      </c>
      <c r="H449" s="8"/>
      <c r="I449" s="15">
        <v>234145.10382218665</v>
      </c>
      <c r="J449" s="190"/>
    </row>
    <row r="450" spans="1:10" x14ac:dyDescent="0.25">
      <c r="A450" s="23">
        <v>449</v>
      </c>
      <c r="B450" s="11" t="s">
        <v>323</v>
      </c>
      <c r="C450" s="8" t="s">
        <v>75</v>
      </c>
      <c r="D450" s="8" t="s">
        <v>76</v>
      </c>
      <c r="E450" s="19" t="s">
        <v>327</v>
      </c>
      <c r="F450" s="8" t="s">
        <v>292</v>
      </c>
      <c r="G450" s="8" t="s">
        <v>293</v>
      </c>
      <c r="H450" s="8"/>
      <c r="I450" s="15">
        <v>231603</v>
      </c>
      <c r="J450" s="190"/>
    </row>
    <row r="451" spans="1:10" x14ac:dyDescent="0.25">
      <c r="A451" s="23">
        <v>450</v>
      </c>
      <c r="B451" s="11" t="s">
        <v>323</v>
      </c>
      <c r="C451" s="8" t="s">
        <v>75</v>
      </c>
      <c r="D451" s="8" t="s">
        <v>84</v>
      </c>
      <c r="E451" s="19" t="s">
        <v>327</v>
      </c>
      <c r="F451" s="8" t="s">
        <v>294</v>
      </c>
      <c r="G451" s="8" t="s">
        <v>295</v>
      </c>
      <c r="H451" s="8"/>
      <c r="I451" s="15">
        <v>-2542.1038221866474</v>
      </c>
      <c r="J451" s="190"/>
    </row>
    <row r="452" spans="1:10" x14ac:dyDescent="0.25">
      <c r="A452" s="23">
        <v>451</v>
      </c>
      <c r="B452" s="11" t="s">
        <v>323</v>
      </c>
      <c r="C452" s="8" t="s">
        <v>296</v>
      </c>
      <c r="D452" s="8" t="s">
        <v>84</v>
      </c>
      <c r="E452" s="19" t="s">
        <v>327</v>
      </c>
      <c r="F452" s="8" t="s">
        <v>297</v>
      </c>
      <c r="G452" s="8" t="s">
        <v>298</v>
      </c>
      <c r="H452" s="8"/>
      <c r="I452" s="15"/>
      <c r="J452" s="190"/>
    </row>
    <row r="453" spans="1:10" x14ac:dyDescent="0.25">
      <c r="A453" s="23">
        <v>452</v>
      </c>
      <c r="B453" s="11" t="s">
        <v>323</v>
      </c>
      <c r="C453" s="8" t="s">
        <v>296</v>
      </c>
      <c r="D453" s="8" t="s">
        <v>84</v>
      </c>
      <c r="E453" s="19" t="s">
        <v>327</v>
      </c>
      <c r="F453" s="8" t="s">
        <v>299</v>
      </c>
      <c r="G453" s="8" t="s">
        <v>300</v>
      </c>
      <c r="H453" s="8"/>
      <c r="I453" s="15"/>
      <c r="J453" s="190"/>
    </row>
    <row r="454" spans="1:10" x14ac:dyDescent="0.25">
      <c r="A454" s="23">
        <v>453</v>
      </c>
      <c r="B454" s="11" t="s">
        <v>323</v>
      </c>
      <c r="C454" s="8" t="s">
        <v>296</v>
      </c>
      <c r="D454" s="8" t="s">
        <v>84</v>
      </c>
      <c r="E454" s="19" t="s">
        <v>327</v>
      </c>
      <c r="F454" s="8" t="s">
        <v>301</v>
      </c>
      <c r="G454" s="8" t="s">
        <v>302</v>
      </c>
      <c r="H454" s="8"/>
      <c r="I454" s="15"/>
      <c r="J454" s="190"/>
    </row>
    <row r="455" spans="1:10" x14ac:dyDescent="0.25">
      <c r="A455" s="23">
        <v>454</v>
      </c>
      <c r="B455" s="11" t="s">
        <v>323</v>
      </c>
      <c r="C455" s="8" t="s">
        <v>296</v>
      </c>
      <c r="D455" s="8" t="s">
        <v>84</v>
      </c>
      <c r="E455" s="19" t="s">
        <v>327</v>
      </c>
      <c r="F455" s="8" t="s">
        <v>303</v>
      </c>
      <c r="G455" s="8" t="s">
        <v>304</v>
      </c>
      <c r="H455" s="8"/>
      <c r="I455" s="15"/>
      <c r="J455" s="190"/>
    </row>
    <row r="456" spans="1:10" x14ac:dyDescent="0.25">
      <c r="A456" s="23">
        <v>455</v>
      </c>
      <c r="B456" s="11" t="s">
        <v>323</v>
      </c>
      <c r="C456" s="8" t="s">
        <v>296</v>
      </c>
      <c r="D456" s="8" t="s">
        <v>84</v>
      </c>
      <c r="E456" s="19" t="s">
        <v>327</v>
      </c>
      <c r="F456" s="8" t="s">
        <v>305</v>
      </c>
      <c r="G456" s="8" t="s">
        <v>306</v>
      </c>
      <c r="H456" s="8"/>
      <c r="I456" s="15"/>
      <c r="J456" s="190"/>
    </row>
    <row r="457" spans="1:10" x14ac:dyDescent="0.25">
      <c r="A457" s="23">
        <v>456</v>
      </c>
      <c r="B457" s="11" t="s">
        <v>323</v>
      </c>
      <c r="C457" s="8" t="s">
        <v>296</v>
      </c>
      <c r="D457" s="8" t="s">
        <v>84</v>
      </c>
      <c r="E457" s="19" t="s">
        <v>327</v>
      </c>
      <c r="F457" s="8" t="s">
        <v>307</v>
      </c>
      <c r="G457" s="8" t="s">
        <v>308</v>
      </c>
      <c r="H457" s="8"/>
      <c r="I457" s="15"/>
      <c r="J457" s="190"/>
    </row>
    <row r="458" spans="1:10" x14ac:dyDescent="0.25">
      <c r="A458" s="23">
        <v>457</v>
      </c>
      <c r="B458" s="11" t="s">
        <v>323</v>
      </c>
      <c r="C458" s="8" t="s">
        <v>296</v>
      </c>
      <c r="D458" s="8" t="s">
        <v>84</v>
      </c>
      <c r="E458" s="19" t="s">
        <v>327</v>
      </c>
      <c r="F458" s="8" t="s">
        <v>309</v>
      </c>
      <c r="G458" s="8" t="s">
        <v>310</v>
      </c>
      <c r="H458" s="8"/>
      <c r="I458" s="15"/>
      <c r="J458" s="190"/>
    </row>
    <row r="459" spans="1:10" x14ac:dyDescent="0.25">
      <c r="A459" s="23">
        <v>458</v>
      </c>
      <c r="B459" s="11" t="s">
        <v>323</v>
      </c>
      <c r="C459" s="8" t="s">
        <v>296</v>
      </c>
      <c r="D459" s="8" t="s">
        <v>76</v>
      </c>
      <c r="E459" s="19" t="s">
        <v>327</v>
      </c>
      <c r="F459" s="8" t="s">
        <v>311</v>
      </c>
      <c r="G459" s="8" t="s">
        <v>312</v>
      </c>
      <c r="H459" s="8"/>
      <c r="I459" s="15"/>
      <c r="J459" s="190"/>
    </row>
    <row r="460" spans="1:10" x14ac:dyDescent="0.25">
      <c r="A460" s="23">
        <v>459</v>
      </c>
      <c r="B460" s="11" t="s">
        <v>323</v>
      </c>
      <c r="C460" s="8" t="s">
        <v>296</v>
      </c>
      <c r="D460" s="8" t="s">
        <v>76</v>
      </c>
      <c r="E460" s="19" t="s">
        <v>327</v>
      </c>
      <c r="F460" s="8" t="s">
        <v>313</v>
      </c>
      <c r="G460" s="8" t="s">
        <v>314</v>
      </c>
      <c r="H460" s="8"/>
      <c r="I460" s="15"/>
      <c r="J460" s="190"/>
    </row>
    <row r="461" spans="1:10" x14ac:dyDescent="0.25">
      <c r="A461" s="23">
        <v>460</v>
      </c>
      <c r="B461" s="11" t="s">
        <v>323</v>
      </c>
      <c r="C461" s="8" t="s">
        <v>296</v>
      </c>
      <c r="D461" s="8" t="s">
        <v>84</v>
      </c>
      <c r="E461" s="19" t="s">
        <v>327</v>
      </c>
      <c r="F461" s="8" t="s">
        <v>315</v>
      </c>
      <c r="G461" s="8" t="s">
        <v>316</v>
      </c>
      <c r="H461" s="8"/>
      <c r="I461" s="15"/>
      <c r="J461" s="190"/>
    </row>
    <row r="462" spans="1:10" x14ac:dyDescent="0.25">
      <c r="A462" s="23">
        <v>461</v>
      </c>
      <c r="B462" s="11" t="s">
        <v>323</v>
      </c>
      <c r="C462" s="8" t="s">
        <v>296</v>
      </c>
      <c r="D462" s="8" t="s">
        <v>84</v>
      </c>
      <c r="E462" s="19" t="s">
        <v>327</v>
      </c>
      <c r="F462" s="8" t="s">
        <v>317</v>
      </c>
      <c r="G462" s="8" t="s">
        <v>318</v>
      </c>
      <c r="H462" s="8"/>
      <c r="I462" s="15"/>
      <c r="J462" s="190"/>
    </row>
    <row r="463" spans="1:10" ht="15.75" thickBot="1" x14ac:dyDescent="0.3">
      <c r="A463" s="24">
        <v>462</v>
      </c>
      <c r="B463" s="12" t="s">
        <v>323</v>
      </c>
      <c r="C463" s="12" t="s">
        <v>296</v>
      </c>
      <c r="D463" s="12" t="s">
        <v>84</v>
      </c>
      <c r="E463" s="19" t="s">
        <v>327</v>
      </c>
      <c r="F463" s="12" t="s">
        <v>319</v>
      </c>
      <c r="G463" s="12" t="s">
        <v>320</v>
      </c>
      <c r="H463" s="12"/>
      <c r="I463" s="17"/>
      <c r="J463" s="190"/>
    </row>
    <row r="464" spans="1:10" x14ac:dyDescent="0.25">
      <c r="A464" s="25">
        <v>463</v>
      </c>
      <c r="B464" s="11" t="s">
        <v>324</v>
      </c>
      <c r="C464" s="11" t="s">
        <v>83</v>
      </c>
      <c r="D464" s="11" t="s">
        <v>84</v>
      </c>
      <c r="E464" s="19" t="s">
        <v>327</v>
      </c>
      <c r="F464" s="11" t="s">
        <v>85</v>
      </c>
      <c r="G464" s="11" t="s">
        <v>86</v>
      </c>
      <c r="H464" s="11"/>
      <c r="I464" s="16"/>
      <c r="J464" s="190"/>
    </row>
    <row r="465" spans="1:10" x14ac:dyDescent="0.25">
      <c r="A465" s="23">
        <v>464</v>
      </c>
      <c r="B465" s="11" t="s">
        <v>324</v>
      </c>
      <c r="C465" s="8" t="s">
        <v>83</v>
      </c>
      <c r="D465" s="8" t="s">
        <v>84</v>
      </c>
      <c r="E465" s="19" t="s">
        <v>327</v>
      </c>
      <c r="F465" s="8" t="s">
        <v>87</v>
      </c>
      <c r="G465" s="8" t="s">
        <v>88</v>
      </c>
      <c r="H465" s="8"/>
      <c r="I465" s="15"/>
      <c r="J465" s="190"/>
    </row>
    <row r="466" spans="1:10" x14ac:dyDescent="0.25">
      <c r="A466" s="23">
        <v>465</v>
      </c>
      <c r="B466" s="11" t="s">
        <v>324</v>
      </c>
      <c r="C466" s="8" t="s">
        <v>83</v>
      </c>
      <c r="D466" s="8" t="s">
        <v>84</v>
      </c>
      <c r="E466" s="19" t="s">
        <v>327</v>
      </c>
      <c r="F466" s="8" t="s">
        <v>89</v>
      </c>
      <c r="G466" s="8" t="s">
        <v>90</v>
      </c>
      <c r="H466" s="8"/>
      <c r="I466" s="15"/>
      <c r="J466" s="190"/>
    </row>
    <row r="467" spans="1:10" x14ac:dyDescent="0.25">
      <c r="A467" s="23">
        <v>466</v>
      </c>
      <c r="B467" s="11" t="s">
        <v>324</v>
      </c>
      <c r="C467" s="8" t="s">
        <v>83</v>
      </c>
      <c r="D467" s="8" t="s">
        <v>76</v>
      </c>
      <c r="E467" s="19" t="s">
        <v>327</v>
      </c>
      <c r="F467" s="8" t="s">
        <v>91</v>
      </c>
      <c r="G467" s="8" t="s">
        <v>92</v>
      </c>
      <c r="H467" s="8"/>
      <c r="I467" s="15">
        <v>0</v>
      </c>
      <c r="J467" s="190"/>
    </row>
    <row r="468" spans="1:10" x14ac:dyDescent="0.25">
      <c r="A468" s="23">
        <v>467</v>
      </c>
      <c r="B468" s="11" t="s">
        <v>324</v>
      </c>
      <c r="C468" s="8" t="s">
        <v>83</v>
      </c>
      <c r="D468" s="8" t="s">
        <v>84</v>
      </c>
      <c r="E468" s="19" t="s">
        <v>327</v>
      </c>
      <c r="F468" s="8" t="s">
        <v>93</v>
      </c>
      <c r="G468" s="8" t="s">
        <v>94</v>
      </c>
      <c r="H468" s="8"/>
      <c r="I468" s="15"/>
      <c r="J468" s="190"/>
    </row>
    <row r="469" spans="1:10" x14ac:dyDescent="0.25">
      <c r="A469" s="23">
        <v>468</v>
      </c>
      <c r="B469" s="11" t="s">
        <v>324</v>
      </c>
      <c r="C469" s="8" t="s">
        <v>83</v>
      </c>
      <c r="D469" s="8" t="s">
        <v>84</v>
      </c>
      <c r="E469" s="19" t="s">
        <v>327</v>
      </c>
      <c r="F469" s="8" t="s">
        <v>95</v>
      </c>
      <c r="G469" s="8" t="s">
        <v>96</v>
      </c>
      <c r="H469" s="8"/>
      <c r="I469" s="15"/>
      <c r="J469" s="190"/>
    </row>
    <row r="470" spans="1:10" x14ac:dyDescent="0.25">
      <c r="A470" s="23">
        <v>469</v>
      </c>
      <c r="B470" s="11" t="s">
        <v>324</v>
      </c>
      <c r="C470" s="8" t="s">
        <v>83</v>
      </c>
      <c r="D470" s="8" t="s">
        <v>76</v>
      </c>
      <c r="E470" s="19" t="s">
        <v>327</v>
      </c>
      <c r="F470" s="8" t="s">
        <v>97</v>
      </c>
      <c r="G470" s="8" t="s">
        <v>98</v>
      </c>
      <c r="H470" s="8"/>
      <c r="I470" s="15">
        <v>0</v>
      </c>
      <c r="J470" s="190"/>
    </row>
    <row r="471" spans="1:10" x14ac:dyDescent="0.25">
      <c r="A471" s="23">
        <v>470</v>
      </c>
      <c r="B471" s="11" t="s">
        <v>324</v>
      </c>
      <c r="C471" s="8" t="s">
        <v>83</v>
      </c>
      <c r="D471" s="8" t="s">
        <v>84</v>
      </c>
      <c r="E471" s="19" t="s">
        <v>327</v>
      </c>
      <c r="F471" s="8" t="s">
        <v>99</v>
      </c>
      <c r="G471" s="8" t="s">
        <v>100</v>
      </c>
      <c r="H471" s="8"/>
      <c r="I471" s="15"/>
      <c r="J471" s="190"/>
    </row>
    <row r="472" spans="1:10" x14ac:dyDescent="0.25">
      <c r="A472" s="23">
        <v>471</v>
      </c>
      <c r="B472" s="11" t="s">
        <v>324</v>
      </c>
      <c r="C472" s="8" t="s">
        <v>83</v>
      </c>
      <c r="D472" s="8" t="s">
        <v>84</v>
      </c>
      <c r="E472" s="19" t="s">
        <v>327</v>
      </c>
      <c r="F472" s="8" t="s">
        <v>101</v>
      </c>
      <c r="G472" s="8" t="s">
        <v>102</v>
      </c>
      <c r="H472" s="8"/>
      <c r="I472" s="15"/>
      <c r="J472" s="190"/>
    </row>
    <row r="473" spans="1:10" x14ac:dyDescent="0.25">
      <c r="A473" s="23">
        <v>472</v>
      </c>
      <c r="B473" s="11" t="s">
        <v>324</v>
      </c>
      <c r="C473" s="8" t="s">
        <v>83</v>
      </c>
      <c r="D473" s="8" t="s">
        <v>84</v>
      </c>
      <c r="E473" s="19" t="s">
        <v>327</v>
      </c>
      <c r="F473" s="8" t="s">
        <v>103</v>
      </c>
      <c r="G473" s="8" t="s">
        <v>104</v>
      </c>
      <c r="H473" s="8"/>
      <c r="I473" s="15"/>
      <c r="J473" s="190"/>
    </row>
    <row r="474" spans="1:10" x14ac:dyDescent="0.25">
      <c r="A474" s="23">
        <v>473</v>
      </c>
      <c r="B474" s="11" t="s">
        <v>324</v>
      </c>
      <c r="C474" s="8" t="s">
        <v>83</v>
      </c>
      <c r="D474" s="8" t="s">
        <v>84</v>
      </c>
      <c r="E474" s="19" t="s">
        <v>327</v>
      </c>
      <c r="F474" s="8" t="s">
        <v>105</v>
      </c>
      <c r="G474" s="8" t="s">
        <v>106</v>
      </c>
      <c r="H474" s="8"/>
      <c r="I474" s="15"/>
      <c r="J474" s="190"/>
    </row>
    <row r="475" spans="1:10" x14ac:dyDescent="0.25">
      <c r="A475" s="23">
        <v>474</v>
      </c>
      <c r="B475" s="11" t="s">
        <v>324</v>
      </c>
      <c r="C475" s="8" t="s">
        <v>83</v>
      </c>
      <c r="D475" s="8" t="s">
        <v>84</v>
      </c>
      <c r="E475" s="19" t="s">
        <v>327</v>
      </c>
      <c r="F475" s="8" t="s">
        <v>107</v>
      </c>
      <c r="G475" s="8" t="s">
        <v>108</v>
      </c>
      <c r="H475" s="8"/>
      <c r="I475" s="15"/>
      <c r="J475" s="190"/>
    </row>
    <row r="476" spans="1:10" x14ac:dyDescent="0.25">
      <c r="A476" s="23">
        <v>475</v>
      </c>
      <c r="B476" s="11" t="s">
        <v>324</v>
      </c>
      <c r="C476" s="8" t="s">
        <v>83</v>
      </c>
      <c r="D476" s="8" t="s">
        <v>84</v>
      </c>
      <c r="E476" s="19" t="s">
        <v>327</v>
      </c>
      <c r="F476" s="8" t="s">
        <v>109</v>
      </c>
      <c r="G476" s="8" t="s">
        <v>110</v>
      </c>
      <c r="H476" s="8"/>
      <c r="I476" s="15"/>
      <c r="J476" s="190"/>
    </row>
    <row r="477" spans="1:10" x14ac:dyDescent="0.25">
      <c r="A477" s="23">
        <v>476</v>
      </c>
      <c r="B477" s="11" t="s">
        <v>324</v>
      </c>
      <c r="C477" s="8" t="s">
        <v>83</v>
      </c>
      <c r="D477" s="8" t="s">
        <v>84</v>
      </c>
      <c r="E477" s="19" t="s">
        <v>327</v>
      </c>
      <c r="F477" s="8" t="s">
        <v>111</v>
      </c>
      <c r="G477" s="8" t="s">
        <v>112</v>
      </c>
      <c r="H477" s="8"/>
      <c r="I477" s="15"/>
      <c r="J477" s="190"/>
    </row>
    <row r="478" spans="1:10" x14ac:dyDescent="0.25">
      <c r="A478" s="23">
        <v>477</v>
      </c>
      <c r="B478" s="11" t="s">
        <v>324</v>
      </c>
      <c r="C478" s="8" t="s">
        <v>83</v>
      </c>
      <c r="D478" s="8" t="s">
        <v>84</v>
      </c>
      <c r="E478" s="19" t="s">
        <v>327</v>
      </c>
      <c r="F478" s="8" t="s">
        <v>113</v>
      </c>
      <c r="G478" s="8" t="s">
        <v>114</v>
      </c>
      <c r="H478" s="8"/>
      <c r="I478" s="15"/>
      <c r="J478" s="190"/>
    </row>
    <row r="479" spans="1:10" x14ac:dyDescent="0.25">
      <c r="A479" s="23">
        <v>478</v>
      </c>
      <c r="B479" s="11" t="s">
        <v>324</v>
      </c>
      <c r="C479" s="8" t="s">
        <v>83</v>
      </c>
      <c r="D479" s="8" t="s">
        <v>84</v>
      </c>
      <c r="E479" s="19" t="s">
        <v>327</v>
      </c>
      <c r="F479" s="8" t="s">
        <v>115</v>
      </c>
      <c r="G479" s="8" t="s">
        <v>116</v>
      </c>
      <c r="H479" s="8"/>
      <c r="I479" s="15"/>
      <c r="J479" s="190"/>
    </row>
    <row r="480" spans="1:10" x14ac:dyDescent="0.25">
      <c r="A480" s="23">
        <v>479</v>
      </c>
      <c r="B480" s="11" t="s">
        <v>324</v>
      </c>
      <c r="C480" s="8" t="s">
        <v>83</v>
      </c>
      <c r="D480" s="8" t="s">
        <v>84</v>
      </c>
      <c r="E480" s="19" t="s">
        <v>327</v>
      </c>
      <c r="F480" s="8" t="s">
        <v>117</v>
      </c>
      <c r="G480" s="8" t="s">
        <v>118</v>
      </c>
      <c r="H480" s="8"/>
      <c r="I480" s="15">
        <v>373667</v>
      </c>
      <c r="J480" s="190"/>
    </row>
    <row r="481" spans="1:10" x14ac:dyDescent="0.25">
      <c r="A481" s="23">
        <v>480</v>
      </c>
      <c r="B481" s="11" t="s">
        <v>324</v>
      </c>
      <c r="C481" s="8" t="s">
        <v>83</v>
      </c>
      <c r="D481" s="8" t="s">
        <v>84</v>
      </c>
      <c r="E481" s="19" t="s">
        <v>327</v>
      </c>
      <c r="F481" s="8" t="s">
        <v>119</v>
      </c>
      <c r="G481" s="8" t="s">
        <v>120</v>
      </c>
      <c r="H481" s="8"/>
      <c r="I481" s="15"/>
      <c r="J481" s="190"/>
    </row>
    <row r="482" spans="1:10" x14ac:dyDescent="0.25">
      <c r="A482" s="23">
        <v>481</v>
      </c>
      <c r="B482" s="11" t="s">
        <v>324</v>
      </c>
      <c r="C482" s="8" t="s">
        <v>83</v>
      </c>
      <c r="D482" s="8" t="s">
        <v>84</v>
      </c>
      <c r="E482" s="19" t="s">
        <v>327</v>
      </c>
      <c r="F482" s="8" t="s">
        <v>121</v>
      </c>
      <c r="G482" s="8" t="s">
        <v>122</v>
      </c>
      <c r="H482" s="8"/>
      <c r="I482" s="15"/>
      <c r="J482" s="190"/>
    </row>
    <row r="483" spans="1:10" x14ac:dyDescent="0.25">
      <c r="A483" s="23">
        <v>482</v>
      </c>
      <c r="B483" s="11" t="s">
        <v>324</v>
      </c>
      <c r="C483" s="8" t="s">
        <v>83</v>
      </c>
      <c r="D483" s="8" t="s">
        <v>84</v>
      </c>
      <c r="E483" s="19" t="s">
        <v>327</v>
      </c>
      <c r="F483" s="8" t="s">
        <v>123</v>
      </c>
      <c r="G483" s="8" t="s">
        <v>124</v>
      </c>
      <c r="H483" s="8"/>
      <c r="I483" s="15"/>
      <c r="J483" s="190"/>
    </row>
    <row r="484" spans="1:10" x14ac:dyDescent="0.25">
      <c r="A484" s="23">
        <v>483</v>
      </c>
      <c r="B484" s="11" t="s">
        <v>324</v>
      </c>
      <c r="C484" s="8" t="s">
        <v>83</v>
      </c>
      <c r="D484" s="8" t="s">
        <v>84</v>
      </c>
      <c r="E484" s="19" t="s">
        <v>327</v>
      </c>
      <c r="F484" s="8" t="s">
        <v>125</v>
      </c>
      <c r="G484" s="8" t="s">
        <v>126</v>
      </c>
      <c r="H484" s="8"/>
      <c r="I484" s="15"/>
      <c r="J484" s="190"/>
    </row>
    <row r="485" spans="1:10" x14ac:dyDescent="0.25">
      <c r="A485" s="23">
        <v>484</v>
      </c>
      <c r="B485" s="11" t="s">
        <v>324</v>
      </c>
      <c r="C485" s="8" t="s">
        <v>83</v>
      </c>
      <c r="D485" s="8" t="s">
        <v>84</v>
      </c>
      <c r="E485" s="19" t="s">
        <v>327</v>
      </c>
      <c r="F485" s="8" t="s">
        <v>127</v>
      </c>
      <c r="G485" s="8" t="s">
        <v>128</v>
      </c>
      <c r="H485" s="8"/>
      <c r="I485" s="15"/>
      <c r="J485" s="190"/>
    </row>
    <row r="486" spans="1:10" x14ac:dyDescent="0.25">
      <c r="A486" s="23">
        <v>485</v>
      </c>
      <c r="B486" s="11" t="s">
        <v>324</v>
      </c>
      <c r="C486" s="8" t="s">
        <v>83</v>
      </c>
      <c r="D486" s="8" t="s">
        <v>84</v>
      </c>
      <c r="E486" s="19" t="s">
        <v>327</v>
      </c>
      <c r="F486" s="8" t="s">
        <v>129</v>
      </c>
      <c r="G486" s="8" t="s">
        <v>130</v>
      </c>
      <c r="H486" s="8"/>
      <c r="I486" s="15"/>
      <c r="J486" s="190"/>
    </row>
    <row r="487" spans="1:10" x14ac:dyDescent="0.25">
      <c r="A487" s="23">
        <v>486</v>
      </c>
      <c r="B487" s="11" t="s">
        <v>324</v>
      </c>
      <c r="C487" s="8" t="s">
        <v>83</v>
      </c>
      <c r="D487" s="8" t="s">
        <v>84</v>
      </c>
      <c r="E487" s="19" t="s">
        <v>327</v>
      </c>
      <c r="F487" s="8" t="s">
        <v>131</v>
      </c>
      <c r="G487" s="8" t="s">
        <v>132</v>
      </c>
      <c r="H487" s="8"/>
      <c r="I487" s="15"/>
      <c r="J487" s="190"/>
    </row>
    <row r="488" spans="1:10" x14ac:dyDescent="0.25">
      <c r="A488" s="23">
        <v>487</v>
      </c>
      <c r="B488" s="11" t="s">
        <v>324</v>
      </c>
      <c r="C488" s="8" t="s">
        <v>83</v>
      </c>
      <c r="D488" s="8" t="s">
        <v>84</v>
      </c>
      <c r="E488" s="19" t="s">
        <v>327</v>
      </c>
      <c r="F488" s="8" t="s">
        <v>133</v>
      </c>
      <c r="G488" s="8" t="s">
        <v>134</v>
      </c>
      <c r="H488" s="8"/>
      <c r="I488" s="15"/>
      <c r="J488" s="190"/>
    </row>
    <row r="489" spans="1:10" x14ac:dyDescent="0.25">
      <c r="A489" s="23">
        <v>488</v>
      </c>
      <c r="B489" s="11" t="s">
        <v>324</v>
      </c>
      <c r="C489" s="8" t="s">
        <v>83</v>
      </c>
      <c r="D489" s="8" t="s">
        <v>84</v>
      </c>
      <c r="E489" s="19" t="s">
        <v>327</v>
      </c>
      <c r="F489" s="8" t="s">
        <v>135</v>
      </c>
      <c r="G489" s="8" t="s">
        <v>136</v>
      </c>
      <c r="H489" s="8"/>
      <c r="I489" s="15"/>
      <c r="J489" s="190"/>
    </row>
    <row r="490" spans="1:10" x14ac:dyDescent="0.25">
      <c r="A490" s="23">
        <v>489</v>
      </c>
      <c r="B490" s="11" t="s">
        <v>324</v>
      </c>
      <c r="C490" s="8" t="s">
        <v>83</v>
      </c>
      <c r="D490" s="8" t="s">
        <v>84</v>
      </c>
      <c r="E490" s="19" t="s">
        <v>327</v>
      </c>
      <c r="F490" s="8" t="s">
        <v>137</v>
      </c>
      <c r="G490" s="8" t="s">
        <v>138</v>
      </c>
      <c r="H490" s="8"/>
      <c r="I490" s="15"/>
      <c r="J490" s="190"/>
    </row>
    <row r="491" spans="1:10" x14ac:dyDescent="0.25">
      <c r="A491" s="23">
        <v>490</v>
      </c>
      <c r="B491" s="11" t="s">
        <v>324</v>
      </c>
      <c r="C491" s="8" t="s">
        <v>83</v>
      </c>
      <c r="D491" s="8" t="s">
        <v>84</v>
      </c>
      <c r="E491" s="19" t="s">
        <v>327</v>
      </c>
      <c r="F491" s="8" t="s">
        <v>139</v>
      </c>
      <c r="G491" s="8" t="s">
        <v>140</v>
      </c>
      <c r="H491" s="8"/>
      <c r="I491" s="15"/>
      <c r="J491" s="190"/>
    </row>
    <row r="492" spans="1:10" x14ac:dyDescent="0.25">
      <c r="A492" s="23">
        <v>491</v>
      </c>
      <c r="B492" s="11" t="s">
        <v>324</v>
      </c>
      <c r="C492" s="8" t="s">
        <v>83</v>
      </c>
      <c r="D492" s="8" t="s">
        <v>84</v>
      </c>
      <c r="E492" s="19" t="s">
        <v>327</v>
      </c>
      <c r="F492" s="8" t="s">
        <v>141</v>
      </c>
      <c r="G492" s="8" t="s">
        <v>142</v>
      </c>
      <c r="H492" s="8"/>
      <c r="I492" s="15">
        <v>3721</v>
      </c>
      <c r="J492" s="190"/>
    </row>
    <row r="493" spans="1:10" x14ac:dyDescent="0.25">
      <c r="A493" s="23">
        <v>492</v>
      </c>
      <c r="B493" s="11" t="s">
        <v>324</v>
      </c>
      <c r="C493" s="8" t="s">
        <v>83</v>
      </c>
      <c r="D493" s="8" t="s">
        <v>84</v>
      </c>
      <c r="E493" s="19" t="s">
        <v>327</v>
      </c>
      <c r="F493" s="8" t="s">
        <v>143</v>
      </c>
      <c r="G493" s="8" t="s">
        <v>144</v>
      </c>
      <c r="H493" s="8"/>
      <c r="I493" s="15"/>
      <c r="J493" s="190"/>
    </row>
    <row r="494" spans="1:10" x14ac:dyDescent="0.25">
      <c r="A494" s="23">
        <v>493</v>
      </c>
      <c r="B494" s="11" t="s">
        <v>324</v>
      </c>
      <c r="C494" s="8" t="s">
        <v>83</v>
      </c>
      <c r="D494" s="8" t="s">
        <v>84</v>
      </c>
      <c r="E494" s="19" t="s">
        <v>327</v>
      </c>
      <c r="F494" s="8" t="s">
        <v>145</v>
      </c>
      <c r="G494" s="8" t="s">
        <v>146</v>
      </c>
      <c r="H494" s="8"/>
      <c r="I494" s="15"/>
      <c r="J494" s="190"/>
    </row>
    <row r="495" spans="1:10" x14ac:dyDescent="0.25">
      <c r="A495" s="23">
        <v>494</v>
      </c>
      <c r="B495" s="11" t="s">
        <v>324</v>
      </c>
      <c r="C495" s="8" t="s">
        <v>83</v>
      </c>
      <c r="D495" s="8" t="s">
        <v>84</v>
      </c>
      <c r="E495" s="19" t="s">
        <v>327</v>
      </c>
      <c r="F495" s="8" t="s">
        <v>147</v>
      </c>
      <c r="G495" s="8" t="s">
        <v>148</v>
      </c>
      <c r="H495" s="8"/>
      <c r="I495" s="15"/>
      <c r="J495" s="190"/>
    </row>
    <row r="496" spans="1:10" x14ac:dyDescent="0.25">
      <c r="A496" s="23">
        <v>495</v>
      </c>
      <c r="B496" s="11" t="s">
        <v>324</v>
      </c>
      <c r="C496" s="8" t="s">
        <v>83</v>
      </c>
      <c r="D496" s="8" t="s">
        <v>84</v>
      </c>
      <c r="E496" s="19" t="s">
        <v>327</v>
      </c>
      <c r="F496" s="8" t="s">
        <v>149</v>
      </c>
      <c r="G496" s="8" t="s">
        <v>150</v>
      </c>
      <c r="H496" s="8"/>
      <c r="I496" s="15"/>
      <c r="J496" s="190"/>
    </row>
    <row r="497" spans="1:10" x14ac:dyDescent="0.25">
      <c r="A497" s="23">
        <v>496</v>
      </c>
      <c r="B497" s="11" t="s">
        <v>324</v>
      </c>
      <c r="C497" s="8" t="s">
        <v>83</v>
      </c>
      <c r="D497" s="8" t="s">
        <v>84</v>
      </c>
      <c r="E497" s="19" t="s">
        <v>327</v>
      </c>
      <c r="F497" s="8" t="s">
        <v>151</v>
      </c>
      <c r="G497" s="8" t="s">
        <v>152</v>
      </c>
      <c r="H497" s="8"/>
      <c r="I497" s="15"/>
      <c r="J497" s="190"/>
    </row>
    <row r="498" spans="1:10" x14ac:dyDescent="0.25">
      <c r="A498" s="23">
        <v>497</v>
      </c>
      <c r="B498" s="11" t="s">
        <v>324</v>
      </c>
      <c r="C498" s="8" t="s">
        <v>83</v>
      </c>
      <c r="D498" s="8" t="s">
        <v>84</v>
      </c>
      <c r="E498" s="19" t="s">
        <v>327</v>
      </c>
      <c r="F498" s="8" t="s">
        <v>153</v>
      </c>
      <c r="G498" s="8" t="s">
        <v>154</v>
      </c>
      <c r="H498" s="8"/>
      <c r="I498" s="15"/>
      <c r="J498" s="190"/>
    </row>
    <row r="499" spans="1:10" x14ac:dyDescent="0.25">
      <c r="A499" s="23">
        <v>498</v>
      </c>
      <c r="B499" s="11" t="s">
        <v>324</v>
      </c>
      <c r="C499" s="8" t="s">
        <v>83</v>
      </c>
      <c r="D499" s="8" t="s">
        <v>84</v>
      </c>
      <c r="E499" s="19" t="s">
        <v>327</v>
      </c>
      <c r="F499" s="8" t="s">
        <v>155</v>
      </c>
      <c r="G499" s="8" t="s">
        <v>156</v>
      </c>
      <c r="H499" s="8"/>
      <c r="I499" s="15"/>
      <c r="J499" s="190"/>
    </row>
    <row r="500" spans="1:10" x14ac:dyDescent="0.25">
      <c r="A500" s="23">
        <v>499</v>
      </c>
      <c r="B500" s="11" t="s">
        <v>324</v>
      </c>
      <c r="C500" s="8" t="s">
        <v>83</v>
      </c>
      <c r="D500" s="8" t="s">
        <v>84</v>
      </c>
      <c r="E500" s="19" t="s">
        <v>327</v>
      </c>
      <c r="F500" s="8" t="s">
        <v>157</v>
      </c>
      <c r="G500" s="8" t="s">
        <v>158</v>
      </c>
      <c r="H500" s="8"/>
      <c r="I500" s="15"/>
      <c r="J500" s="190"/>
    </row>
    <row r="501" spans="1:10" x14ac:dyDescent="0.25">
      <c r="A501" s="23">
        <v>500</v>
      </c>
      <c r="B501" s="11" t="s">
        <v>324</v>
      </c>
      <c r="C501" s="8" t="s">
        <v>83</v>
      </c>
      <c r="D501" s="8" t="s">
        <v>84</v>
      </c>
      <c r="E501" s="19" t="s">
        <v>327</v>
      </c>
      <c r="F501" s="8" t="s">
        <v>159</v>
      </c>
      <c r="G501" s="8" t="s">
        <v>160</v>
      </c>
      <c r="H501" s="8"/>
      <c r="I501" s="15"/>
      <c r="J501" s="190"/>
    </row>
    <row r="502" spans="1:10" x14ac:dyDescent="0.25">
      <c r="A502" s="23">
        <v>501</v>
      </c>
      <c r="B502" s="11" t="s">
        <v>324</v>
      </c>
      <c r="C502" s="8" t="s">
        <v>83</v>
      </c>
      <c r="D502" s="8" t="s">
        <v>84</v>
      </c>
      <c r="E502" s="19" t="s">
        <v>327</v>
      </c>
      <c r="F502" s="8" t="s">
        <v>161</v>
      </c>
      <c r="G502" s="8" t="s">
        <v>162</v>
      </c>
      <c r="H502" s="8"/>
      <c r="I502" s="15"/>
      <c r="J502" s="190"/>
    </row>
    <row r="503" spans="1:10" x14ac:dyDescent="0.25">
      <c r="A503" s="23">
        <v>502</v>
      </c>
      <c r="B503" s="11" t="s">
        <v>324</v>
      </c>
      <c r="C503" s="8" t="s">
        <v>83</v>
      </c>
      <c r="D503" s="8" t="s">
        <v>84</v>
      </c>
      <c r="E503" s="19" t="s">
        <v>327</v>
      </c>
      <c r="F503" s="8" t="s">
        <v>163</v>
      </c>
      <c r="G503" s="8" t="s">
        <v>164</v>
      </c>
      <c r="H503" s="8"/>
      <c r="I503" s="15"/>
      <c r="J503" s="190"/>
    </row>
    <row r="504" spans="1:10" x14ac:dyDescent="0.25">
      <c r="A504" s="23">
        <v>503</v>
      </c>
      <c r="B504" s="11" t="s">
        <v>324</v>
      </c>
      <c r="C504" s="8" t="s">
        <v>83</v>
      </c>
      <c r="D504" s="8" t="s">
        <v>84</v>
      </c>
      <c r="E504" s="19" t="s">
        <v>327</v>
      </c>
      <c r="F504" s="8" t="s">
        <v>165</v>
      </c>
      <c r="G504" s="8" t="s">
        <v>166</v>
      </c>
      <c r="H504" s="8"/>
      <c r="I504" s="15"/>
      <c r="J504" s="190"/>
    </row>
    <row r="505" spans="1:10" x14ac:dyDescent="0.25">
      <c r="A505" s="23">
        <v>504</v>
      </c>
      <c r="B505" s="11" t="s">
        <v>324</v>
      </c>
      <c r="C505" s="8" t="s">
        <v>83</v>
      </c>
      <c r="D505" s="8" t="s">
        <v>84</v>
      </c>
      <c r="E505" s="19" t="s">
        <v>327</v>
      </c>
      <c r="F505" s="8" t="s">
        <v>167</v>
      </c>
      <c r="G505" s="8" t="s">
        <v>168</v>
      </c>
      <c r="H505" s="8"/>
      <c r="I505" s="15"/>
      <c r="J505" s="190"/>
    </row>
    <row r="506" spans="1:10" x14ac:dyDescent="0.25">
      <c r="A506" s="23">
        <v>505</v>
      </c>
      <c r="B506" s="11" t="s">
        <v>324</v>
      </c>
      <c r="C506" s="8" t="s">
        <v>83</v>
      </c>
      <c r="D506" s="8" t="s">
        <v>76</v>
      </c>
      <c r="E506" s="19" t="s">
        <v>327</v>
      </c>
      <c r="F506" s="8" t="s">
        <v>169</v>
      </c>
      <c r="G506" s="8" t="s">
        <v>170</v>
      </c>
      <c r="H506" s="8"/>
      <c r="I506" s="15">
        <v>377388</v>
      </c>
      <c r="J506" s="190"/>
    </row>
    <row r="507" spans="1:10" x14ac:dyDescent="0.25">
      <c r="A507" s="23">
        <v>506</v>
      </c>
      <c r="B507" s="11" t="s">
        <v>324</v>
      </c>
      <c r="C507" s="8" t="s">
        <v>83</v>
      </c>
      <c r="D507" s="8" t="s">
        <v>84</v>
      </c>
      <c r="E507" s="19" t="s">
        <v>327</v>
      </c>
      <c r="F507" s="8" t="s">
        <v>171</v>
      </c>
      <c r="G507" s="8" t="s">
        <v>172</v>
      </c>
      <c r="H507" s="8"/>
      <c r="I507" s="15"/>
      <c r="J507" s="190"/>
    </row>
    <row r="508" spans="1:10" x14ac:dyDescent="0.25">
      <c r="A508" s="23">
        <v>507</v>
      </c>
      <c r="B508" s="11" t="s">
        <v>324</v>
      </c>
      <c r="C508" s="8" t="s">
        <v>83</v>
      </c>
      <c r="D508" s="8" t="s">
        <v>84</v>
      </c>
      <c r="E508" s="19" t="s">
        <v>327</v>
      </c>
      <c r="F508" s="8" t="s">
        <v>173</v>
      </c>
      <c r="G508" s="8" t="s">
        <v>174</v>
      </c>
      <c r="H508" s="8"/>
      <c r="I508" s="15"/>
      <c r="J508" s="190"/>
    </row>
    <row r="509" spans="1:10" x14ac:dyDescent="0.25">
      <c r="A509" s="23">
        <v>508</v>
      </c>
      <c r="B509" s="11" t="s">
        <v>324</v>
      </c>
      <c r="C509" s="8" t="s">
        <v>83</v>
      </c>
      <c r="D509" s="8" t="s">
        <v>84</v>
      </c>
      <c r="E509" s="19" t="s">
        <v>327</v>
      </c>
      <c r="F509" s="8" t="s">
        <v>175</v>
      </c>
      <c r="G509" s="8" t="s">
        <v>176</v>
      </c>
      <c r="H509" s="8"/>
      <c r="I509" s="15"/>
      <c r="J509" s="190"/>
    </row>
    <row r="510" spans="1:10" x14ac:dyDescent="0.25">
      <c r="A510" s="23">
        <v>509</v>
      </c>
      <c r="B510" s="11" t="s">
        <v>324</v>
      </c>
      <c r="C510" s="8" t="s">
        <v>83</v>
      </c>
      <c r="D510" s="8" t="s">
        <v>84</v>
      </c>
      <c r="E510" s="19" t="s">
        <v>327</v>
      </c>
      <c r="F510" s="8" t="s">
        <v>177</v>
      </c>
      <c r="G510" s="8" t="s">
        <v>178</v>
      </c>
      <c r="H510" s="8"/>
      <c r="I510" s="15"/>
      <c r="J510" s="190"/>
    </row>
    <row r="511" spans="1:10" x14ac:dyDescent="0.25">
      <c r="A511" s="23">
        <v>510</v>
      </c>
      <c r="B511" s="11" t="s">
        <v>324</v>
      </c>
      <c r="C511" s="8" t="s">
        <v>83</v>
      </c>
      <c r="D511" s="8" t="s">
        <v>84</v>
      </c>
      <c r="E511" s="19" t="s">
        <v>327</v>
      </c>
      <c r="F511" s="8" t="s">
        <v>179</v>
      </c>
      <c r="G511" s="8" t="s">
        <v>180</v>
      </c>
      <c r="H511" s="8"/>
      <c r="I511" s="15"/>
      <c r="J511" s="190"/>
    </row>
    <row r="512" spans="1:10" x14ac:dyDescent="0.25">
      <c r="A512" s="23">
        <v>511</v>
      </c>
      <c r="B512" s="11" t="s">
        <v>324</v>
      </c>
      <c r="C512" s="8" t="s">
        <v>83</v>
      </c>
      <c r="D512" s="8" t="s">
        <v>84</v>
      </c>
      <c r="E512" s="19" t="s">
        <v>327</v>
      </c>
      <c r="F512" s="8" t="s">
        <v>181</v>
      </c>
      <c r="G512" s="8" t="s">
        <v>182</v>
      </c>
      <c r="H512" s="8"/>
      <c r="I512" s="15"/>
      <c r="J512" s="190"/>
    </row>
    <row r="513" spans="1:10" x14ac:dyDescent="0.25">
      <c r="A513" s="23">
        <v>512</v>
      </c>
      <c r="B513" s="11" t="s">
        <v>324</v>
      </c>
      <c r="C513" s="8" t="s">
        <v>83</v>
      </c>
      <c r="D513" s="8" t="s">
        <v>84</v>
      </c>
      <c r="E513" s="19" t="s">
        <v>327</v>
      </c>
      <c r="F513" s="8" t="s">
        <v>183</v>
      </c>
      <c r="G513" s="8" t="s">
        <v>184</v>
      </c>
      <c r="H513" s="8"/>
      <c r="I513" s="15">
        <v>13748</v>
      </c>
      <c r="J513" s="190"/>
    </row>
    <row r="514" spans="1:10" x14ac:dyDescent="0.25">
      <c r="A514" s="23">
        <v>513</v>
      </c>
      <c r="B514" s="11" t="s">
        <v>324</v>
      </c>
      <c r="C514" s="8" t="s">
        <v>83</v>
      </c>
      <c r="D514" s="8" t="s">
        <v>84</v>
      </c>
      <c r="E514" s="19" t="s">
        <v>327</v>
      </c>
      <c r="F514" s="8" t="s">
        <v>185</v>
      </c>
      <c r="G514" s="8" t="s">
        <v>186</v>
      </c>
      <c r="H514" s="8"/>
      <c r="I514" s="15"/>
      <c r="J514" s="190"/>
    </row>
    <row r="515" spans="1:10" x14ac:dyDescent="0.25">
      <c r="A515" s="23">
        <v>514</v>
      </c>
      <c r="B515" s="11" t="s">
        <v>324</v>
      </c>
      <c r="C515" s="8" t="s">
        <v>83</v>
      </c>
      <c r="D515" s="8" t="s">
        <v>84</v>
      </c>
      <c r="E515" s="19" t="s">
        <v>327</v>
      </c>
      <c r="F515" s="8" t="s">
        <v>187</v>
      </c>
      <c r="G515" s="8" t="s">
        <v>188</v>
      </c>
      <c r="H515" s="8"/>
      <c r="I515" s="15"/>
      <c r="J515" s="190"/>
    </row>
    <row r="516" spans="1:10" x14ac:dyDescent="0.25">
      <c r="A516" s="23">
        <v>515</v>
      </c>
      <c r="B516" s="11" t="s">
        <v>324</v>
      </c>
      <c r="C516" s="8" t="s">
        <v>83</v>
      </c>
      <c r="D516" s="8" t="s">
        <v>76</v>
      </c>
      <c r="E516" s="19" t="s">
        <v>327</v>
      </c>
      <c r="F516" s="8" t="s">
        <v>189</v>
      </c>
      <c r="G516" s="8" t="s">
        <v>190</v>
      </c>
      <c r="H516" s="8"/>
      <c r="I516" s="15">
        <v>391136</v>
      </c>
      <c r="J516" s="190"/>
    </row>
    <row r="517" spans="1:10" x14ac:dyDescent="0.25">
      <c r="A517" s="23">
        <v>516</v>
      </c>
      <c r="B517" s="11" t="s">
        <v>324</v>
      </c>
      <c r="C517" s="8" t="s">
        <v>191</v>
      </c>
      <c r="D517" s="8" t="s">
        <v>84</v>
      </c>
      <c r="E517" s="19" t="s">
        <v>328</v>
      </c>
      <c r="F517" s="8" t="s">
        <v>0</v>
      </c>
      <c r="G517" s="8" t="s">
        <v>1</v>
      </c>
      <c r="H517" s="8">
        <v>0.4</v>
      </c>
      <c r="I517" s="15">
        <v>21220</v>
      </c>
      <c r="J517" s="190">
        <f>Table1[[#This Row],[Actual]]/Table1[[#This Row],[FTE]]</f>
        <v>53050</v>
      </c>
    </row>
    <row r="518" spans="1:10" x14ac:dyDescent="0.25">
      <c r="A518" s="23">
        <v>517</v>
      </c>
      <c r="B518" s="11" t="s">
        <v>324</v>
      </c>
      <c r="C518" s="8" t="s">
        <v>191</v>
      </c>
      <c r="D518" s="8" t="s">
        <v>84</v>
      </c>
      <c r="E518" s="19" t="s">
        <v>328</v>
      </c>
      <c r="F518" s="8" t="s">
        <v>2</v>
      </c>
      <c r="G518" s="8" t="s">
        <v>3</v>
      </c>
      <c r="H518" s="8"/>
      <c r="I518" s="15"/>
      <c r="J518" s="190"/>
    </row>
    <row r="519" spans="1:10" x14ac:dyDescent="0.25">
      <c r="A519" s="23">
        <v>518</v>
      </c>
      <c r="B519" s="11" t="s">
        <v>324</v>
      </c>
      <c r="C519" s="8" t="s">
        <v>191</v>
      </c>
      <c r="D519" s="8" t="s">
        <v>84</v>
      </c>
      <c r="E519" s="19" t="s">
        <v>328</v>
      </c>
      <c r="F519" s="8" t="s">
        <v>4</v>
      </c>
      <c r="G519" s="8" t="s">
        <v>5</v>
      </c>
      <c r="H519" s="8">
        <v>0.33</v>
      </c>
      <c r="I519" s="15">
        <v>9370</v>
      </c>
      <c r="J519" s="190">
        <f>Table1[[#This Row],[Actual]]/Table1[[#This Row],[FTE]]</f>
        <v>28393.939393939392</v>
      </c>
    </row>
    <row r="520" spans="1:10" x14ac:dyDescent="0.25">
      <c r="A520" s="23">
        <v>519</v>
      </c>
      <c r="B520" s="11" t="s">
        <v>324</v>
      </c>
      <c r="C520" s="8" t="s">
        <v>191</v>
      </c>
      <c r="D520" s="8" t="s">
        <v>84</v>
      </c>
      <c r="E520" s="19" t="s">
        <v>328</v>
      </c>
      <c r="F520" s="8" t="s">
        <v>6</v>
      </c>
      <c r="G520" s="8" t="s">
        <v>7</v>
      </c>
      <c r="H520" s="8"/>
      <c r="I520" s="15"/>
      <c r="J520" s="190"/>
    </row>
    <row r="521" spans="1:10" x14ac:dyDescent="0.25">
      <c r="A521" s="23">
        <v>520</v>
      </c>
      <c r="B521" s="11" t="s">
        <v>324</v>
      </c>
      <c r="C521" s="8" t="s">
        <v>191</v>
      </c>
      <c r="D521" s="8" t="s">
        <v>84</v>
      </c>
      <c r="E521" s="19" t="s">
        <v>329</v>
      </c>
      <c r="F521" s="8" t="s">
        <v>10</v>
      </c>
      <c r="G521" s="8" t="s">
        <v>11</v>
      </c>
      <c r="H521" s="8"/>
      <c r="I521" s="15"/>
      <c r="J521" s="190"/>
    </row>
    <row r="522" spans="1:10" x14ac:dyDescent="0.25">
      <c r="A522" s="23">
        <v>521</v>
      </c>
      <c r="B522" s="11" t="s">
        <v>324</v>
      </c>
      <c r="C522" s="8" t="s">
        <v>191</v>
      </c>
      <c r="D522" s="8" t="s">
        <v>84</v>
      </c>
      <c r="E522" s="19" t="s">
        <v>329</v>
      </c>
      <c r="F522" s="8" t="s">
        <v>12</v>
      </c>
      <c r="G522" s="8" t="s">
        <v>13</v>
      </c>
      <c r="H522" s="8"/>
      <c r="I522" s="15"/>
      <c r="J522" s="190"/>
    </row>
    <row r="523" spans="1:10" x14ac:dyDescent="0.25">
      <c r="A523" s="23">
        <v>522</v>
      </c>
      <c r="B523" s="11" t="s">
        <v>324</v>
      </c>
      <c r="C523" s="8" t="s">
        <v>191</v>
      </c>
      <c r="D523" s="8" t="s">
        <v>84</v>
      </c>
      <c r="E523" s="19" t="s">
        <v>329</v>
      </c>
      <c r="F523" s="8" t="s">
        <v>14</v>
      </c>
      <c r="G523" s="8" t="s">
        <v>15</v>
      </c>
      <c r="H523" s="8"/>
      <c r="I523" s="15"/>
      <c r="J523" s="190"/>
    </row>
    <row r="524" spans="1:10" x14ac:dyDescent="0.25">
      <c r="A524" s="23">
        <v>523</v>
      </c>
      <c r="B524" s="11" t="s">
        <v>324</v>
      </c>
      <c r="C524" s="8" t="s">
        <v>191</v>
      </c>
      <c r="D524" s="8" t="s">
        <v>84</v>
      </c>
      <c r="E524" s="19" t="s">
        <v>329</v>
      </c>
      <c r="F524" s="8" t="s">
        <v>16</v>
      </c>
      <c r="G524" s="8" t="s">
        <v>17</v>
      </c>
      <c r="H524" s="8"/>
      <c r="I524" s="15"/>
      <c r="J524" s="190"/>
    </row>
    <row r="525" spans="1:10" x14ac:dyDescent="0.25">
      <c r="A525" s="23">
        <v>524</v>
      </c>
      <c r="B525" s="11" t="s">
        <v>324</v>
      </c>
      <c r="C525" s="8" t="s">
        <v>191</v>
      </c>
      <c r="D525" s="8" t="s">
        <v>84</v>
      </c>
      <c r="E525" s="19" t="s">
        <v>329</v>
      </c>
      <c r="F525" s="8" t="s">
        <v>18</v>
      </c>
      <c r="G525" s="8" t="s">
        <v>19</v>
      </c>
      <c r="H525" s="8"/>
      <c r="I525" s="15"/>
      <c r="J525" s="190"/>
    </row>
    <row r="526" spans="1:10" x14ac:dyDescent="0.25">
      <c r="A526" s="23">
        <v>525</v>
      </c>
      <c r="B526" s="11" t="s">
        <v>324</v>
      </c>
      <c r="C526" s="8" t="s">
        <v>191</v>
      </c>
      <c r="D526" s="8" t="s">
        <v>84</v>
      </c>
      <c r="E526" s="19" t="s">
        <v>329</v>
      </c>
      <c r="F526" s="8" t="s">
        <v>20</v>
      </c>
      <c r="G526" s="8" t="s">
        <v>21</v>
      </c>
      <c r="H526" s="8"/>
      <c r="I526" s="15"/>
      <c r="J526" s="190"/>
    </row>
    <row r="527" spans="1:10" x14ac:dyDescent="0.25">
      <c r="A527" s="23">
        <v>526</v>
      </c>
      <c r="B527" s="11" t="s">
        <v>324</v>
      </c>
      <c r="C527" s="8" t="s">
        <v>191</v>
      </c>
      <c r="D527" s="8" t="s">
        <v>84</v>
      </c>
      <c r="E527" s="19" t="s">
        <v>329</v>
      </c>
      <c r="F527" s="8" t="s">
        <v>22</v>
      </c>
      <c r="G527" s="8" t="s">
        <v>23</v>
      </c>
      <c r="H527" s="8"/>
      <c r="I527" s="15"/>
      <c r="J527" s="190"/>
    </row>
    <row r="528" spans="1:10" x14ac:dyDescent="0.25">
      <c r="A528" s="23">
        <v>527</v>
      </c>
      <c r="B528" s="11" t="s">
        <v>324</v>
      </c>
      <c r="C528" s="8" t="s">
        <v>191</v>
      </c>
      <c r="D528" s="8" t="s">
        <v>84</v>
      </c>
      <c r="E528" s="19" t="s">
        <v>329</v>
      </c>
      <c r="F528" s="8" t="s">
        <v>24</v>
      </c>
      <c r="G528" s="8" t="s">
        <v>25</v>
      </c>
      <c r="H528" s="8"/>
      <c r="I528" s="15"/>
      <c r="J528" s="190"/>
    </row>
    <row r="529" spans="1:10" x14ac:dyDescent="0.25">
      <c r="A529" s="23">
        <v>528</v>
      </c>
      <c r="B529" s="11" t="s">
        <v>324</v>
      </c>
      <c r="C529" s="8" t="s">
        <v>191</v>
      </c>
      <c r="D529" s="8" t="s">
        <v>84</v>
      </c>
      <c r="E529" s="19" t="s">
        <v>329</v>
      </c>
      <c r="F529" s="8" t="s">
        <v>26</v>
      </c>
      <c r="G529" s="8" t="s">
        <v>27</v>
      </c>
      <c r="H529" s="8"/>
      <c r="I529" s="15"/>
      <c r="J529" s="190"/>
    </row>
    <row r="530" spans="1:10" x14ac:dyDescent="0.25">
      <c r="A530" s="23">
        <v>529</v>
      </c>
      <c r="B530" s="11" t="s">
        <v>324</v>
      </c>
      <c r="C530" s="8" t="s">
        <v>191</v>
      </c>
      <c r="D530" s="8" t="s">
        <v>84</v>
      </c>
      <c r="E530" s="19" t="s">
        <v>329</v>
      </c>
      <c r="F530" s="8" t="s">
        <v>28</v>
      </c>
      <c r="G530" s="8" t="s">
        <v>29</v>
      </c>
      <c r="H530" s="8"/>
      <c r="I530" s="15"/>
      <c r="J530" s="190"/>
    </row>
    <row r="531" spans="1:10" x14ac:dyDescent="0.25">
      <c r="A531" s="23">
        <v>530</v>
      </c>
      <c r="B531" s="11" t="s">
        <v>324</v>
      </c>
      <c r="C531" s="8" t="s">
        <v>191</v>
      </c>
      <c r="D531" s="8" t="s">
        <v>84</v>
      </c>
      <c r="E531" s="19" t="s">
        <v>329</v>
      </c>
      <c r="F531" s="8" t="s">
        <v>41</v>
      </c>
      <c r="G531" s="8" t="s">
        <v>42</v>
      </c>
      <c r="H531" s="8"/>
      <c r="I531" s="15"/>
      <c r="J531" s="190"/>
    </row>
    <row r="532" spans="1:10" x14ac:dyDescent="0.25">
      <c r="A532" s="23">
        <v>531</v>
      </c>
      <c r="B532" s="11" t="s">
        <v>324</v>
      </c>
      <c r="C532" s="8" t="s">
        <v>191</v>
      </c>
      <c r="D532" s="8" t="s">
        <v>84</v>
      </c>
      <c r="E532" s="19" t="s">
        <v>329</v>
      </c>
      <c r="F532" s="8" t="s">
        <v>43</v>
      </c>
      <c r="G532" s="8" t="s">
        <v>44</v>
      </c>
      <c r="H532" s="8"/>
      <c r="I532" s="15"/>
      <c r="J532" s="190"/>
    </row>
    <row r="533" spans="1:10" x14ac:dyDescent="0.25">
      <c r="A533" s="23">
        <v>532</v>
      </c>
      <c r="B533" s="11" t="s">
        <v>324</v>
      </c>
      <c r="C533" s="8" t="s">
        <v>191</v>
      </c>
      <c r="D533" s="8" t="s">
        <v>84</v>
      </c>
      <c r="E533" s="19" t="s">
        <v>329</v>
      </c>
      <c r="F533" s="8" t="s">
        <v>8</v>
      </c>
      <c r="G533" s="8" t="s">
        <v>9</v>
      </c>
      <c r="H533" s="8"/>
      <c r="I533" s="15"/>
      <c r="J533" s="190"/>
    </row>
    <row r="534" spans="1:10" x14ac:dyDescent="0.25">
      <c r="A534" s="23">
        <v>533</v>
      </c>
      <c r="B534" s="11" t="s">
        <v>324</v>
      </c>
      <c r="C534" s="8" t="s">
        <v>191</v>
      </c>
      <c r="D534" s="8" t="s">
        <v>84</v>
      </c>
      <c r="E534" s="19" t="s">
        <v>329</v>
      </c>
      <c r="F534" s="8" t="s">
        <v>49</v>
      </c>
      <c r="G534" s="8" t="s">
        <v>50</v>
      </c>
      <c r="H534" s="8"/>
      <c r="I534" s="15"/>
      <c r="J534" s="190"/>
    </row>
    <row r="535" spans="1:10" x14ac:dyDescent="0.25">
      <c r="A535" s="23">
        <v>534</v>
      </c>
      <c r="B535" s="11" t="s">
        <v>324</v>
      </c>
      <c r="C535" s="8" t="s">
        <v>191</v>
      </c>
      <c r="D535" s="8" t="s">
        <v>84</v>
      </c>
      <c r="E535" s="19" t="s">
        <v>329</v>
      </c>
      <c r="F535" s="8" t="s">
        <v>51</v>
      </c>
      <c r="G535" s="8" t="s">
        <v>52</v>
      </c>
      <c r="H535" s="8"/>
      <c r="I535" s="15"/>
      <c r="J535" s="190"/>
    </row>
    <row r="536" spans="1:10" x14ac:dyDescent="0.25">
      <c r="A536" s="23">
        <v>535</v>
      </c>
      <c r="B536" s="11" t="s">
        <v>324</v>
      </c>
      <c r="C536" s="8" t="s">
        <v>191</v>
      </c>
      <c r="D536" s="8" t="s">
        <v>84</v>
      </c>
      <c r="E536" s="19" t="s">
        <v>329</v>
      </c>
      <c r="F536" s="8" t="s">
        <v>53</v>
      </c>
      <c r="G536" s="8" t="s">
        <v>54</v>
      </c>
      <c r="H536" s="8"/>
      <c r="I536" s="15"/>
      <c r="J536" s="190"/>
    </row>
    <row r="537" spans="1:10" x14ac:dyDescent="0.25">
      <c r="A537" s="23">
        <v>536</v>
      </c>
      <c r="B537" s="11" t="s">
        <v>324</v>
      </c>
      <c r="C537" s="8" t="s">
        <v>191</v>
      </c>
      <c r="D537" s="8" t="s">
        <v>84</v>
      </c>
      <c r="E537" s="19" t="s">
        <v>329</v>
      </c>
      <c r="F537" s="8" t="s">
        <v>30</v>
      </c>
      <c r="G537" s="8" t="s">
        <v>31</v>
      </c>
      <c r="H537" s="8"/>
      <c r="I537" s="15"/>
      <c r="J537" s="190"/>
    </row>
    <row r="538" spans="1:10" x14ac:dyDescent="0.25">
      <c r="A538" s="23">
        <v>537</v>
      </c>
      <c r="B538" s="11" t="s">
        <v>324</v>
      </c>
      <c r="C538" s="8" t="s">
        <v>191</v>
      </c>
      <c r="D538" s="8" t="s">
        <v>84</v>
      </c>
      <c r="E538" s="19" t="s">
        <v>329</v>
      </c>
      <c r="F538" s="8" t="s">
        <v>32</v>
      </c>
      <c r="G538" s="8" t="s">
        <v>192</v>
      </c>
      <c r="H538" s="8"/>
      <c r="I538" s="15"/>
      <c r="J538" s="190"/>
    </row>
    <row r="539" spans="1:10" x14ac:dyDescent="0.25">
      <c r="A539" s="23">
        <v>538</v>
      </c>
      <c r="B539" s="11" t="s">
        <v>324</v>
      </c>
      <c r="C539" s="8" t="s">
        <v>191</v>
      </c>
      <c r="D539" s="8" t="s">
        <v>84</v>
      </c>
      <c r="E539" s="19" t="s">
        <v>329</v>
      </c>
      <c r="F539" s="8" t="s">
        <v>33</v>
      </c>
      <c r="G539" s="8" t="s">
        <v>34</v>
      </c>
      <c r="H539" s="8"/>
      <c r="I539" s="15"/>
      <c r="J539" s="190"/>
    </row>
    <row r="540" spans="1:10" x14ac:dyDescent="0.25">
      <c r="A540" s="23">
        <v>539</v>
      </c>
      <c r="B540" s="11" t="s">
        <v>324</v>
      </c>
      <c r="C540" s="8" t="s">
        <v>191</v>
      </c>
      <c r="D540" s="8" t="s">
        <v>84</v>
      </c>
      <c r="E540" s="19" t="s">
        <v>329</v>
      </c>
      <c r="F540" s="8" t="s">
        <v>35</v>
      </c>
      <c r="G540" s="8" t="s">
        <v>36</v>
      </c>
      <c r="H540" s="8"/>
      <c r="I540" s="15"/>
      <c r="J540" s="190"/>
    </row>
    <row r="541" spans="1:10" x14ac:dyDescent="0.25">
      <c r="A541" s="23">
        <v>540</v>
      </c>
      <c r="B541" s="11" t="s">
        <v>324</v>
      </c>
      <c r="C541" s="8" t="s">
        <v>191</v>
      </c>
      <c r="D541" s="8" t="s">
        <v>84</v>
      </c>
      <c r="E541" s="19" t="s">
        <v>329</v>
      </c>
      <c r="F541" s="8" t="s">
        <v>37</v>
      </c>
      <c r="G541" s="8" t="s">
        <v>38</v>
      </c>
      <c r="H541" s="8"/>
      <c r="I541" s="15"/>
      <c r="J541" s="190"/>
    </row>
    <row r="542" spans="1:10" x14ac:dyDescent="0.25">
      <c r="A542" s="23">
        <v>541</v>
      </c>
      <c r="B542" s="11" t="s">
        <v>324</v>
      </c>
      <c r="C542" s="8" t="s">
        <v>191</v>
      </c>
      <c r="D542" s="8" t="s">
        <v>84</v>
      </c>
      <c r="E542" s="19" t="s">
        <v>329</v>
      </c>
      <c r="F542" s="8" t="s">
        <v>45</v>
      </c>
      <c r="G542" s="8" t="s">
        <v>46</v>
      </c>
      <c r="H542" s="8"/>
      <c r="I542" s="15"/>
      <c r="J542" s="190"/>
    </row>
    <row r="543" spans="1:10" x14ac:dyDescent="0.25">
      <c r="A543" s="23">
        <v>542</v>
      </c>
      <c r="B543" s="11" t="s">
        <v>324</v>
      </c>
      <c r="C543" s="8" t="s">
        <v>191</v>
      </c>
      <c r="D543" s="8" t="s">
        <v>84</v>
      </c>
      <c r="E543" s="19" t="s">
        <v>329</v>
      </c>
      <c r="F543" s="8" t="s">
        <v>39</v>
      </c>
      <c r="G543" s="8" t="s">
        <v>40</v>
      </c>
      <c r="H543" s="8"/>
      <c r="I543" s="15"/>
      <c r="J543" s="190"/>
    </row>
    <row r="544" spans="1:10" x14ac:dyDescent="0.25">
      <c r="A544" s="23">
        <v>543</v>
      </c>
      <c r="B544" s="11" t="s">
        <v>324</v>
      </c>
      <c r="C544" s="8" t="s">
        <v>191</v>
      </c>
      <c r="D544" s="8" t="s">
        <v>84</v>
      </c>
      <c r="E544" s="19" t="s">
        <v>329</v>
      </c>
      <c r="F544" s="8" t="s">
        <v>55</v>
      </c>
      <c r="G544" s="8" t="s">
        <v>56</v>
      </c>
      <c r="H544" s="8"/>
      <c r="I544" s="15"/>
      <c r="J544" s="190"/>
    </row>
    <row r="545" spans="1:10" x14ac:dyDescent="0.25">
      <c r="A545" s="23">
        <v>544</v>
      </c>
      <c r="B545" s="11" t="s">
        <v>324</v>
      </c>
      <c r="C545" s="8" t="s">
        <v>191</v>
      </c>
      <c r="D545" s="8" t="s">
        <v>84</v>
      </c>
      <c r="E545" s="19" t="s">
        <v>329</v>
      </c>
      <c r="F545" s="8" t="s">
        <v>47</v>
      </c>
      <c r="G545" s="8" t="s">
        <v>48</v>
      </c>
      <c r="H545" s="8"/>
      <c r="I545" s="15"/>
      <c r="J545" s="190"/>
    </row>
    <row r="546" spans="1:10" x14ac:dyDescent="0.25">
      <c r="A546" s="23">
        <v>545</v>
      </c>
      <c r="B546" s="11" t="s">
        <v>324</v>
      </c>
      <c r="C546" s="8" t="s">
        <v>191</v>
      </c>
      <c r="D546" s="8" t="s">
        <v>84</v>
      </c>
      <c r="E546" s="19" t="s">
        <v>329</v>
      </c>
      <c r="F546" s="8" t="s">
        <v>57</v>
      </c>
      <c r="G546" s="8" t="s">
        <v>58</v>
      </c>
      <c r="H546" s="8"/>
      <c r="I546" s="15"/>
      <c r="J546" s="190"/>
    </row>
    <row r="547" spans="1:10" x14ac:dyDescent="0.25">
      <c r="A547" s="23">
        <v>546</v>
      </c>
      <c r="B547" s="11" t="s">
        <v>324</v>
      </c>
      <c r="C547" s="8" t="s">
        <v>191</v>
      </c>
      <c r="D547" s="8" t="s">
        <v>84</v>
      </c>
      <c r="E547" s="19" t="s">
        <v>329</v>
      </c>
      <c r="F547" s="8" t="s">
        <v>59</v>
      </c>
      <c r="G547" s="8" t="s">
        <v>60</v>
      </c>
      <c r="H547" s="8"/>
      <c r="I547" s="15"/>
      <c r="J547" s="190"/>
    </row>
    <row r="548" spans="1:10" x14ac:dyDescent="0.25">
      <c r="A548" s="23">
        <v>547</v>
      </c>
      <c r="B548" s="11" t="s">
        <v>324</v>
      </c>
      <c r="C548" s="8" t="s">
        <v>191</v>
      </c>
      <c r="D548" s="8" t="s">
        <v>84</v>
      </c>
      <c r="E548" s="19" t="s">
        <v>329</v>
      </c>
      <c r="F548" s="8" t="s">
        <v>61</v>
      </c>
      <c r="G548" s="8" t="s">
        <v>62</v>
      </c>
      <c r="H548" s="8"/>
      <c r="I548" s="15"/>
      <c r="J548" s="190"/>
    </row>
    <row r="549" spans="1:10" x14ac:dyDescent="0.25">
      <c r="A549" s="23">
        <v>548</v>
      </c>
      <c r="B549" s="11" t="s">
        <v>324</v>
      </c>
      <c r="C549" s="8" t="s">
        <v>191</v>
      </c>
      <c r="D549" s="8" t="s">
        <v>84</v>
      </c>
      <c r="E549" s="19" t="s">
        <v>329</v>
      </c>
      <c r="F549" s="8" t="s">
        <v>63</v>
      </c>
      <c r="G549" s="8" t="s">
        <v>64</v>
      </c>
      <c r="H549" s="8"/>
      <c r="I549" s="15"/>
      <c r="J549" s="190"/>
    </row>
    <row r="550" spans="1:10" x14ac:dyDescent="0.25">
      <c r="A550" s="23">
        <v>549</v>
      </c>
      <c r="B550" s="11" t="s">
        <v>324</v>
      </c>
      <c r="C550" s="8" t="s">
        <v>191</v>
      </c>
      <c r="D550" s="8" t="s">
        <v>84</v>
      </c>
      <c r="E550" s="19" t="s">
        <v>329</v>
      </c>
      <c r="F550" s="8" t="s">
        <v>65</v>
      </c>
      <c r="G550" s="8" t="s">
        <v>66</v>
      </c>
      <c r="H550" s="8">
        <v>4</v>
      </c>
      <c r="I550" s="15">
        <v>104987</v>
      </c>
      <c r="J550" s="190">
        <f>Table1[[#This Row],[Actual]]/Table1[[#This Row],[FTE]]</f>
        <v>26246.75</v>
      </c>
    </row>
    <row r="551" spans="1:10" x14ac:dyDescent="0.25">
      <c r="A551" s="23">
        <v>550</v>
      </c>
      <c r="B551" s="11" t="s">
        <v>324</v>
      </c>
      <c r="C551" s="8" t="s">
        <v>191</v>
      </c>
      <c r="D551" s="8" t="s">
        <v>84</v>
      </c>
      <c r="E551" s="19" t="s">
        <v>330</v>
      </c>
      <c r="F551" s="8" t="s">
        <v>67</v>
      </c>
      <c r="G551" s="8" t="s">
        <v>68</v>
      </c>
      <c r="H551" s="8">
        <v>0.12</v>
      </c>
      <c r="I551" s="15">
        <v>2614</v>
      </c>
      <c r="J551" s="190">
        <f>Table1[[#This Row],[Actual]]/Table1[[#This Row],[FTE]]</f>
        <v>21783.333333333336</v>
      </c>
    </row>
    <row r="552" spans="1:10" x14ac:dyDescent="0.25">
      <c r="A552" s="23">
        <v>551</v>
      </c>
      <c r="B552" s="11" t="s">
        <v>324</v>
      </c>
      <c r="C552" s="8" t="s">
        <v>191</v>
      </c>
      <c r="D552" s="8" t="s">
        <v>84</v>
      </c>
      <c r="E552" s="19" t="s">
        <v>330</v>
      </c>
      <c r="F552" s="8" t="s">
        <v>69</v>
      </c>
      <c r="G552" s="8" t="s">
        <v>193</v>
      </c>
      <c r="H552" s="8"/>
      <c r="I552" s="15"/>
      <c r="J552" s="190"/>
    </row>
    <row r="553" spans="1:10" x14ac:dyDescent="0.25">
      <c r="A553" s="23">
        <v>552</v>
      </c>
      <c r="B553" s="11" t="s">
        <v>324</v>
      </c>
      <c r="C553" s="8" t="s">
        <v>191</v>
      </c>
      <c r="D553" s="8" t="s">
        <v>84</v>
      </c>
      <c r="E553" s="19" t="s">
        <v>330</v>
      </c>
      <c r="F553" s="8" t="s">
        <v>70</v>
      </c>
      <c r="G553" s="8" t="s">
        <v>71</v>
      </c>
      <c r="H553" s="8"/>
      <c r="I553" s="15"/>
      <c r="J553" s="190"/>
    </row>
    <row r="554" spans="1:10" x14ac:dyDescent="0.25">
      <c r="A554" s="23">
        <v>553</v>
      </c>
      <c r="B554" s="11" t="s">
        <v>324</v>
      </c>
      <c r="C554" s="8" t="s">
        <v>191</v>
      </c>
      <c r="D554" s="8" t="s">
        <v>84</v>
      </c>
      <c r="E554" s="19" t="s">
        <v>327</v>
      </c>
      <c r="F554" s="8" t="s">
        <v>72</v>
      </c>
      <c r="G554" s="8" t="s">
        <v>73</v>
      </c>
      <c r="H554" s="8"/>
      <c r="I554" s="15"/>
      <c r="J554" s="190"/>
    </row>
    <row r="555" spans="1:10" x14ac:dyDescent="0.25">
      <c r="A555" s="23">
        <v>554</v>
      </c>
      <c r="B555" s="11" t="s">
        <v>324</v>
      </c>
      <c r="C555" s="8" t="s">
        <v>191</v>
      </c>
      <c r="D555" s="8" t="s">
        <v>76</v>
      </c>
      <c r="E555" s="19" t="s">
        <v>327</v>
      </c>
      <c r="F555" s="8" t="s">
        <v>194</v>
      </c>
      <c r="G555" s="8" t="s">
        <v>195</v>
      </c>
      <c r="H555" s="8">
        <v>4.8500000000000005</v>
      </c>
      <c r="I555" s="15">
        <v>138191</v>
      </c>
      <c r="J555" s="190">
        <f>Table1[[#This Row],[Actual]]/Table1[[#This Row],[FTE]]</f>
        <v>28492.989690721646</v>
      </c>
    </row>
    <row r="556" spans="1:10" x14ac:dyDescent="0.25">
      <c r="A556" s="23">
        <v>555</v>
      </c>
      <c r="B556" s="11" t="s">
        <v>324</v>
      </c>
      <c r="C556" s="8" t="s">
        <v>75</v>
      </c>
      <c r="D556" s="8" t="s">
        <v>76</v>
      </c>
      <c r="E556" s="19" t="s">
        <v>327</v>
      </c>
      <c r="F556" s="8" t="s">
        <v>196</v>
      </c>
      <c r="G556" s="8" t="s">
        <v>197</v>
      </c>
      <c r="H556" s="8">
        <v>4.8500000000000005</v>
      </c>
      <c r="I556" s="15">
        <v>138191</v>
      </c>
      <c r="J556" s="190">
        <f>Table1[[#This Row],[Actual]]/Table1[[#This Row],[FTE]]</f>
        <v>28492.989690721646</v>
      </c>
    </row>
    <row r="557" spans="1:10" x14ac:dyDescent="0.25">
      <c r="A557" s="23">
        <v>556</v>
      </c>
      <c r="B557" s="11" t="s">
        <v>324</v>
      </c>
      <c r="C557" s="8" t="s">
        <v>75</v>
      </c>
      <c r="D557" s="8" t="s">
        <v>84</v>
      </c>
      <c r="E557" s="19" t="s">
        <v>327</v>
      </c>
      <c r="F557" s="8" t="s">
        <v>198</v>
      </c>
      <c r="G557" s="8" t="s">
        <v>199</v>
      </c>
      <c r="H557" s="8"/>
      <c r="I557" s="15"/>
      <c r="J557" s="190"/>
    </row>
    <row r="558" spans="1:10" x14ac:dyDescent="0.25">
      <c r="A558" s="23">
        <v>557</v>
      </c>
      <c r="B558" s="11" t="s">
        <v>324</v>
      </c>
      <c r="C558" s="8" t="s">
        <v>75</v>
      </c>
      <c r="D558" s="8" t="s">
        <v>84</v>
      </c>
      <c r="E558" s="19" t="s">
        <v>327</v>
      </c>
      <c r="F558" s="8" t="s">
        <v>200</v>
      </c>
      <c r="G558" s="8" t="s">
        <v>201</v>
      </c>
      <c r="H558" s="8"/>
      <c r="I558" s="15"/>
      <c r="J558" s="190"/>
    </row>
    <row r="559" spans="1:10" x14ac:dyDescent="0.25">
      <c r="A559" s="23">
        <v>558</v>
      </c>
      <c r="B559" s="11" t="s">
        <v>324</v>
      </c>
      <c r="C559" s="8" t="s">
        <v>75</v>
      </c>
      <c r="D559" s="8" t="s">
        <v>84</v>
      </c>
      <c r="E559" s="19" t="s">
        <v>327</v>
      </c>
      <c r="F559" s="8" t="s">
        <v>202</v>
      </c>
      <c r="G559" s="8" t="s">
        <v>203</v>
      </c>
      <c r="H559" s="8"/>
      <c r="I559" s="15"/>
      <c r="J559" s="190"/>
    </row>
    <row r="560" spans="1:10" x14ac:dyDescent="0.25">
      <c r="A560" s="23">
        <v>559</v>
      </c>
      <c r="B560" s="11" t="s">
        <v>324</v>
      </c>
      <c r="C560" s="8" t="s">
        <v>75</v>
      </c>
      <c r="D560" s="8" t="s">
        <v>84</v>
      </c>
      <c r="E560" s="19" t="s">
        <v>327</v>
      </c>
      <c r="F560" s="8" t="s">
        <v>204</v>
      </c>
      <c r="G560" s="8" t="s">
        <v>205</v>
      </c>
      <c r="H560" s="8"/>
      <c r="I560" s="15"/>
      <c r="J560" s="190"/>
    </row>
    <row r="561" spans="1:10" x14ac:dyDescent="0.25">
      <c r="A561" s="23">
        <v>560</v>
      </c>
      <c r="B561" s="11" t="s">
        <v>324</v>
      </c>
      <c r="C561" s="8" t="s">
        <v>75</v>
      </c>
      <c r="D561" s="8" t="s">
        <v>76</v>
      </c>
      <c r="E561" s="19" t="s">
        <v>327</v>
      </c>
      <c r="F561" s="8" t="s">
        <v>206</v>
      </c>
      <c r="G561" s="8" t="s">
        <v>207</v>
      </c>
      <c r="H561" s="8">
        <v>0</v>
      </c>
      <c r="I561" s="15">
        <v>0</v>
      </c>
      <c r="J561" s="190"/>
    </row>
    <row r="562" spans="1:10" x14ac:dyDescent="0.25">
      <c r="A562" s="23">
        <v>561</v>
      </c>
      <c r="B562" s="11" t="s">
        <v>324</v>
      </c>
      <c r="C562" s="8" t="s">
        <v>75</v>
      </c>
      <c r="D562" s="8" t="s">
        <v>84</v>
      </c>
      <c r="E562" s="19" t="s">
        <v>327</v>
      </c>
      <c r="F562" s="8" t="s">
        <v>208</v>
      </c>
      <c r="G562" s="8" t="s">
        <v>209</v>
      </c>
      <c r="H562" s="8"/>
      <c r="I562" s="15"/>
      <c r="J562" s="190"/>
    </row>
    <row r="563" spans="1:10" x14ac:dyDescent="0.25">
      <c r="A563" s="23">
        <v>562</v>
      </c>
      <c r="B563" s="11" t="s">
        <v>324</v>
      </c>
      <c r="C563" s="8" t="s">
        <v>75</v>
      </c>
      <c r="D563" s="8" t="s">
        <v>76</v>
      </c>
      <c r="E563" s="19" t="s">
        <v>327</v>
      </c>
      <c r="F563" s="8" t="s">
        <v>210</v>
      </c>
      <c r="G563" s="8" t="s">
        <v>211</v>
      </c>
      <c r="H563" s="8">
        <v>4.8500000000000005</v>
      </c>
      <c r="I563" s="15">
        <v>138191</v>
      </c>
      <c r="J563" s="190">
        <f>Table1[[#This Row],[Actual]]/Table1[[#This Row],[FTE]]</f>
        <v>28492.989690721646</v>
      </c>
    </row>
    <row r="564" spans="1:10" x14ac:dyDescent="0.25">
      <c r="A564" s="23">
        <v>563</v>
      </c>
      <c r="B564" s="11" t="s">
        <v>324</v>
      </c>
      <c r="C564" s="8" t="s">
        <v>75</v>
      </c>
      <c r="D564" s="8" t="s">
        <v>84</v>
      </c>
      <c r="E564" s="19" t="s">
        <v>327</v>
      </c>
      <c r="F564" s="8" t="s">
        <v>212</v>
      </c>
      <c r="G564" s="8" t="s">
        <v>213</v>
      </c>
      <c r="H564" s="8"/>
      <c r="I564" s="15">
        <v>10474</v>
      </c>
      <c r="J564" s="190"/>
    </row>
    <row r="565" spans="1:10" x14ac:dyDescent="0.25">
      <c r="A565" s="23">
        <v>564</v>
      </c>
      <c r="B565" s="11" t="s">
        <v>324</v>
      </c>
      <c r="C565" s="8" t="s">
        <v>75</v>
      </c>
      <c r="D565" s="8" t="s">
        <v>84</v>
      </c>
      <c r="E565" s="19" t="s">
        <v>327</v>
      </c>
      <c r="F565" s="8" t="s">
        <v>214</v>
      </c>
      <c r="G565" s="8" t="s">
        <v>215</v>
      </c>
      <c r="H565" s="8"/>
      <c r="I565" s="15">
        <v>33107</v>
      </c>
      <c r="J565" s="190"/>
    </row>
    <row r="566" spans="1:10" x14ac:dyDescent="0.25">
      <c r="A566" s="23">
        <v>565</v>
      </c>
      <c r="B566" s="11" t="s">
        <v>324</v>
      </c>
      <c r="C566" s="8" t="s">
        <v>75</v>
      </c>
      <c r="D566" s="8" t="s">
        <v>84</v>
      </c>
      <c r="E566" s="19" t="s">
        <v>327</v>
      </c>
      <c r="F566" s="8" t="s">
        <v>216</v>
      </c>
      <c r="G566" s="8" t="s">
        <v>217</v>
      </c>
      <c r="H566" s="8"/>
      <c r="I566" s="15"/>
      <c r="J566" s="190"/>
    </row>
    <row r="567" spans="1:10" x14ac:dyDescent="0.25">
      <c r="A567" s="23">
        <v>566</v>
      </c>
      <c r="B567" s="11" t="s">
        <v>324</v>
      </c>
      <c r="C567" s="8" t="s">
        <v>75</v>
      </c>
      <c r="D567" s="8" t="s">
        <v>76</v>
      </c>
      <c r="E567" s="19" t="s">
        <v>327</v>
      </c>
      <c r="F567" s="8" t="s">
        <v>218</v>
      </c>
      <c r="G567" s="8" t="s">
        <v>219</v>
      </c>
      <c r="H567" s="8"/>
      <c r="I567" s="15">
        <v>181772</v>
      </c>
      <c r="J567" s="190"/>
    </row>
    <row r="568" spans="1:10" x14ac:dyDescent="0.25">
      <c r="A568" s="23">
        <v>567</v>
      </c>
      <c r="B568" s="11" t="s">
        <v>324</v>
      </c>
      <c r="C568" s="8" t="s">
        <v>75</v>
      </c>
      <c r="D568" s="8" t="s">
        <v>84</v>
      </c>
      <c r="E568" s="19" t="s">
        <v>327</v>
      </c>
      <c r="F568" s="8" t="s">
        <v>220</v>
      </c>
      <c r="G568" s="8" t="s">
        <v>221</v>
      </c>
      <c r="H568" s="8"/>
      <c r="I568" s="15">
        <v>17959</v>
      </c>
      <c r="J568" s="190"/>
    </row>
    <row r="569" spans="1:10" x14ac:dyDescent="0.25">
      <c r="A569" s="23">
        <v>568</v>
      </c>
      <c r="B569" s="11" t="s">
        <v>324</v>
      </c>
      <c r="C569" s="8" t="s">
        <v>75</v>
      </c>
      <c r="D569" s="8" t="s">
        <v>84</v>
      </c>
      <c r="E569" s="19" t="s">
        <v>327</v>
      </c>
      <c r="F569" s="8" t="s">
        <v>222</v>
      </c>
      <c r="G569" s="8" t="s">
        <v>223</v>
      </c>
      <c r="H569" s="8"/>
      <c r="I569" s="15"/>
      <c r="J569" s="190"/>
    </row>
    <row r="570" spans="1:10" x14ac:dyDescent="0.25">
      <c r="A570" s="23">
        <v>569</v>
      </c>
      <c r="B570" s="11" t="s">
        <v>324</v>
      </c>
      <c r="C570" s="8" t="s">
        <v>75</v>
      </c>
      <c r="D570" s="8" t="s">
        <v>84</v>
      </c>
      <c r="E570" s="19" t="s">
        <v>327</v>
      </c>
      <c r="F570" s="8" t="s">
        <v>224</v>
      </c>
      <c r="G570" s="8" t="s">
        <v>225</v>
      </c>
      <c r="H570" s="8"/>
      <c r="I570" s="15">
        <v>906</v>
      </c>
      <c r="J570" s="190"/>
    </row>
    <row r="571" spans="1:10" x14ac:dyDescent="0.25">
      <c r="A571" s="23">
        <v>570</v>
      </c>
      <c r="B571" s="11" t="s">
        <v>324</v>
      </c>
      <c r="C571" s="8" t="s">
        <v>75</v>
      </c>
      <c r="D571" s="8" t="s">
        <v>84</v>
      </c>
      <c r="E571" s="19" t="s">
        <v>327</v>
      </c>
      <c r="F571" s="8" t="s">
        <v>226</v>
      </c>
      <c r="G571" s="8" t="s">
        <v>227</v>
      </c>
      <c r="H571" s="8"/>
      <c r="I571" s="15"/>
      <c r="J571" s="190"/>
    </row>
    <row r="572" spans="1:10" x14ac:dyDescent="0.25">
      <c r="A572" s="23">
        <v>571</v>
      </c>
      <c r="B572" s="11" t="s">
        <v>324</v>
      </c>
      <c r="C572" s="8" t="s">
        <v>75</v>
      </c>
      <c r="D572" s="8" t="s">
        <v>76</v>
      </c>
      <c r="E572" s="19" t="s">
        <v>327</v>
      </c>
      <c r="F572" s="8" t="s">
        <v>228</v>
      </c>
      <c r="G572" s="8" t="s">
        <v>229</v>
      </c>
      <c r="H572" s="8"/>
      <c r="I572" s="15">
        <v>18865</v>
      </c>
      <c r="J572" s="190"/>
    </row>
    <row r="573" spans="1:10" x14ac:dyDescent="0.25">
      <c r="A573" s="23">
        <v>572</v>
      </c>
      <c r="B573" s="11" t="s">
        <v>324</v>
      </c>
      <c r="C573" s="8" t="s">
        <v>75</v>
      </c>
      <c r="D573" s="8" t="s">
        <v>84</v>
      </c>
      <c r="E573" s="19" t="s">
        <v>327</v>
      </c>
      <c r="F573" s="8" t="s">
        <v>230</v>
      </c>
      <c r="G573" s="8" t="s">
        <v>231</v>
      </c>
      <c r="H573" s="8"/>
      <c r="I573" s="15">
        <v>87301</v>
      </c>
      <c r="J573" s="190"/>
    </row>
    <row r="574" spans="1:10" x14ac:dyDescent="0.25">
      <c r="A574" s="23">
        <v>573</v>
      </c>
      <c r="B574" s="11" t="s">
        <v>324</v>
      </c>
      <c r="C574" s="8" t="s">
        <v>75</v>
      </c>
      <c r="D574" s="8" t="s">
        <v>84</v>
      </c>
      <c r="E574" s="19" t="s">
        <v>327</v>
      </c>
      <c r="F574" s="8" t="s">
        <v>232</v>
      </c>
      <c r="G574" s="8" t="s">
        <v>233</v>
      </c>
      <c r="H574" s="8"/>
      <c r="I574" s="15"/>
      <c r="J574" s="190"/>
    </row>
    <row r="575" spans="1:10" x14ac:dyDescent="0.25">
      <c r="A575" s="23">
        <v>574</v>
      </c>
      <c r="B575" s="11" t="s">
        <v>324</v>
      </c>
      <c r="C575" s="8" t="s">
        <v>75</v>
      </c>
      <c r="D575" s="8" t="s">
        <v>84</v>
      </c>
      <c r="E575" s="19" t="s">
        <v>327</v>
      </c>
      <c r="F575" s="8" t="s">
        <v>234</v>
      </c>
      <c r="G575" s="8" t="s">
        <v>235</v>
      </c>
      <c r="H575" s="8"/>
      <c r="I575" s="15"/>
      <c r="J575" s="190"/>
    </row>
    <row r="576" spans="1:10" x14ac:dyDescent="0.25">
      <c r="A576" s="23">
        <v>575</v>
      </c>
      <c r="B576" s="11" t="s">
        <v>324</v>
      </c>
      <c r="C576" s="8" t="s">
        <v>75</v>
      </c>
      <c r="D576" s="8" t="s">
        <v>84</v>
      </c>
      <c r="E576" s="19" t="s">
        <v>327</v>
      </c>
      <c r="F576" s="8" t="s">
        <v>236</v>
      </c>
      <c r="G576" s="8" t="s">
        <v>237</v>
      </c>
      <c r="H576" s="8"/>
      <c r="I576" s="15"/>
      <c r="J576" s="190"/>
    </row>
    <row r="577" spans="1:10" x14ac:dyDescent="0.25">
      <c r="A577" s="23">
        <v>576</v>
      </c>
      <c r="B577" s="11" t="s">
        <v>324</v>
      </c>
      <c r="C577" s="8" t="s">
        <v>75</v>
      </c>
      <c r="D577" s="8" t="s">
        <v>84</v>
      </c>
      <c r="E577" s="19" t="s">
        <v>327</v>
      </c>
      <c r="F577" s="8" t="s">
        <v>238</v>
      </c>
      <c r="G577" s="8" t="s">
        <v>239</v>
      </c>
      <c r="H577" s="8"/>
      <c r="I577" s="15">
        <v>1689</v>
      </c>
      <c r="J577" s="190"/>
    </row>
    <row r="578" spans="1:10" x14ac:dyDescent="0.25">
      <c r="A578" s="23">
        <v>577</v>
      </c>
      <c r="B578" s="11" t="s">
        <v>324</v>
      </c>
      <c r="C578" s="8" t="s">
        <v>75</v>
      </c>
      <c r="D578" s="8" t="s">
        <v>84</v>
      </c>
      <c r="E578" s="19" t="s">
        <v>327</v>
      </c>
      <c r="F578" s="8" t="s">
        <v>240</v>
      </c>
      <c r="G578" s="8" t="s">
        <v>241</v>
      </c>
      <c r="H578" s="8"/>
      <c r="I578" s="15">
        <v>9923</v>
      </c>
      <c r="J578" s="190"/>
    </row>
    <row r="579" spans="1:10" x14ac:dyDescent="0.25">
      <c r="A579" s="23">
        <v>578</v>
      </c>
      <c r="B579" s="11" t="s">
        <v>324</v>
      </c>
      <c r="C579" s="8" t="s">
        <v>75</v>
      </c>
      <c r="D579" s="8" t="s">
        <v>84</v>
      </c>
      <c r="E579" s="19" t="s">
        <v>327</v>
      </c>
      <c r="F579" s="8" t="s">
        <v>242</v>
      </c>
      <c r="G579" s="8" t="s">
        <v>243</v>
      </c>
      <c r="H579" s="8"/>
      <c r="I579" s="15">
        <v>282</v>
      </c>
      <c r="J579" s="190"/>
    </row>
    <row r="580" spans="1:10" x14ac:dyDescent="0.25">
      <c r="A580" s="23">
        <v>579</v>
      </c>
      <c r="B580" s="11" t="s">
        <v>324</v>
      </c>
      <c r="C580" s="8" t="s">
        <v>75</v>
      </c>
      <c r="D580" s="8" t="s">
        <v>84</v>
      </c>
      <c r="E580" s="19" t="s">
        <v>327</v>
      </c>
      <c r="F580" s="8" t="s">
        <v>244</v>
      </c>
      <c r="G580" s="8" t="s">
        <v>245</v>
      </c>
      <c r="H580" s="8"/>
      <c r="I580" s="15"/>
      <c r="J580" s="190"/>
    </row>
    <row r="581" spans="1:10" x14ac:dyDescent="0.25">
      <c r="A581" s="23">
        <v>580</v>
      </c>
      <c r="B581" s="11" t="s">
        <v>324</v>
      </c>
      <c r="C581" s="8" t="s">
        <v>75</v>
      </c>
      <c r="D581" s="8" t="s">
        <v>84</v>
      </c>
      <c r="E581" s="19" t="s">
        <v>327</v>
      </c>
      <c r="F581" s="8" t="s">
        <v>246</v>
      </c>
      <c r="G581" s="8" t="s">
        <v>247</v>
      </c>
      <c r="H581" s="8"/>
      <c r="I581" s="15"/>
      <c r="J581" s="190"/>
    </row>
    <row r="582" spans="1:10" x14ac:dyDescent="0.25">
      <c r="A582" s="23">
        <v>581</v>
      </c>
      <c r="B582" s="11" t="s">
        <v>324</v>
      </c>
      <c r="C582" s="8" t="s">
        <v>75</v>
      </c>
      <c r="D582" s="8" t="s">
        <v>84</v>
      </c>
      <c r="E582" s="19" t="s">
        <v>327</v>
      </c>
      <c r="F582" s="8" t="s">
        <v>248</v>
      </c>
      <c r="G582" s="8" t="s">
        <v>249</v>
      </c>
      <c r="H582" s="8"/>
      <c r="I582" s="15"/>
      <c r="J582" s="190"/>
    </row>
    <row r="583" spans="1:10" x14ac:dyDescent="0.25">
      <c r="A583" s="23">
        <v>582</v>
      </c>
      <c r="B583" s="11" t="s">
        <v>324</v>
      </c>
      <c r="C583" s="8" t="s">
        <v>75</v>
      </c>
      <c r="D583" s="8" t="s">
        <v>84</v>
      </c>
      <c r="E583" s="19" t="s">
        <v>327</v>
      </c>
      <c r="F583" s="8" t="s">
        <v>250</v>
      </c>
      <c r="G583" s="8" t="s">
        <v>251</v>
      </c>
      <c r="H583" s="8"/>
      <c r="I583" s="15"/>
      <c r="J583" s="190"/>
    </row>
    <row r="584" spans="1:10" x14ac:dyDescent="0.25">
      <c r="A584" s="23">
        <v>583</v>
      </c>
      <c r="B584" s="11" t="s">
        <v>324</v>
      </c>
      <c r="C584" s="8" t="s">
        <v>75</v>
      </c>
      <c r="D584" s="8" t="s">
        <v>84</v>
      </c>
      <c r="E584" s="19" t="s">
        <v>327</v>
      </c>
      <c r="F584" s="8" t="s">
        <v>252</v>
      </c>
      <c r="G584" s="8" t="s">
        <v>253</v>
      </c>
      <c r="H584" s="8"/>
      <c r="I584" s="15"/>
      <c r="J584" s="190"/>
    </row>
    <row r="585" spans="1:10" x14ac:dyDescent="0.25">
      <c r="A585" s="23">
        <v>584</v>
      </c>
      <c r="B585" s="11" t="s">
        <v>324</v>
      </c>
      <c r="C585" s="8" t="s">
        <v>75</v>
      </c>
      <c r="D585" s="8" t="s">
        <v>84</v>
      </c>
      <c r="E585" s="19" t="s">
        <v>327</v>
      </c>
      <c r="F585" s="8" t="s">
        <v>254</v>
      </c>
      <c r="G585" s="8" t="s">
        <v>255</v>
      </c>
      <c r="H585" s="8"/>
      <c r="I585" s="15"/>
      <c r="J585" s="190"/>
    </row>
    <row r="586" spans="1:10" x14ac:dyDescent="0.25">
      <c r="A586" s="23">
        <v>585</v>
      </c>
      <c r="B586" s="11" t="s">
        <v>324</v>
      </c>
      <c r="C586" s="8" t="s">
        <v>75</v>
      </c>
      <c r="D586" s="8" t="s">
        <v>84</v>
      </c>
      <c r="E586" s="19" t="s">
        <v>327</v>
      </c>
      <c r="F586" s="8" t="s">
        <v>256</v>
      </c>
      <c r="G586" s="8" t="s">
        <v>257</v>
      </c>
      <c r="H586" s="8"/>
      <c r="I586" s="15"/>
      <c r="J586" s="190"/>
    </row>
    <row r="587" spans="1:10" x14ac:dyDescent="0.25">
      <c r="A587" s="23">
        <v>586</v>
      </c>
      <c r="B587" s="11" t="s">
        <v>324</v>
      </c>
      <c r="C587" s="8" t="s">
        <v>75</v>
      </c>
      <c r="D587" s="8" t="s">
        <v>84</v>
      </c>
      <c r="E587" s="19" t="s">
        <v>327</v>
      </c>
      <c r="F587" s="8" t="s">
        <v>258</v>
      </c>
      <c r="G587" s="8" t="s">
        <v>259</v>
      </c>
      <c r="H587" s="8"/>
      <c r="I587" s="15"/>
      <c r="J587" s="190"/>
    </row>
    <row r="588" spans="1:10" x14ac:dyDescent="0.25">
      <c r="A588" s="23">
        <v>587</v>
      </c>
      <c r="B588" s="11" t="s">
        <v>324</v>
      </c>
      <c r="C588" s="8" t="s">
        <v>75</v>
      </c>
      <c r="D588" s="8" t="s">
        <v>84</v>
      </c>
      <c r="E588" s="19" t="s">
        <v>327</v>
      </c>
      <c r="F588" s="8" t="s">
        <v>260</v>
      </c>
      <c r="G588" s="8" t="s">
        <v>261</v>
      </c>
      <c r="H588" s="8"/>
      <c r="I588" s="15">
        <v>5578</v>
      </c>
      <c r="J588" s="190"/>
    </row>
    <row r="589" spans="1:10" x14ac:dyDescent="0.25">
      <c r="A589" s="23">
        <v>588</v>
      </c>
      <c r="B589" s="11" t="s">
        <v>324</v>
      </c>
      <c r="C589" s="8" t="s">
        <v>75</v>
      </c>
      <c r="D589" s="8" t="s">
        <v>84</v>
      </c>
      <c r="E589" s="19" t="s">
        <v>327</v>
      </c>
      <c r="F589" s="8" t="s">
        <v>262</v>
      </c>
      <c r="G589" s="8" t="s">
        <v>263</v>
      </c>
      <c r="H589" s="8"/>
      <c r="I589" s="15"/>
      <c r="J589" s="190"/>
    </row>
    <row r="590" spans="1:10" x14ac:dyDescent="0.25">
      <c r="A590" s="23">
        <v>589</v>
      </c>
      <c r="B590" s="11" t="s">
        <v>324</v>
      </c>
      <c r="C590" s="8" t="s">
        <v>75</v>
      </c>
      <c r="D590" s="8" t="s">
        <v>84</v>
      </c>
      <c r="E590" s="19" t="s">
        <v>327</v>
      </c>
      <c r="F590" s="8" t="s">
        <v>264</v>
      </c>
      <c r="G590" s="8" t="s">
        <v>265</v>
      </c>
      <c r="H590" s="8"/>
      <c r="I590" s="15">
        <v>5025</v>
      </c>
      <c r="J590" s="190"/>
    </row>
    <row r="591" spans="1:10" x14ac:dyDescent="0.25">
      <c r="A591" s="23">
        <v>590</v>
      </c>
      <c r="B591" s="11" t="s">
        <v>324</v>
      </c>
      <c r="C591" s="8" t="s">
        <v>75</v>
      </c>
      <c r="D591" s="8" t="s">
        <v>76</v>
      </c>
      <c r="E591" s="19" t="s">
        <v>327</v>
      </c>
      <c r="F591" s="8" t="s">
        <v>266</v>
      </c>
      <c r="G591" s="8" t="s">
        <v>267</v>
      </c>
      <c r="H591" s="8"/>
      <c r="I591" s="15">
        <v>109798</v>
      </c>
      <c r="J591" s="190"/>
    </row>
    <row r="592" spans="1:10" x14ac:dyDescent="0.25">
      <c r="A592" s="23">
        <v>591</v>
      </c>
      <c r="B592" s="11" t="s">
        <v>324</v>
      </c>
      <c r="C592" s="8" t="s">
        <v>75</v>
      </c>
      <c r="D592" s="8" t="s">
        <v>84</v>
      </c>
      <c r="E592" s="19" t="s">
        <v>327</v>
      </c>
      <c r="F592" s="8" t="s">
        <v>268</v>
      </c>
      <c r="G592" s="8" t="s">
        <v>269</v>
      </c>
      <c r="H592" s="8"/>
      <c r="I592" s="15"/>
      <c r="J592" s="190"/>
    </row>
    <row r="593" spans="1:10" x14ac:dyDescent="0.25">
      <c r="A593" s="23">
        <v>592</v>
      </c>
      <c r="B593" s="11" t="s">
        <v>324</v>
      </c>
      <c r="C593" s="8" t="s">
        <v>75</v>
      </c>
      <c r="D593" s="8" t="s">
        <v>84</v>
      </c>
      <c r="E593" s="19" t="s">
        <v>327</v>
      </c>
      <c r="F593" s="8" t="s">
        <v>270</v>
      </c>
      <c r="G593" s="8" t="s">
        <v>271</v>
      </c>
      <c r="H593" s="8"/>
      <c r="I593" s="15">
        <v>529</v>
      </c>
      <c r="J593" s="190"/>
    </row>
    <row r="594" spans="1:10" x14ac:dyDescent="0.25">
      <c r="A594" s="23">
        <v>593</v>
      </c>
      <c r="B594" s="11" t="s">
        <v>324</v>
      </c>
      <c r="C594" s="8" t="s">
        <v>75</v>
      </c>
      <c r="D594" s="8" t="s">
        <v>84</v>
      </c>
      <c r="E594" s="19" t="s">
        <v>327</v>
      </c>
      <c r="F594" s="8" t="s">
        <v>272</v>
      </c>
      <c r="G594" s="8" t="s">
        <v>273</v>
      </c>
      <c r="H594" s="8"/>
      <c r="I594" s="15"/>
      <c r="J594" s="190"/>
    </row>
    <row r="595" spans="1:10" x14ac:dyDescent="0.25">
      <c r="A595" s="23">
        <v>594</v>
      </c>
      <c r="B595" s="11" t="s">
        <v>324</v>
      </c>
      <c r="C595" s="8" t="s">
        <v>75</v>
      </c>
      <c r="D595" s="8" t="s">
        <v>84</v>
      </c>
      <c r="E595" s="19" t="s">
        <v>327</v>
      </c>
      <c r="F595" s="8" t="s">
        <v>274</v>
      </c>
      <c r="G595" s="8" t="s">
        <v>275</v>
      </c>
      <c r="H595" s="8"/>
      <c r="I595" s="15"/>
      <c r="J595" s="190"/>
    </row>
    <row r="596" spans="1:10" x14ac:dyDescent="0.25">
      <c r="A596" s="23">
        <v>595</v>
      </c>
      <c r="B596" s="11" t="s">
        <v>324</v>
      </c>
      <c r="C596" s="8" t="s">
        <v>75</v>
      </c>
      <c r="D596" s="8" t="s">
        <v>84</v>
      </c>
      <c r="E596" s="19" t="s">
        <v>327</v>
      </c>
      <c r="F596" s="8" t="s">
        <v>276</v>
      </c>
      <c r="G596" s="8" t="s">
        <v>277</v>
      </c>
      <c r="H596" s="8"/>
      <c r="I596" s="15"/>
      <c r="J596" s="190"/>
    </row>
    <row r="597" spans="1:10" x14ac:dyDescent="0.25">
      <c r="A597" s="23">
        <v>596</v>
      </c>
      <c r="B597" s="11" t="s">
        <v>324</v>
      </c>
      <c r="C597" s="8" t="s">
        <v>75</v>
      </c>
      <c r="D597" s="8" t="s">
        <v>84</v>
      </c>
      <c r="E597" s="19" t="s">
        <v>327</v>
      </c>
      <c r="F597" s="8" t="s">
        <v>278</v>
      </c>
      <c r="G597" s="8" t="s">
        <v>279</v>
      </c>
      <c r="H597" s="8"/>
      <c r="I597" s="15"/>
      <c r="J597" s="190"/>
    </row>
    <row r="598" spans="1:10" x14ac:dyDescent="0.25">
      <c r="A598" s="23">
        <v>597</v>
      </c>
      <c r="B598" s="11" t="s">
        <v>324</v>
      </c>
      <c r="C598" s="8" t="s">
        <v>75</v>
      </c>
      <c r="D598" s="8" t="s">
        <v>76</v>
      </c>
      <c r="E598" s="19" t="s">
        <v>327</v>
      </c>
      <c r="F598" s="8" t="s">
        <v>280</v>
      </c>
      <c r="G598" s="8" t="s">
        <v>281</v>
      </c>
      <c r="H598" s="8"/>
      <c r="I598" s="15">
        <v>529</v>
      </c>
      <c r="J598" s="190"/>
    </row>
    <row r="599" spans="1:10" x14ac:dyDescent="0.25">
      <c r="A599" s="23">
        <v>598</v>
      </c>
      <c r="B599" s="11" t="s">
        <v>324</v>
      </c>
      <c r="C599" s="8" t="s">
        <v>75</v>
      </c>
      <c r="D599" s="8" t="s">
        <v>84</v>
      </c>
      <c r="E599" s="19" t="s">
        <v>327</v>
      </c>
      <c r="F599" s="8" t="s">
        <v>282</v>
      </c>
      <c r="G599" s="8" t="s">
        <v>283</v>
      </c>
      <c r="H599" s="8"/>
      <c r="I599" s="15">
        <v>83026.887945338793</v>
      </c>
      <c r="J599" s="190"/>
    </row>
    <row r="600" spans="1:10" x14ac:dyDescent="0.25">
      <c r="A600" s="23">
        <v>599</v>
      </c>
      <c r="B600" s="11" t="s">
        <v>324</v>
      </c>
      <c r="C600" s="8" t="s">
        <v>75</v>
      </c>
      <c r="D600" s="8" t="s">
        <v>76</v>
      </c>
      <c r="E600" s="19" t="s">
        <v>327</v>
      </c>
      <c r="F600" s="8" t="s">
        <v>284</v>
      </c>
      <c r="G600" s="8" t="s">
        <v>285</v>
      </c>
      <c r="H600" s="8"/>
      <c r="I600" s="15">
        <v>393990.88794533879</v>
      </c>
      <c r="J600" s="190"/>
    </row>
    <row r="601" spans="1:10" x14ac:dyDescent="0.25">
      <c r="A601" s="23">
        <v>600</v>
      </c>
      <c r="B601" s="11" t="s">
        <v>324</v>
      </c>
      <c r="C601" s="8" t="s">
        <v>75</v>
      </c>
      <c r="D601" s="8" t="s">
        <v>84</v>
      </c>
      <c r="E601" s="19" t="s">
        <v>327</v>
      </c>
      <c r="F601" s="8" t="s">
        <v>286</v>
      </c>
      <c r="G601" s="8" t="s">
        <v>287</v>
      </c>
      <c r="H601" s="8"/>
      <c r="I601" s="15"/>
      <c r="J601" s="190"/>
    </row>
    <row r="602" spans="1:10" x14ac:dyDescent="0.25">
      <c r="A602" s="23">
        <v>601</v>
      </c>
      <c r="B602" s="11" t="s">
        <v>324</v>
      </c>
      <c r="C602" s="8" t="s">
        <v>75</v>
      </c>
      <c r="D602" s="8" t="s">
        <v>84</v>
      </c>
      <c r="E602" s="19" t="s">
        <v>327</v>
      </c>
      <c r="F602" s="8" t="s">
        <v>288</v>
      </c>
      <c r="G602" s="8" t="s">
        <v>289</v>
      </c>
      <c r="H602" s="8"/>
      <c r="I602" s="15"/>
      <c r="J602" s="190"/>
    </row>
    <row r="603" spans="1:10" x14ac:dyDescent="0.25">
      <c r="A603" s="23">
        <v>602</v>
      </c>
      <c r="B603" s="11" t="s">
        <v>324</v>
      </c>
      <c r="C603" s="8" t="s">
        <v>75</v>
      </c>
      <c r="D603" s="8" t="s">
        <v>76</v>
      </c>
      <c r="E603" s="19" t="s">
        <v>327</v>
      </c>
      <c r="F603" s="8" t="s">
        <v>290</v>
      </c>
      <c r="G603" s="8" t="s">
        <v>291</v>
      </c>
      <c r="H603" s="8"/>
      <c r="I603" s="15">
        <v>393990.88794533879</v>
      </c>
      <c r="J603" s="190"/>
    </row>
    <row r="604" spans="1:10" x14ac:dyDescent="0.25">
      <c r="A604" s="23">
        <v>603</v>
      </c>
      <c r="B604" s="11" t="s">
        <v>324</v>
      </c>
      <c r="C604" s="8" t="s">
        <v>75</v>
      </c>
      <c r="D604" s="8" t="s">
        <v>76</v>
      </c>
      <c r="E604" s="19" t="s">
        <v>327</v>
      </c>
      <c r="F604" s="8" t="s">
        <v>292</v>
      </c>
      <c r="G604" s="8" t="s">
        <v>293</v>
      </c>
      <c r="H604" s="8"/>
      <c r="I604" s="15">
        <v>391136</v>
      </c>
      <c r="J604" s="190"/>
    </row>
    <row r="605" spans="1:10" x14ac:dyDescent="0.25">
      <c r="A605" s="23">
        <v>604</v>
      </c>
      <c r="B605" s="11" t="s">
        <v>324</v>
      </c>
      <c r="C605" s="8" t="s">
        <v>75</v>
      </c>
      <c r="D605" s="8" t="s">
        <v>84</v>
      </c>
      <c r="E605" s="19" t="s">
        <v>327</v>
      </c>
      <c r="F605" s="8" t="s">
        <v>294</v>
      </c>
      <c r="G605" s="8" t="s">
        <v>295</v>
      </c>
      <c r="H605" s="8"/>
      <c r="I605" s="15">
        <v>-2854.8879453387926</v>
      </c>
      <c r="J605" s="190"/>
    </row>
    <row r="606" spans="1:10" x14ac:dyDescent="0.25">
      <c r="A606" s="23">
        <v>605</v>
      </c>
      <c r="B606" s="11" t="s">
        <v>324</v>
      </c>
      <c r="C606" s="8" t="s">
        <v>296</v>
      </c>
      <c r="D606" s="8" t="s">
        <v>84</v>
      </c>
      <c r="E606" s="19" t="s">
        <v>327</v>
      </c>
      <c r="F606" s="8" t="s">
        <v>297</v>
      </c>
      <c r="G606" s="8" t="s">
        <v>298</v>
      </c>
      <c r="H606" s="8"/>
      <c r="I606" s="15"/>
      <c r="J606" s="190"/>
    </row>
    <row r="607" spans="1:10" x14ac:dyDescent="0.25">
      <c r="A607" s="23">
        <v>606</v>
      </c>
      <c r="B607" s="11" t="s">
        <v>324</v>
      </c>
      <c r="C607" s="8" t="s">
        <v>296</v>
      </c>
      <c r="D607" s="8" t="s">
        <v>84</v>
      </c>
      <c r="E607" s="19" t="s">
        <v>327</v>
      </c>
      <c r="F607" s="8" t="s">
        <v>299</v>
      </c>
      <c r="G607" s="8" t="s">
        <v>300</v>
      </c>
      <c r="H607" s="8"/>
      <c r="I607" s="15"/>
      <c r="J607" s="190"/>
    </row>
    <row r="608" spans="1:10" x14ac:dyDescent="0.25">
      <c r="A608" s="23">
        <v>607</v>
      </c>
      <c r="B608" s="11" t="s">
        <v>324</v>
      </c>
      <c r="C608" s="8" t="s">
        <v>296</v>
      </c>
      <c r="D608" s="8" t="s">
        <v>84</v>
      </c>
      <c r="E608" s="19" t="s">
        <v>327</v>
      </c>
      <c r="F608" s="8" t="s">
        <v>301</v>
      </c>
      <c r="G608" s="8" t="s">
        <v>302</v>
      </c>
      <c r="H608" s="8"/>
      <c r="I608" s="15"/>
      <c r="J608" s="190"/>
    </row>
    <row r="609" spans="1:10" x14ac:dyDescent="0.25">
      <c r="A609" s="23">
        <v>608</v>
      </c>
      <c r="B609" s="11" t="s">
        <v>324</v>
      </c>
      <c r="C609" s="8" t="s">
        <v>296</v>
      </c>
      <c r="D609" s="8" t="s">
        <v>84</v>
      </c>
      <c r="E609" s="19" t="s">
        <v>327</v>
      </c>
      <c r="F609" s="8" t="s">
        <v>303</v>
      </c>
      <c r="G609" s="8" t="s">
        <v>304</v>
      </c>
      <c r="H609" s="8"/>
      <c r="I609" s="15"/>
      <c r="J609" s="190"/>
    </row>
    <row r="610" spans="1:10" x14ac:dyDescent="0.25">
      <c r="A610" s="23">
        <v>609</v>
      </c>
      <c r="B610" s="11" t="s">
        <v>324</v>
      </c>
      <c r="C610" s="8" t="s">
        <v>296</v>
      </c>
      <c r="D610" s="8" t="s">
        <v>84</v>
      </c>
      <c r="E610" s="19" t="s">
        <v>327</v>
      </c>
      <c r="F610" s="8" t="s">
        <v>305</v>
      </c>
      <c r="G610" s="8" t="s">
        <v>306</v>
      </c>
      <c r="H610" s="8"/>
      <c r="I610" s="15"/>
      <c r="J610" s="190"/>
    </row>
    <row r="611" spans="1:10" x14ac:dyDescent="0.25">
      <c r="A611" s="23">
        <v>610</v>
      </c>
      <c r="B611" s="11" t="s">
        <v>324</v>
      </c>
      <c r="C611" s="8" t="s">
        <v>296</v>
      </c>
      <c r="D611" s="8" t="s">
        <v>84</v>
      </c>
      <c r="E611" s="19" t="s">
        <v>327</v>
      </c>
      <c r="F611" s="8" t="s">
        <v>307</v>
      </c>
      <c r="G611" s="8" t="s">
        <v>308</v>
      </c>
      <c r="H611" s="8"/>
      <c r="I611" s="15"/>
      <c r="J611" s="190"/>
    </row>
    <row r="612" spans="1:10" x14ac:dyDescent="0.25">
      <c r="A612" s="23">
        <v>611</v>
      </c>
      <c r="B612" s="11" t="s">
        <v>324</v>
      </c>
      <c r="C612" s="8" t="s">
        <v>296</v>
      </c>
      <c r="D612" s="8" t="s">
        <v>84</v>
      </c>
      <c r="E612" s="19" t="s">
        <v>327</v>
      </c>
      <c r="F612" s="8" t="s">
        <v>309</v>
      </c>
      <c r="G612" s="8" t="s">
        <v>310</v>
      </c>
      <c r="H612" s="8"/>
      <c r="I612" s="15"/>
      <c r="J612" s="190"/>
    </row>
    <row r="613" spans="1:10" x14ac:dyDescent="0.25">
      <c r="A613" s="23">
        <v>612</v>
      </c>
      <c r="B613" s="11" t="s">
        <v>324</v>
      </c>
      <c r="C613" s="8" t="s">
        <v>296</v>
      </c>
      <c r="D613" s="8" t="s">
        <v>76</v>
      </c>
      <c r="E613" s="19" t="s">
        <v>327</v>
      </c>
      <c r="F613" s="8" t="s">
        <v>311</v>
      </c>
      <c r="G613" s="8" t="s">
        <v>312</v>
      </c>
      <c r="H613" s="8"/>
      <c r="I613" s="15">
        <v>0</v>
      </c>
      <c r="J613" s="190"/>
    </row>
    <row r="614" spans="1:10" x14ac:dyDescent="0.25">
      <c r="A614" s="23">
        <v>613</v>
      </c>
      <c r="B614" s="11" t="s">
        <v>324</v>
      </c>
      <c r="C614" s="8" t="s">
        <v>296</v>
      </c>
      <c r="D614" s="8" t="s">
        <v>76</v>
      </c>
      <c r="E614" s="19" t="s">
        <v>327</v>
      </c>
      <c r="F614" s="8" t="s">
        <v>313</v>
      </c>
      <c r="G614" s="8" t="s">
        <v>314</v>
      </c>
      <c r="H614" s="8"/>
      <c r="I614" s="15">
        <v>0</v>
      </c>
      <c r="J614" s="190"/>
    </row>
    <row r="615" spans="1:10" x14ac:dyDescent="0.25">
      <c r="A615" s="23">
        <v>614</v>
      </c>
      <c r="B615" s="11" t="s">
        <v>324</v>
      </c>
      <c r="C615" s="8" t="s">
        <v>296</v>
      </c>
      <c r="D615" s="8" t="s">
        <v>84</v>
      </c>
      <c r="E615" s="19" t="s">
        <v>327</v>
      </c>
      <c r="F615" s="8" t="s">
        <v>315</v>
      </c>
      <c r="G615" s="8" t="s">
        <v>316</v>
      </c>
      <c r="H615" s="8"/>
      <c r="I615" s="15">
        <v>13748</v>
      </c>
      <c r="J615" s="190"/>
    </row>
    <row r="616" spans="1:10" x14ac:dyDescent="0.25">
      <c r="A616" s="23">
        <v>615</v>
      </c>
      <c r="B616" s="11" t="s">
        <v>324</v>
      </c>
      <c r="C616" s="8" t="s">
        <v>296</v>
      </c>
      <c r="D616" s="8" t="s">
        <v>84</v>
      </c>
      <c r="E616" s="19" t="s">
        <v>327</v>
      </c>
      <c r="F616" s="8" t="s">
        <v>317</v>
      </c>
      <c r="G616" s="8" t="s">
        <v>318</v>
      </c>
      <c r="H616" s="8"/>
      <c r="I616" s="15"/>
      <c r="J616" s="190"/>
    </row>
    <row r="617" spans="1:10" ht="15.75" thickBot="1" x14ac:dyDescent="0.3">
      <c r="A617" s="24">
        <v>616</v>
      </c>
      <c r="B617" s="12" t="s">
        <v>324</v>
      </c>
      <c r="C617" s="12" t="s">
        <v>296</v>
      </c>
      <c r="D617" s="12" t="s">
        <v>84</v>
      </c>
      <c r="E617" s="19" t="s">
        <v>327</v>
      </c>
      <c r="F617" s="12" t="s">
        <v>319</v>
      </c>
      <c r="G617" s="12" t="s">
        <v>320</v>
      </c>
      <c r="H617" s="12"/>
      <c r="I617" s="17">
        <v>-13748</v>
      </c>
      <c r="J617" s="190"/>
    </row>
    <row r="618" spans="1:10" x14ac:dyDescent="0.25">
      <c r="A618" s="25">
        <v>617</v>
      </c>
      <c r="B618" s="11" t="s">
        <v>325</v>
      </c>
      <c r="C618" s="11" t="s">
        <v>83</v>
      </c>
      <c r="D618" s="11" t="s">
        <v>84</v>
      </c>
      <c r="E618" s="19" t="s">
        <v>327</v>
      </c>
      <c r="F618" s="11" t="s">
        <v>85</v>
      </c>
      <c r="G618" s="11" t="s">
        <v>86</v>
      </c>
      <c r="H618" s="11"/>
      <c r="I618" s="16"/>
      <c r="J618" s="190"/>
    </row>
    <row r="619" spans="1:10" x14ac:dyDescent="0.25">
      <c r="A619" s="23">
        <v>618</v>
      </c>
      <c r="B619" s="11" t="s">
        <v>325</v>
      </c>
      <c r="C619" s="8" t="s">
        <v>83</v>
      </c>
      <c r="D619" s="8" t="s">
        <v>84</v>
      </c>
      <c r="E619" s="19" t="s">
        <v>327</v>
      </c>
      <c r="F619" s="8" t="s">
        <v>87</v>
      </c>
      <c r="G619" s="8" t="s">
        <v>88</v>
      </c>
      <c r="H619" s="8"/>
      <c r="I619" s="15"/>
      <c r="J619" s="190"/>
    </row>
    <row r="620" spans="1:10" x14ac:dyDescent="0.25">
      <c r="A620" s="23">
        <v>619</v>
      </c>
      <c r="B620" s="11" t="s">
        <v>325</v>
      </c>
      <c r="C620" s="8" t="s">
        <v>83</v>
      </c>
      <c r="D620" s="8" t="s">
        <v>84</v>
      </c>
      <c r="E620" s="19" t="s">
        <v>327</v>
      </c>
      <c r="F620" s="8" t="s">
        <v>89</v>
      </c>
      <c r="G620" s="8" t="s">
        <v>90</v>
      </c>
      <c r="H620" s="8"/>
      <c r="I620" s="15"/>
      <c r="J620" s="190"/>
    </row>
    <row r="621" spans="1:10" x14ac:dyDescent="0.25">
      <c r="A621" s="23">
        <v>620</v>
      </c>
      <c r="B621" s="11" t="s">
        <v>325</v>
      </c>
      <c r="C621" s="8" t="s">
        <v>83</v>
      </c>
      <c r="D621" s="8" t="s">
        <v>76</v>
      </c>
      <c r="E621" s="19" t="s">
        <v>327</v>
      </c>
      <c r="F621" s="8" t="s">
        <v>91</v>
      </c>
      <c r="G621" s="8" t="s">
        <v>92</v>
      </c>
      <c r="H621" s="8"/>
      <c r="I621" s="15">
        <v>0</v>
      </c>
      <c r="J621" s="190"/>
    </row>
    <row r="622" spans="1:10" x14ac:dyDescent="0.25">
      <c r="A622" s="23">
        <v>621</v>
      </c>
      <c r="B622" s="11" t="s">
        <v>325</v>
      </c>
      <c r="C622" s="8" t="s">
        <v>83</v>
      </c>
      <c r="D622" s="8" t="s">
        <v>84</v>
      </c>
      <c r="E622" s="19" t="s">
        <v>327</v>
      </c>
      <c r="F622" s="8" t="s">
        <v>93</v>
      </c>
      <c r="G622" s="8" t="s">
        <v>94</v>
      </c>
      <c r="H622" s="8"/>
      <c r="I622" s="15"/>
      <c r="J622" s="190"/>
    </row>
    <row r="623" spans="1:10" x14ac:dyDescent="0.25">
      <c r="A623" s="23">
        <v>622</v>
      </c>
      <c r="B623" s="11" t="s">
        <v>325</v>
      </c>
      <c r="C623" s="8" t="s">
        <v>83</v>
      </c>
      <c r="D623" s="8" t="s">
        <v>84</v>
      </c>
      <c r="E623" s="19" t="s">
        <v>327</v>
      </c>
      <c r="F623" s="8" t="s">
        <v>95</v>
      </c>
      <c r="G623" s="8" t="s">
        <v>96</v>
      </c>
      <c r="H623" s="8"/>
      <c r="I623" s="15"/>
      <c r="J623" s="190"/>
    </row>
    <row r="624" spans="1:10" x14ac:dyDescent="0.25">
      <c r="A624" s="23">
        <v>623</v>
      </c>
      <c r="B624" s="11" t="s">
        <v>325</v>
      </c>
      <c r="C624" s="8" t="s">
        <v>83</v>
      </c>
      <c r="D624" s="8" t="s">
        <v>76</v>
      </c>
      <c r="E624" s="19" t="s">
        <v>327</v>
      </c>
      <c r="F624" s="8" t="s">
        <v>97</v>
      </c>
      <c r="G624" s="8" t="s">
        <v>98</v>
      </c>
      <c r="H624" s="8"/>
      <c r="I624" s="15">
        <v>0</v>
      </c>
      <c r="J624" s="190"/>
    </row>
    <row r="625" spans="1:10" x14ac:dyDescent="0.25">
      <c r="A625" s="23">
        <v>624</v>
      </c>
      <c r="B625" s="11" t="s">
        <v>325</v>
      </c>
      <c r="C625" s="8" t="s">
        <v>83</v>
      </c>
      <c r="D625" s="8" t="s">
        <v>84</v>
      </c>
      <c r="E625" s="19" t="s">
        <v>327</v>
      </c>
      <c r="F625" s="8" t="s">
        <v>99</v>
      </c>
      <c r="G625" s="8" t="s">
        <v>100</v>
      </c>
      <c r="H625" s="8"/>
      <c r="I625" s="15"/>
      <c r="J625" s="190"/>
    </row>
    <row r="626" spans="1:10" x14ac:dyDescent="0.25">
      <c r="A626" s="23">
        <v>625</v>
      </c>
      <c r="B626" s="11" t="s">
        <v>325</v>
      </c>
      <c r="C626" s="8" t="s">
        <v>83</v>
      </c>
      <c r="D626" s="8" t="s">
        <v>84</v>
      </c>
      <c r="E626" s="19" t="s">
        <v>327</v>
      </c>
      <c r="F626" s="8" t="s">
        <v>101</v>
      </c>
      <c r="G626" s="8" t="s">
        <v>102</v>
      </c>
      <c r="H626" s="8"/>
      <c r="I626" s="15"/>
      <c r="J626" s="190"/>
    </row>
    <row r="627" spans="1:10" x14ac:dyDescent="0.25">
      <c r="A627" s="23">
        <v>626</v>
      </c>
      <c r="B627" s="11" t="s">
        <v>325</v>
      </c>
      <c r="C627" s="8" t="s">
        <v>83</v>
      </c>
      <c r="D627" s="8" t="s">
        <v>84</v>
      </c>
      <c r="E627" s="19" t="s">
        <v>327</v>
      </c>
      <c r="F627" s="8" t="s">
        <v>103</v>
      </c>
      <c r="G627" s="8" t="s">
        <v>104</v>
      </c>
      <c r="H627" s="8"/>
      <c r="I627" s="15"/>
      <c r="J627" s="190"/>
    </row>
    <row r="628" spans="1:10" x14ac:dyDescent="0.25">
      <c r="A628" s="23">
        <v>627</v>
      </c>
      <c r="B628" s="11" t="s">
        <v>325</v>
      </c>
      <c r="C628" s="8" t="s">
        <v>83</v>
      </c>
      <c r="D628" s="8" t="s">
        <v>84</v>
      </c>
      <c r="E628" s="19" t="s">
        <v>327</v>
      </c>
      <c r="F628" s="8" t="s">
        <v>105</v>
      </c>
      <c r="G628" s="8" t="s">
        <v>106</v>
      </c>
      <c r="H628" s="8"/>
      <c r="I628" s="15"/>
      <c r="J628" s="190"/>
    </row>
    <row r="629" spans="1:10" x14ac:dyDescent="0.25">
      <c r="A629" s="23">
        <v>628</v>
      </c>
      <c r="B629" s="11" t="s">
        <v>325</v>
      </c>
      <c r="C629" s="8" t="s">
        <v>83</v>
      </c>
      <c r="D629" s="8" t="s">
        <v>84</v>
      </c>
      <c r="E629" s="19" t="s">
        <v>327</v>
      </c>
      <c r="F629" s="8" t="s">
        <v>107</v>
      </c>
      <c r="G629" s="8" t="s">
        <v>108</v>
      </c>
      <c r="H629" s="8"/>
      <c r="I629" s="15"/>
      <c r="J629" s="190"/>
    </row>
    <row r="630" spans="1:10" x14ac:dyDescent="0.25">
      <c r="A630" s="23">
        <v>629</v>
      </c>
      <c r="B630" s="11" t="s">
        <v>325</v>
      </c>
      <c r="C630" s="8" t="s">
        <v>83</v>
      </c>
      <c r="D630" s="8" t="s">
        <v>84</v>
      </c>
      <c r="E630" s="19" t="s">
        <v>327</v>
      </c>
      <c r="F630" s="8" t="s">
        <v>109</v>
      </c>
      <c r="G630" s="8" t="s">
        <v>110</v>
      </c>
      <c r="H630" s="8"/>
      <c r="I630" s="15"/>
      <c r="J630" s="190"/>
    </row>
    <row r="631" spans="1:10" x14ac:dyDescent="0.25">
      <c r="A631" s="23">
        <v>630</v>
      </c>
      <c r="B631" s="11" t="s">
        <v>325</v>
      </c>
      <c r="C631" s="8" t="s">
        <v>83</v>
      </c>
      <c r="D631" s="8" t="s">
        <v>84</v>
      </c>
      <c r="E631" s="19" t="s">
        <v>327</v>
      </c>
      <c r="F631" s="8" t="s">
        <v>111</v>
      </c>
      <c r="G631" s="8" t="s">
        <v>112</v>
      </c>
      <c r="H631" s="8"/>
      <c r="I631" s="15"/>
      <c r="J631" s="190"/>
    </row>
    <row r="632" spans="1:10" x14ac:dyDescent="0.25">
      <c r="A632" s="23">
        <v>631</v>
      </c>
      <c r="B632" s="11" t="s">
        <v>325</v>
      </c>
      <c r="C632" s="8" t="s">
        <v>83</v>
      </c>
      <c r="D632" s="8" t="s">
        <v>84</v>
      </c>
      <c r="E632" s="19" t="s">
        <v>327</v>
      </c>
      <c r="F632" s="8" t="s">
        <v>113</v>
      </c>
      <c r="G632" s="8" t="s">
        <v>114</v>
      </c>
      <c r="H632" s="8"/>
      <c r="I632" s="15"/>
      <c r="J632" s="190"/>
    </row>
    <row r="633" spans="1:10" x14ac:dyDescent="0.25">
      <c r="A633" s="23">
        <v>632</v>
      </c>
      <c r="B633" s="11" t="s">
        <v>325</v>
      </c>
      <c r="C633" s="8" t="s">
        <v>83</v>
      </c>
      <c r="D633" s="8" t="s">
        <v>84</v>
      </c>
      <c r="E633" s="19" t="s">
        <v>327</v>
      </c>
      <c r="F633" s="8" t="s">
        <v>115</v>
      </c>
      <c r="G633" s="8" t="s">
        <v>116</v>
      </c>
      <c r="H633" s="8"/>
      <c r="I633" s="15"/>
      <c r="J633" s="190"/>
    </row>
    <row r="634" spans="1:10" x14ac:dyDescent="0.25">
      <c r="A634" s="23">
        <v>633</v>
      </c>
      <c r="B634" s="11" t="s">
        <v>325</v>
      </c>
      <c r="C634" s="8" t="s">
        <v>83</v>
      </c>
      <c r="D634" s="8" t="s">
        <v>84</v>
      </c>
      <c r="E634" s="19" t="s">
        <v>327</v>
      </c>
      <c r="F634" s="8" t="s">
        <v>117</v>
      </c>
      <c r="G634" s="8" t="s">
        <v>118</v>
      </c>
      <c r="H634" s="8"/>
      <c r="I634" s="15">
        <v>372362</v>
      </c>
      <c r="J634" s="190"/>
    </row>
    <row r="635" spans="1:10" x14ac:dyDescent="0.25">
      <c r="A635" s="23">
        <v>634</v>
      </c>
      <c r="B635" s="11" t="s">
        <v>325</v>
      </c>
      <c r="C635" s="8" t="s">
        <v>83</v>
      </c>
      <c r="D635" s="8" t="s">
        <v>84</v>
      </c>
      <c r="E635" s="19" t="s">
        <v>327</v>
      </c>
      <c r="F635" s="8" t="s">
        <v>119</v>
      </c>
      <c r="G635" s="8" t="s">
        <v>120</v>
      </c>
      <c r="H635" s="8"/>
      <c r="I635" s="15"/>
      <c r="J635" s="190"/>
    </row>
    <row r="636" spans="1:10" x14ac:dyDescent="0.25">
      <c r="A636" s="23">
        <v>635</v>
      </c>
      <c r="B636" s="11" t="s">
        <v>325</v>
      </c>
      <c r="C636" s="8" t="s">
        <v>83</v>
      </c>
      <c r="D636" s="8" t="s">
        <v>84</v>
      </c>
      <c r="E636" s="19" t="s">
        <v>327</v>
      </c>
      <c r="F636" s="8" t="s">
        <v>121</v>
      </c>
      <c r="G636" s="8" t="s">
        <v>122</v>
      </c>
      <c r="H636" s="8"/>
      <c r="I636" s="15"/>
      <c r="J636" s="190"/>
    </row>
    <row r="637" spans="1:10" x14ac:dyDescent="0.25">
      <c r="A637" s="23">
        <v>636</v>
      </c>
      <c r="B637" s="11" t="s">
        <v>325</v>
      </c>
      <c r="C637" s="8" t="s">
        <v>83</v>
      </c>
      <c r="D637" s="8" t="s">
        <v>84</v>
      </c>
      <c r="E637" s="19" t="s">
        <v>327</v>
      </c>
      <c r="F637" s="8" t="s">
        <v>123</v>
      </c>
      <c r="G637" s="8" t="s">
        <v>124</v>
      </c>
      <c r="H637" s="8"/>
      <c r="I637" s="15"/>
      <c r="J637" s="190"/>
    </row>
    <row r="638" spans="1:10" x14ac:dyDescent="0.25">
      <c r="A638" s="23">
        <v>637</v>
      </c>
      <c r="B638" s="11" t="s">
        <v>325</v>
      </c>
      <c r="C638" s="8" t="s">
        <v>83</v>
      </c>
      <c r="D638" s="8" t="s">
        <v>84</v>
      </c>
      <c r="E638" s="19" t="s">
        <v>327</v>
      </c>
      <c r="F638" s="8" t="s">
        <v>125</v>
      </c>
      <c r="G638" s="8" t="s">
        <v>126</v>
      </c>
      <c r="H638" s="8"/>
      <c r="I638" s="15"/>
      <c r="J638" s="190"/>
    </row>
    <row r="639" spans="1:10" x14ac:dyDescent="0.25">
      <c r="A639" s="23">
        <v>638</v>
      </c>
      <c r="B639" s="11" t="s">
        <v>325</v>
      </c>
      <c r="C639" s="8" t="s">
        <v>83</v>
      </c>
      <c r="D639" s="8" t="s">
        <v>84</v>
      </c>
      <c r="E639" s="19" t="s">
        <v>327</v>
      </c>
      <c r="F639" s="8" t="s">
        <v>127</v>
      </c>
      <c r="G639" s="8" t="s">
        <v>128</v>
      </c>
      <c r="H639" s="8"/>
      <c r="I639" s="15"/>
      <c r="J639" s="190"/>
    </row>
    <row r="640" spans="1:10" x14ac:dyDescent="0.25">
      <c r="A640" s="23">
        <v>639</v>
      </c>
      <c r="B640" s="11" t="s">
        <v>325</v>
      </c>
      <c r="C640" s="8" t="s">
        <v>83</v>
      </c>
      <c r="D640" s="8" t="s">
        <v>84</v>
      </c>
      <c r="E640" s="19" t="s">
        <v>327</v>
      </c>
      <c r="F640" s="8" t="s">
        <v>129</v>
      </c>
      <c r="G640" s="8" t="s">
        <v>130</v>
      </c>
      <c r="H640" s="8"/>
      <c r="I640" s="15"/>
      <c r="J640" s="190"/>
    </row>
    <row r="641" spans="1:10" x14ac:dyDescent="0.25">
      <c r="A641" s="23">
        <v>640</v>
      </c>
      <c r="B641" s="11" t="s">
        <v>325</v>
      </c>
      <c r="C641" s="8" t="s">
        <v>83</v>
      </c>
      <c r="D641" s="8" t="s">
        <v>84</v>
      </c>
      <c r="E641" s="19" t="s">
        <v>327</v>
      </c>
      <c r="F641" s="8" t="s">
        <v>131</v>
      </c>
      <c r="G641" s="8" t="s">
        <v>132</v>
      </c>
      <c r="H641" s="8"/>
      <c r="I641" s="15"/>
      <c r="J641" s="190"/>
    </row>
    <row r="642" spans="1:10" x14ac:dyDescent="0.25">
      <c r="A642" s="23">
        <v>641</v>
      </c>
      <c r="B642" s="11" t="s">
        <v>325</v>
      </c>
      <c r="C642" s="8" t="s">
        <v>83</v>
      </c>
      <c r="D642" s="8" t="s">
        <v>84</v>
      </c>
      <c r="E642" s="19" t="s">
        <v>327</v>
      </c>
      <c r="F642" s="8" t="s">
        <v>133</v>
      </c>
      <c r="G642" s="8" t="s">
        <v>134</v>
      </c>
      <c r="H642" s="8"/>
      <c r="I642" s="15"/>
      <c r="J642" s="190"/>
    </row>
    <row r="643" spans="1:10" x14ac:dyDescent="0.25">
      <c r="A643" s="23">
        <v>642</v>
      </c>
      <c r="B643" s="11" t="s">
        <v>325</v>
      </c>
      <c r="C643" s="8" t="s">
        <v>83</v>
      </c>
      <c r="D643" s="8" t="s">
        <v>84</v>
      </c>
      <c r="E643" s="19" t="s">
        <v>327</v>
      </c>
      <c r="F643" s="8" t="s">
        <v>135</v>
      </c>
      <c r="G643" s="8" t="s">
        <v>136</v>
      </c>
      <c r="H643" s="8"/>
      <c r="I643" s="15"/>
      <c r="J643" s="190"/>
    </row>
    <row r="644" spans="1:10" x14ac:dyDescent="0.25">
      <c r="A644" s="23">
        <v>643</v>
      </c>
      <c r="B644" s="11" t="s">
        <v>325</v>
      </c>
      <c r="C644" s="8" t="s">
        <v>83</v>
      </c>
      <c r="D644" s="8" t="s">
        <v>84</v>
      </c>
      <c r="E644" s="19" t="s">
        <v>327</v>
      </c>
      <c r="F644" s="8" t="s">
        <v>137</v>
      </c>
      <c r="G644" s="8" t="s">
        <v>138</v>
      </c>
      <c r="H644" s="8"/>
      <c r="I644" s="15"/>
      <c r="J644" s="190"/>
    </row>
    <row r="645" spans="1:10" x14ac:dyDescent="0.25">
      <c r="A645" s="23">
        <v>644</v>
      </c>
      <c r="B645" s="11" t="s">
        <v>325</v>
      </c>
      <c r="C645" s="8" t="s">
        <v>83</v>
      </c>
      <c r="D645" s="8" t="s">
        <v>84</v>
      </c>
      <c r="E645" s="19" t="s">
        <v>327</v>
      </c>
      <c r="F645" s="8" t="s">
        <v>139</v>
      </c>
      <c r="G645" s="8" t="s">
        <v>140</v>
      </c>
      <c r="H645" s="8"/>
      <c r="I645" s="15"/>
      <c r="J645" s="190"/>
    </row>
    <row r="646" spans="1:10" x14ac:dyDescent="0.25">
      <c r="A646" s="23">
        <v>645</v>
      </c>
      <c r="B646" s="11" t="s">
        <v>325</v>
      </c>
      <c r="C646" s="8" t="s">
        <v>83</v>
      </c>
      <c r="D646" s="8" t="s">
        <v>84</v>
      </c>
      <c r="E646" s="19" t="s">
        <v>327</v>
      </c>
      <c r="F646" s="8" t="s">
        <v>141</v>
      </c>
      <c r="G646" s="8" t="s">
        <v>142</v>
      </c>
      <c r="H646" s="8"/>
      <c r="I646" s="15">
        <v>5451</v>
      </c>
      <c r="J646" s="190"/>
    </row>
    <row r="647" spans="1:10" x14ac:dyDescent="0.25">
      <c r="A647" s="23">
        <v>646</v>
      </c>
      <c r="B647" s="11" t="s">
        <v>325</v>
      </c>
      <c r="C647" s="8" t="s">
        <v>83</v>
      </c>
      <c r="D647" s="8" t="s">
        <v>84</v>
      </c>
      <c r="E647" s="19" t="s">
        <v>327</v>
      </c>
      <c r="F647" s="8" t="s">
        <v>143</v>
      </c>
      <c r="G647" s="8" t="s">
        <v>144</v>
      </c>
      <c r="H647" s="8"/>
      <c r="I647" s="15"/>
      <c r="J647" s="190"/>
    </row>
    <row r="648" spans="1:10" x14ac:dyDescent="0.25">
      <c r="A648" s="23">
        <v>647</v>
      </c>
      <c r="B648" s="11" t="s">
        <v>325</v>
      </c>
      <c r="C648" s="8" t="s">
        <v>83</v>
      </c>
      <c r="D648" s="8" t="s">
        <v>84</v>
      </c>
      <c r="E648" s="19" t="s">
        <v>327</v>
      </c>
      <c r="F648" s="8" t="s">
        <v>145</v>
      </c>
      <c r="G648" s="8" t="s">
        <v>146</v>
      </c>
      <c r="H648" s="8"/>
      <c r="I648" s="15"/>
      <c r="J648" s="190"/>
    </row>
    <row r="649" spans="1:10" x14ac:dyDescent="0.25">
      <c r="A649" s="23">
        <v>648</v>
      </c>
      <c r="B649" s="11" t="s">
        <v>325</v>
      </c>
      <c r="C649" s="8" t="s">
        <v>83</v>
      </c>
      <c r="D649" s="8" t="s">
        <v>84</v>
      </c>
      <c r="E649" s="19" t="s">
        <v>327</v>
      </c>
      <c r="F649" s="8" t="s">
        <v>147</v>
      </c>
      <c r="G649" s="8" t="s">
        <v>148</v>
      </c>
      <c r="H649" s="8"/>
      <c r="I649" s="15">
        <v>48820</v>
      </c>
      <c r="J649" s="190"/>
    </row>
    <row r="650" spans="1:10" x14ac:dyDescent="0.25">
      <c r="A650" s="23">
        <v>649</v>
      </c>
      <c r="B650" s="11" t="s">
        <v>325</v>
      </c>
      <c r="C650" s="8" t="s">
        <v>83</v>
      </c>
      <c r="D650" s="8" t="s">
        <v>84</v>
      </c>
      <c r="E650" s="19" t="s">
        <v>327</v>
      </c>
      <c r="F650" s="8" t="s">
        <v>149</v>
      </c>
      <c r="G650" s="8" t="s">
        <v>150</v>
      </c>
      <c r="H650" s="8"/>
      <c r="I650" s="15"/>
      <c r="J650" s="190"/>
    </row>
    <row r="651" spans="1:10" x14ac:dyDescent="0.25">
      <c r="A651" s="23">
        <v>650</v>
      </c>
      <c r="B651" s="11" t="s">
        <v>325</v>
      </c>
      <c r="C651" s="8" t="s">
        <v>83</v>
      </c>
      <c r="D651" s="8" t="s">
        <v>84</v>
      </c>
      <c r="E651" s="19" t="s">
        <v>327</v>
      </c>
      <c r="F651" s="8" t="s">
        <v>151</v>
      </c>
      <c r="G651" s="8" t="s">
        <v>152</v>
      </c>
      <c r="H651" s="8"/>
      <c r="I651" s="15"/>
      <c r="J651" s="190"/>
    </row>
    <row r="652" spans="1:10" x14ac:dyDescent="0.25">
      <c r="A652" s="23">
        <v>651</v>
      </c>
      <c r="B652" s="11" t="s">
        <v>325</v>
      </c>
      <c r="C652" s="8" t="s">
        <v>83</v>
      </c>
      <c r="D652" s="8" t="s">
        <v>84</v>
      </c>
      <c r="E652" s="19" t="s">
        <v>327</v>
      </c>
      <c r="F652" s="8" t="s">
        <v>153</v>
      </c>
      <c r="G652" s="8" t="s">
        <v>154</v>
      </c>
      <c r="H652" s="8"/>
      <c r="I652" s="15"/>
      <c r="J652" s="190"/>
    </row>
    <row r="653" spans="1:10" x14ac:dyDescent="0.25">
      <c r="A653" s="23">
        <v>652</v>
      </c>
      <c r="B653" s="11" t="s">
        <v>325</v>
      </c>
      <c r="C653" s="8" t="s">
        <v>83</v>
      </c>
      <c r="D653" s="8" t="s">
        <v>84</v>
      </c>
      <c r="E653" s="19" t="s">
        <v>327</v>
      </c>
      <c r="F653" s="8" t="s">
        <v>155</v>
      </c>
      <c r="G653" s="8" t="s">
        <v>156</v>
      </c>
      <c r="H653" s="8"/>
      <c r="I653" s="15"/>
      <c r="J653" s="190"/>
    </row>
    <row r="654" spans="1:10" x14ac:dyDescent="0.25">
      <c r="A654" s="23">
        <v>653</v>
      </c>
      <c r="B654" s="11" t="s">
        <v>325</v>
      </c>
      <c r="C654" s="8" t="s">
        <v>83</v>
      </c>
      <c r="D654" s="8" t="s">
        <v>84</v>
      </c>
      <c r="E654" s="19" t="s">
        <v>327</v>
      </c>
      <c r="F654" s="8" t="s">
        <v>157</v>
      </c>
      <c r="G654" s="8" t="s">
        <v>158</v>
      </c>
      <c r="H654" s="8"/>
      <c r="I654" s="15"/>
      <c r="J654" s="190"/>
    </row>
    <row r="655" spans="1:10" x14ac:dyDescent="0.25">
      <c r="A655" s="23">
        <v>654</v>
      </c>
      <c r="B655" s="11" t="s">
        <v>325</v>
      </c>
      <c r="C655" s="8" t="s">
        <v>83</v>
      </c>
      <c r="D655" s="8" t="s">
        <v>84</v>
      </c>
      <c r="E655" s="19" t="s">
        <v>327</v>
      </c>
      <c r="F655" s="8" t="s">
        <v>159</v>
      </c>
      <c r="G655" s="8" t="s">
        <v>160</v>
      </c>
      <c r="H655" s="8"/>
      <c r="I655" s="15"/>
      <c r="J655" s="190"/>
    </row>
    <row r="656" spans="1:10" x14ac:dyDescent="0.25">
      <c r="A656" s="23">
        <v>655</v>
      </c>
      <c r="B656" s="11" t="s">
        <v>325</v>
      </c>
      <c r="C656" s="8" t="s">
        <v>83</v>
      </c>
      <c r="D656" s="8" t="s">
        <v>84</v>
      </c>
      <c r="E656" s="19" t="s">
        <v>327</v>
      </c>
      <c r="F656" s="8" t="s">
        <v>161</v>
      </c>
      <c r="G656" s="8" t="s">
        <v>162</v>
      </c>
      <c r="H656" s="8"/>
      <c r="I656" s="15"/>
      <c r="J656" s="190"/>
    </row>
    <row r="657" spans="1:10" x14ac:dyDescent="0.25">
      <c r="A657" s="23">
        <v>656</v>
      </c>
      <c r="B657" s="11" t="s">
        <v>325</v>
      </c>
      <c r="C657" s="8" t="s">
        <v>83</v>
      </c>
      <c r="D657" s="8" t="s">
        <v>84</v>
      </c>
      <c r="E657" s="19" t="s">
        <v>327</v>
      </c>
      <c r="F657" s="8" t="s">
        <v>163</v>
      </c>
      <c r="G657" s="8" t="s">
        <v>164</v>
      </c>
      <c r="H657" s="8"/>
      <c r="I657" s="15"/>
      <c r="J657" s="190"/>
    </row>
    <row r="658" spans="1:10" x14ac:dyDescent="0.25">
      <c r="A658" s="23">
        <v>657</v>
      </c>
      <c r="B658" s="11" t="s">
        <v>325</v>
      </c>
      <c r="C658" s="8" t="s">
        <v>83</v>
      </c>
      <c r="D658" s="8" t="s">
        <v>84</v>
      </c>
      <c r="E658" s="19" t="s">
        <v>327</v>
      </c>
      <c r="F658" s="8" t="s">
        <v>165</v>
      </c>
      <c r="G658" s="8" t="s">
        <v>166</v>
      </c>
      <c r="H658" s="8"/>
      <c r="I658" s="15"/>
      <c r="J658" s="190"/>
    </row>
    <row r="659" spans="1:10" x14ac:dyDescent="0.25">
      <c r="A659" s="23">
        <v>658</v>
      </c>
      <c r="B659" s="11" t="s">
        <v>325</v>
      </c>
      <c r="C659" s="8" t="s">
        <v>83</v>
      </c>
      <c r="D659" s="8" t="s">
        <v>84</v>
      </c>
      <c r="E659" s="19" t="s">
        <v>327</v>
      </c>
      <c r="F659" s="8" t="s">
        <v>167</v>
      </c>
      <c r="G659" s="8" t="s">
        <v>168</v>
      </c>
      <c r="H659" s="8"/>
      <c r="I659" s="15"/>
      <c r="J659" s="190"/>
    </row>
    <row r="660" spans="1:10" x14ac:dyDescent="0.25">
      <c r="A660" s="23">
        <v>659</v>
      </c>
      <c r="B660" s="11" t="s">
        <v>325</v>
      </c>
      <c r="C660" s="8" t="s">
        <v>83</v>
      </c>
      <c r="D660" s="8" t="s">
        <v>76</v>
      </c>
      <c r="E660" s="19" t="s">
        <v>327</v>
      </c>
      <c r="F660" s="8" t="s">
        <v>169</v>
      </c>
      <c r="G660" s="8" t="s">
        <v>170</v>
      </c>
      <c r="H660" s="8"/>
      <c r="I660" s="15">
        <v>426633</v>
      </c>
      <c r="J660" s="190"/>
    </row>
    <row r="661" spans="1:10" x14ac:dyDescent="0.25">
      <c r="A661" s="23">
        <v>660</v>
      </c>
      <c r="B661" s="11" t="s">
        <v>325</v>
      </c>
      <c r="C661" s="8" t="s">
        <v>83</v>
      </c>
      <c r="D661" s="8" t="s">
        <v>84</v>
      </c>
      <c r="E661" s="19" t="s">
        <v>327</v>
      </c>
      <c r="F661" s="8" t="s">
        <v>171</v>
      </c>
      <c r="G661" s="8" t="s">
        <v>172</v>
      </c>
      <c r="H661" s="8"/>
      <c r="I661" s="15"/>
      <c r="J661" s="190"/>
    </row>
    <row r="662" spans="1:10" x14ac:dyDescent="0.25">
      <c r="A662" s="23">
        <v>661</v>
      </c>
      <c r="B662" s="11" t="s">
        <v>325</v>
      </c>
      <c r="C662" s="8" t="s">
        <v>83</v>
      </c>
      <c r="D662" s="8" t="s">
        <v>84</v>
      </c>
      <c r="E662" s="19" t="s">
        <v>327</v>
      </c>
      <c r="F662" s="8" t="s">
        <v>173</v>
      </c>
      <c r="G662" s="8" t="s">
        <v>174</v>
      </c>
      <c r="H662" s="8"/>
      <c r="I662" s="15"/>
      <c r="J662" s="190"/>
    </row>
    <row r="663" spans="1:10" x14ac:dyDescent="0.25">
      <c r="A663" s="23">
        <v>662</v>
      </c>
      <c r="B663" s="11" t="s">
        <v>325</v>
      </c>
      <c r="C663" s="8" t="s">
        <v>83</v>
      </c>
      <c r="D663" s="8" t="s">
        <v>84</v>
      </c>
      <c r="E663" s="19" t="s">
        <v>327</v>
      </c>
      <c r="F663" s="8" t="s">
        <v>175</v>
      </c>
      <c r="G663" s="8" t="s">
        <v>176</v>
      </c>
      <c r="H663" s="8"/>
      <c r="I663" s="15"/>
      <c r="J663" s="190"/>
    </row>
    <row r="664" spans="1:10" x14ac:dyDescent="0.25">
      <c r="A664" s="23">
        <v>663</v>
      </c>
      <c r="B664" s="11" t="s">
        <v>325</v>
      </c>
      <c r="C664" s="8" t="s">
        <v>83</v>
      </c>
      <c r="D664" s="8" t="s">
        <v>84</v>
      </c>
      <c r="E664" s="19" t="s">
        <v>327</v>
      </c>
      <c r="F664" s="8" t="s">
        <v>177</v>
      </c>
      <c r="G664" s="8" t="s">
        <v>178</v>
      </c>
      <c r="H664" s="8"/>
      <c r="I664" s="15"/>
      <c r="J664" s="190"/>
    </row>
    <row r="665" spans="1:10" x14ac:dyDescent="0.25">
      <c r="A665" s="23">
        <v>664</v>
      </c>
      <c r="B665" s="11" t="s">
        <v>325</v>
      </c>
      <c r="C665" s="8" t="s">
        <v>83</v>
      </c>
      <c r="D665" s="8" t="s">
        <v>84</v>
      </c>
      <c r="E665" s="19" t="s">
        <v>327</v>
      </c>
      <c r="F665" s="8" t="s">
        <v>179</v>
      </c>
      <c r="G665" s="8" t="s">
        <v>180</v>
      </c>
      <c r="H665" s="8"/>
      <c r="I665" s="15"/>
      <c r="J665" s="190"/>
    </row>
    <row r="666" spans="1:10" x14ac:dyDescent="0.25">
      <c r="A666" s="23">
        <v>665</v>
      </c>
      <c r="B666" s="11" t="s">
        <v>325</v>
      </c>
      <c r="C666" s="8" t="s">
        <v>83</v>
      </c>
      <c r="D666" s="8" t="s">
        <v>84</v>
      </c>
      <c r="E666" s="19" t="s">
        <v>327</v>
      </c>
      <c r="F666" s="8" t="s">
        <v>181</v>
      </c>
      <c r="G666" s="8" t="s">
        <v>182</v>
      </c>
      <c r="H666" s="8"/>
      <c r="I666" s="15"/>
      <c r="J666" s="190"/>
    </row>
    <row r="667" spans="1:10" x14ac:dyDescent="0.25">
      <c r="A667" s="23">
        <v>666</v>
      </c>
      <c r="B667" s="11" t="s">
        <v>325</v>
      </c>
      <c r="C667" s="8" t="s">
        <v>83</v>
      </c>
      <c r="D667" s="8" t="s">
        <v>84</v>
      </c>
      <c r="E667" s="19" t="s">
        <v>327</v>
      </c>
      <c r="F667" s="8" t="s">
        <v>183</v>
      </c>
      <c r="G667" s="8" t="s">
        <v>184</v>
      </c>
      <c r="H667" s="8"/>
      <c r="I667" s="15"/>
      <c r="J667" s="190"/>
    </row>
    <row r="668" spans="1:10" x14ac:dyDescent="0.25">
      <c r="A668" s="23">
        <v>667</v>
      </c>
      <c r="B668" s="11" t="s">
        <v>325</v>
      </c>
      <c r="C668" s="8" t="s">
        <v>83</v>
      </c>
      <c r="D668" s="8" t="s">
        <v>84</v>
      </c>
      <c r="E668" s="19" t="s">
        <v>327</v>
      </c>
      <c r="F668" s="8" t="s">
        <v>185</v>
      </c>
      <c r="G668" s="8" t="s">
        <v>186</v>
      </c>
      <c r="H668" s="8"/>
      <c r="I668" s="15"/>
      <c r="J668" s="190"/>
    </row>
    <row r="669" spans="1:10" x14ac:dyDescent="0.25">
      <c r="A669" s="23">
        <v>668</v>
      </c>
      <c r="B669" s="11" t="s">
        <v>325</v>
      </c>
      <c r="C669" s="8" t="s">
        <v>83</v>
      </c>
      <c r="D669" s="8" t="s">
        <v>84</v>
      </c>
      <c r="E669" s="19" t="s">
        <v>327</v>
      </c>
      <c r="F669" s="8" t="s">
        <v>187</v>
      </c>
      <c r="G669" s="8" t="s">
        <v>188</v>
      </c>
      <c r="H669" s="8"/>
      <c r="I669" s="15"/>
      <c r="J669" s="190"/>
    </row>
    <row r="670" spans="1:10" x14ac:dyDescent="0.25">
      <c r="A670" s="23">
        <v>669</v>
      </c>
      <c r="B670" s="11" t="s">
        <v>325</v>
      </c>
      <c r="C670" s="8" t="s">
        <v>83</v>
      </c>
      <c r="D670" s="8" t="s">
        <v>76</v>
      </c>
      <c r="E670" s="19" t="s">
        <v>327</v>
      </c>
      <c r="F670" s="8" t="s">
        <v>189</v>
      </c>
      <c r="G670" s="8" t="s">
        <v>190</v>
      </c>
      <c r="H670" s="8"/>
      <c r="I670" s="15">
        <v>426633</v>
      </c>
      <c r="J670" s="190"/>
    </row>
    <row r="671" spans="1:10" x14ac:dyDescent="0.25">
      <c r="A671" s="23">
        <v>670</v>
      </c>
      <c r="B671" s="11" t="s">
        <v>325</v>
      </c>
      <c r="C671" s="8" t="s">
        <v>191</v>
      </c>
      <c r="D671" s="8" t="s">
        <v>84</v>
      </c>
      <c r="E671" s="19" t="s">
        <v>328</v>
      </c>
      <c r="F671" s="8" t="s">
        <v>0</v>
      </c>
      <c r="G671" s="8" t="s">
        <v>1</v>
      </c>
      <c r="H671" s="8">
        <v>0.34</v>
      </c>
      <c r="I671" s="15">
        <v>16624</v>
      </c>
      <c r="J671" s="190">
        <f>Table1[[#This Row],[Actual]]/Table1[[#This Row],[FTE]]</f>
        <v>48894.117647058818</v>
      </c>
    </row>
    <row r="672" spans="1:10" x14ac:dyDescent="0.25">
      <c r="A672" s="23">
        <v>671</v>
      </c>
      <c r="B672" s="11" t="s">
        <v>325</v>
      </c>
      <c r="C672" s="8" t="s">
        <v>191</v>
      </c>
      <c r="D672" s="8" t="s">
        <v>84</v>
      </c>
      <c r="E672" s="19" t="s">
        <v>328</v>
      </c>
      <c r="F672" s="8" t="s">
        <v>2</v>
      </c>
      <c r="G672" s="8" t="s">
        <v>3</v>
      </c>
      <c r="H672" s="8"/>
      <c r="I672" s="15"/>
      <c r="J672" s="190"/>
    </row>
    <row r="673" spans="1:10" x14ac:dyDescent="0.25">
      <c r="A673" s="23">
        <v>672</v>
      </c>
      <c r="B673" s="11" t="s">
        <v>325</v>
      </c>
      <c r="C673" s="8" t="s">
        <v>191</v>
      </c>
      <c r="D673" s="8" t="s">
        <v>84</v>
      </c>
      <c r="E673" s="19" t="s">
        <v>328</v>
      </c>
      <c r="F673" s="8" t="s">
        <v>4</v>
      </c>
      <c r="G673" s="8" t="s">
        <v>5</v>
      </c>
      <c r="H673" s="8">
        <v>0.56000000000000005</v>
      </c>
      <c r="I673" s="15">
        <v>11434</v>
      </c>
      <c r="J673" s="190">
        <f>Table1[[#This Row],[Actual]]/Table1[[#This Row],[FTE]]</f>
        <v>20417.857142857141</v>
      </c>
    </row>
    <row r="674" spans="1:10" x14ac:dyDescent="0.25">
      <c r="A674" s="23">
        <v>673</v>
      </c>
      <c r="B674" s="11" t="s">
        <v>325</v>
      </c>
      <c r="C674" s="8" t="s">
        <v>191</v>
      </c>
      <c r="D674" s="8" t="s">
        <v>84</v>
      </c>
      <c r="E674" s="19" t="s">
        <v>328</v>
      </c>
      <c r="F674" s="8" t="s">
        <v>6</v>
      </c>
      <c r="G674" s="8" t="s">
        <v>7</v>
      </c>
      <c r="H674" s="8"/>
      <c r="I674" s="15"/>
      <c r="J674" s="190"/>
    </row>
    <row r="675" spans="1:10" x14ac:dyDescent="0.25">
      <c r="A675" s="23">
        <v>674</v>
      </c>
      <c r="B675" s="11" t="s">
        <v>325</v>
      </c>
      <c r="C675" s="8" t="s">
        <v>191</v>
      </c>
      <c r="D675" s="8" t="s">
        <v>84</v>
      </c>
      <c r="E675" s="19" t="s">
        <v>329</v>
      </c>
      <c r="F675" s="8" t="s">
        <v>10</v>
      </c>
      <c r="G675" s="8" t="s">
        <v>11</v>
      </c>
      <c r="H675" s="8"/>
      <c r="I675" s="15"/>
      <c r="J675" s="190"/>
    </row>
    <row r="676" spans="1:10" x14ac:dyDescent="0.25">
      <c r="A676" s="23">
        <v>675</v>
      </c>
      <c r="B676" s="11" t="s">
        <v>325</v>
      </c>
      <c r="C676" s="8" t="s">
        <v>191</v>
      </c>
      <c r="D676" s="8" t="s">
        <v>84</v>
      </c>
      <c r="E676" s="19" t="s">
        <v>329</v>
      </c>
      <c r="F676" s="8" t="s">
        <v>12</v>
      </c>
      <c r="G676" s="8" t="s">
        <v>13</v>
      </c>
      <c r="H676" s="8"/>
      <c r="I676" s="15"/>
      <c r="J676" s="190"/>
    </row>
    <row r="677" spans="1:10" x14ac:dyDescent="0.25">
      <c r="A677" s="23">
        <v>676</v>
      </c>
      <c r="B677" s="11" t="s">
        <v>325</v>
      </c>
      <c r="C677" s="8" t="s">
        <v>191</v>
      </c>
      <c r="D677" s="8" t="s">
        <v>84</v>
      </c>
      <c r="E677" s="19" t="s">
        <v>329</v>
      </c>
      <c r="F677" s="8" t="s">
        <v>14</v>
      </c>
      <c r="G677" s="8" t="s">
        <v>15</v>
      </c>
      <c r="H677" s="8"/>
      <c r="I677" s="15"/>
      <c r="J677" s="190"/>
    </row>
    <row r="678" spans="1:10" x14ac:dyDescent="0.25">
      <c r="A678" s="23">
        <v>677</v>
      </c>
      <c r="B678" s="11" t="s">
        <v>325</v>
      </c>
      <c r="C678" s="8" t="s">
        <v>191</v>
      </c>
      <c r="D678" s="8" t="s">
        <v>84</v>
      </c>
      <c r="E678" s="19" t="s">
        <v>329</v>
      </c>
      <c r="F678" s="8" t="s">
        <v>16</v>
      </c>
      <c r="G678" s="8" t="s">
        <v>17</v>
      </c>
      <c r="H678" s="8"/>
      <c r="I678" s="15"/>
      <c r="J678" s="190"/>
    </row>
    <row r="679" spans="1:10" x14ac:dyDescent="0.25">
      <c r="A679" s="23">
        <v>678</v>
      </c>
      <c r="B679" s="11" t="s">
        <v>325</v>
      </c>
      <c r="C679" s="8" t="s">
        <v>191</v>
      </c>
      <c r="D679" s="8" t="s">
        <v>84</v>
      </c>
      <c r="E679" s="19" t="s">
        <v>329</v>
      </c>
      <c r="F679" s="8" t="s">
        <v>18</v>
      </c>
      <c r="G679" s="8" t="s">
        <v>19</v>
      </c>
      <c r="H679" s="8"/>
      <c r="I679" s="15"/>
      <c r="J679" s="190"/>
    </row>
    <row r="680" spans="1:10" x14ac:dyDescent="0.25">
      <c r="A680" s="23">
        <v>679</v>
      </c>
      <c r="B680" s="11" t="s">
        <v>325</v>
      </c>
      <c r="C680" s="8" t="s">
        <v>191</v>
      </c>
      <c r="D680" s="8" t="s">
        <v>84</v>
      </c>
      <c r="E680" s="19" t="s">
        <v>329</v>
      </c>
      <c r="F680" s="8" t="s">
        <v>20</v>
      </c>
      <c r="G680" s="8" t="s">
        <v>21</v>
      </c>
      <c r="H680" s="8"/>
      <c r="I680" s="15"/>
      <c r="J680" s="190"/>
    </row>
    <row r="681" spans="1:10" x14ac:dyDescent="0.25">
      <c r="A681" s="23">
        <v>680</v>
      </c>
      <c r="B681" s="11" t="s">
        <v>325</v>
      </c>
      <c r="C681" s="8" t="s">
        <v>191</v>
      </c>
      <c r="D681" s="8" t="s">
        <v>84</v>
      </c>
      <c r="E681" s="19" t="s">
        <v>329</v>
      </c>
      <c r="F681" s="8" t="s">
        <v>22</v>
      </c>
      <c r="G681" s="8" t="s">
        <v>23</v>
      </c>
      <c r="H681" s="8"/>
      <c r="I681" s="15"/>
      <c r="J681" s="190"/>
    </row>
    <row r="682" spans="1:10" x14ac:dyDescent="0.25">
      <c r="A682" s="23">
        <v>681</v>
      </c>
      <c r="B682" s="11" t="s">
        <v>325</v>
      </c>
      <c r="C682" s="8" t="s">
        <v>191</v>
      </c>
      <c r="D682" s="8" t="s">
        <v>84</v>
      </c>
      <c r="E682" s="19" t="s">
        <v>329</v>
      </c>
      <c r="F682" s="8" t="s">
        <v>24</v>
      </c>
      <c r="G682" s="8" t="s">
        <v>25</v>
      </c>
      <c r="H682" s="8"/>
      <c r="I682" s="15"/>
      <c r="J682" s="190"/>
    </row>
    <row r="683" spans="1:10" x14ac:dyDescent="0.25">
      <c r="A683" s="23">
        <v>682</v>
      </c>
      <c r="B683" s="11" t="s">
        <v>325</v>
      </c>
      <c r="C683" s="8" t="s">
        <v>191</v>
      </c>
      <c r="D683" s="8" t="s">
        <v>84</v>
      </c>
      <c r="E683" s="19" t="s">
        <v>329</v>
      </c>
      <c r="F683" s="8" t="s">
        <v>26</v>
      </c>
      <c r="G683" s="8" t="s">
        <v>27</v>
      </c>
      <c r="H683" s="8"/>
      <c r="I683" s="15"/>
      <c r="J683" s="190"/>
    </row>
    <row r="684" spans="1:10" x14ac:dyDescent="0.25">
      <c r="A684" s="23">
        <v>683</v>
      </c>
      <c r="B684" s="11" t="s">
        <v>325</v>
      </c>
      <c r="C684" s="8" t="s">
        <v>191</v>
      </c>
      <c r="D684" s="8" t="s">
        <v>84</v>
      </c>
      <c r="E684" s="19" t="s">
        <v>329</v>
      </c>
      <c r="F684" s="8" t="s">
        <v>28</v>
      </c>
      <c r="G684" s="8" t="s">
        <v>29</v>
      </c>
      <c r="H684" s="8"/>
      <c r="I684" s="15"/>
      <c r="J684" s="190"/>
    </row>
    <row r="685" spans="1:10" x14ac:dyDescent="0.25">
      <c r="A685" s="23">
        <v>684</v>
      </c>
      <c r="B685" s="11" t="s">
        <v>325</v>
      </c>
      <c r="C685" s="8" t="s">
        <v>191</v>
      </c>
      <c r="D685" s="8" t="s">
        <v>84</v>
      </c>
      <c r="E685" s="19" t="s">
        <v>329</v>
      </c>
      <c r="F685" s="8" t="s">
        <v>41</v>
      </c>
      <c r="G685" s="8" t="s">
        <v>42</v>
      </c>
      <c r="H685" s="8"/>
      <c r="I685" s="15"/>
      <c r="J685" s="190"/>
    </row>
    <row r="686" spans="1:10" x14ac:dyDescent="0.25">
      <c r="A686" s="23">
        <v>685</v>
      </c>
      <c r="B686" s="11" t="s">
        <v>325</v>
      </c>
      <c r="C686" s="8" t="s">
        <v>191</v>
      </c>
      <c r="D686" s="8" t="s">
        <v>84</v>
      </c>
      <c r="E686" s="19" t="s">
        <v>329</v>
      </c>
      <c r="F686" s="8" t="s">
        <v>43</v>
      </c>
      <c r="G686" s="8" t="s">
        <v>44</v>
      </c>
      <c r="H686" s="8"/>
      <c r="I686" s="15"/>
      <c r="J686" s="190"/>
    </row>
    <row r="687" spans="1:10" x14ac:dyDescent="0.25">
      <c r="A687" s="23">
        <v>686</v>
      </c>
      <c r="B687" s="11" t="s">
        <v>325</v>
      </c>
      <c r="C687" s="8" t="s">
        <v>191</v>
      </c>
      <c r="D687" s="8" t="s">
        <v>84</v>
      </c>
      <c r="E687" s="19" t="s">
        <v>329</v>
      </c>
      <c r="F687" s="8" t="s">
        <v>8</v>
      </c>
      <c r="G687" s="8" t="s">
        <v>9</v>
      </c>
      <c r="H687" s="8"/>
      <c r="I687" s="15"/>
      <c r="J687" s="190"/>
    </row>
    <row r="688" spans="1:10" x14ac:dyDescent="0.25">
      <c r="A688" s="23">
        <v>687</v>
      </c>
      <c r="B688" s="11" t="s">
        <v>325</v>
      </c>
      <c r="C688" s="8" t="s">
        <v>191</v>
      </c>
      <c r="D688" s="8" t="s">
        <v>84</v>
      </c>
      <c r="E688" s="19" t="s">
        <v>329</v>
      </c>
      <c r="F688" s="8" t="s">
        <v>49</v>
      </c>
      <c r="G688" s="8" t="s">
        <v>50</v>
      </c>
      <c r="H688" s="8"/>
      <c r="I688" s="15"/>
      <c r="J688" s="190"/>
    </row>
    <row r="689" spans="1:10" x14ac:dyDescent="0.25">
      <c r="A689" s="23">
        <v>688</v>
      </c>
      <c r="B689" s="11" t="s">
        <v>325</v>
      </c>
      <c r="C689" s="8" t="s">
        <v>191</v>
      </c>
      <c r="D689" s="8" t="s">
        <v>84</v>
      </c>
      <c r="E689" s="19" t="s">
        <v>329</v>
      </c>
      <c r="F689" s="8" t="s">
        <v>51</v>
      </c>
      <c r="G689" s="8" t="s">
        <v>52</v>
      </c>
      <c r="H689" s="8"/>
      <c r="I689" s="15"/>
      <c r="J689" s="190"/>
    </row>
    <row r="690" spans="1:10" x14ac:dyDescent="0.25">
      <c r="A690" s="23">
        <v>689</v>
      </c>
      <c r="B690" s="11" t="s">
        <v>325</v>
      </c>
      <c r="C690" s="8" t="s">
        <v>191</v>
      </c>
      <c r="D690" s="8" t="s">
        <v>84</v>
      </c>
      <c r="E690" s="19" t="s">
        <v>329</v>
      </c>
      <c r="F690" s="8" t="s">
        <v>53</v>
      </c>
      <c r="G690" s="8" t="s">
        <v>54</v>
      </c>
      <c r="H690" s="8"/>
      <c r="I690" s="15"/>
      <c r="J690" s="190"/>
    </row>
    <row r="691" spans="1:10" x14ac:dyDescent="0.25">
      <c r="A691" s="23">
        <v>690</v>
      </c>
      <c r="B691" s="11" t="s">
        <v>325</v>
      </c>
      <c r="C691" s="8" t="s">
        <v>191</v>
      </c>
      <c r="D691" s="8" t="s">
        <v>84</v>
      </c>
      <c r="E691" s="19" t="s">
        <v>329</v>
      </c>
      <c r="F691" s="8" t="s">
        <v>30</v>
      </c>
      <c r="G691" s="8" t="s">
        <v>31</v>
      </c>
      <c r="H691" s="8"/>
      <c r="I691" s="15"/>
      <c r="J691" s="190"/>
    </row>
    <row r="692" spans="1:10" x14ac:dyDescent="0.25">
      <c r="A692" s="23">
        <v>691</v>
      </c>
      <c r="B692" s="11" t="s">
        <v>325</v>
      </c>
      <c r="C692" s="8" t="s">
        <v>191</v>
      </c>
      <c r="D692" s="8" t="s">
        <v>84</v>
      </c>
      <c r="E692" s="19" t="s">
        <v>329</v>
      </c>
      <c r="F692" s="8" t="s">
        <v>32</v>
      </c>
      <c r="G692" s="8" t="s">
        <v>192</v>
      </c>
      <c r="H692" s="8"/>
      <c r="I692" s="15"/>
      <c r="J692" s="190"/>
    </row>
    <row r="693" spans="1:10" x14ac:dyDescent="0.25">
      <c r="A693" s="23">
        <v>692</v>
      </c>
      <c r="B693" s="11" t="s">
        <v>325</v>
      </c>
      <c r="C693" s="8" t="s">
        <v>191</v>
      </c>
      <c r="D693" s="8" t="s">
        <v>84</v>
      </c>
      <c r="E693" s="19" t="s">
        <v>329</v>
      </c>
      <c r="F693" s="8" t="s">
        <v>33</v>
      </c>
      <c r="G693" s="8" t="s">
        <v>34</v>
      </c>
      <c r="H693" s="8"/>
      <c r="I693" s="15"/>
      <c r="J693" s="190"/>
    </row>
    <row r="694" spans="1:10" x14ac:dyDescent="0.25">
      <c r="A694" s="23">
        <v>693</v>
      </c>
      <c r="B694" s="11" t="s">
        <v>325</v>
      </c>
      <c r="C694" s="8" t="s">
        <v>191</v>
      </c>
      <c r="D694" s="8" t="s">
        <v>84</v>
      </c>
      <c r="E694" s="19" t="s">
        <v>329</v>
      </c>
      <c r="F694" s="8" t="s">
        <v>35</v>
      </c>
      <c r="G694" s="8" t="s">
        <v>36</v>
      </c>
      <c r="H694" s="8"/>
      <c r="I694" s="15"/>
      <c r="J694" s="190"/>
    </row>
    <row r="695" spans="1:10" x14ac:dyDescent="0.25">
      <c r="A695" s="23">
        <v>694</v>
      </c>
      <c r="B695" s="11" t="s">
        <v>325</v>
      </c>
      <c r="C695" s="8" t="s">
        <v>191</v>
      </c>
      <c r="D695" s="8" t="s">
        <v>84</v>
      </c>
      <c r="E695" s="19" t="s">
        <v>329</v>
      </c>
      <c r="F695" s="8" t="s">
        <v>37</v>
      </c>
      <c r="G695" s="8" t="s">
        <v>38</v>
      </c>
      <c r="H695" s="8"/>
      <c r="I695" s="15"/>
      <c r="J695" s="190"/>
    </row>
    <row r="696" spans="1:10" x14ac:dyDescent="0.25">
      <c r="A696" s="23">
        <v>695</v>
      </c>
      <c r="B696" s="11" t="s">
        <v>325</v>
      </c>
      <c r="C696" s="8" t="s">
        <v>191</v>
      </c>
      <c r="D696" s="8" t="s">
        <v>84</v>
      </c>
      <c r="E696" s="19" t="s">
        <v>329</v>
      </c>
      <c r="F696" s="8" t="s">
        <v>45</v>
      </c>
      <c r="G696" s="8" t="s">
        <v>46</v>
      </c>
      <c r="H696" s="8"/>
      <c r="I696" s="15"/>
      <c r="J696" s="190"/>
    </row>
    <row r="697" spans="1:10" x14ac:dyDescent="0.25">
      <c r="A697" s="23">
        <v>696</v>
      </c>
      <c r="B697" s="11" t="s">
        <v>325</v>
      </c>
      <c r="C697" s="8" t="s">
        <v>191</v>
      </c>
      <c r="D697" s="8" t="s">
        <v>84</v>
      </c>
      <c r="E697" s="19" t="s">
        <v>329</v>
      </c>
      <c r="F697" s="8" t="s">
        <v>39</v>
      </c>
      <c r="G697" s="8" t="s">
        <v>40</v>
      </c>
      <c r="H697" s="8"/>
      <c r="I697" s="15"/>
      <c r="J697" s="190"/>
    </row>
    <row r="698" spans="1:10" x14ac:dyDescent="0.25">
      <c r="A698" s="23">
        <v>697</v>
      </c>
      <c r="B698" s="11" t="s">
        <v>325</v>
      </c>
      <c r="C698" s="8" t="s">
        <v>191</v>
      </c>
      <c r="D698" s="8" t="s">
        <v>84</v>
      </c>
      <c r="E698" s="19" t="s">
        <v>329</v>
      </c>
      <c r="F698" s="8" t="s">
        <v>55</v>
      </c>
      <c r="G698" s="8" t="s">
        <v>56</v>
      </c>
      <c r="H698" s="8"/>
      <c r="I698" s="15"/>
      <c r="J698" s="190"/>
    </row>
    <row r="699" spans="1:10" x14ac:dyDescent="0.25">
      <c r="A699" s="23">
        <v>698</v>
      </c>
      <c r="B699" s="11" t="s">
        <v>325</v>
      </c>
      <c r="C699" s="8" t="s">
        <v>191</v>
      </c>
      <c r="D699" s="8" t="s">
        <v>84</v>
      </c>
      <c r="E699" s="19" t="s">
        <v>329</v>
      </c>
      <c r="F699" s="8" t="s">
        <v>47</v>
      </c>
      <c r="G699" s="8" t="s">
        <v>48</v>
      </c>
      <c r="H699" s="8"/>
      <c r="I699" s="15"/>
      <c r="J699" s="190"/>
    </row>
    <row r="700" spans="1:10" x14ac:dyDescent="0.25">
      <c r="A700" s="23">
        <v>699</v>
      </c>
      <c r="B700" s="11" t="s">
        <v>325</v>
      </c>
      <c r="C700" s="8" t="s">
        <v>191</v>
      </c>
      <c r="D700" s="8" t="s">
        <v>84</v>
      </c>
      <c r="E700" s="19" t="s">
        <v>329</v>
      </c>
      <c r="F700" s="8" t="s">
        <v>57</v>
      </c>
      <c r="G700" s="8" t="s">
        <v>58</v>
      </c>
      <c r="H700" s="8"/>
      <c r="I700" s="15"/>
      <c r="J700" s="190"/>
    </row>
    <row r="701" spans="1:10" x14ac:dyDescent="0.25">
      <c r="A701" s="23">
        <v>700</v>
      </c>
      <c r="B701" s="11" t="s">
        <v>325</v>
      </c>
      <c r="C701" s="8" t="s">
        <v>191</v>
      </c>
      <c r="D701" s="8" t="s">
        <v>84</v>
      </c>
      <c r="E701" s="19" t="s">
        <v>329</v>
      </c>
      <c r="F701" s="8" t="s">
        <v>59</v>
      </c>
      <c r="G701" s="8" t="s">
        <v>60</v>
      </c>
      <c r="H701" s="8"/>
      <c r="I701" s="15"/>
      <c r="J701" s="190"/>
    </row>
    <row r="702" spans="1:10" x14ac:dyDescent="0.25">
      <c r="A702" s="23">
        <v>701</v>
      </c>
      <c r="B702" s="11" t="s">
        <v>325</v>
      </c>
      <c r="C702" s="8" t="s">
        <v>191</v>
      </c>
      <c r="D702" s="8" t="s">
        <v>84</v>
      </c>
      <c r="E702" s="19" t="s">
        <v>329</v>
      </c>
      <c r="F702" s="8" t="s">
        <v>61</v>
      </c>
      <c r="G702" s="8" t="s">
        <v>62</v>
      </c>
      <c r="H702" s="8"/>
      <c r="I702" s="15"/>
      <c r="J702" s="190"/>
    </row>
    <row r="703" spans="1:10" x14ac:dyDescent="0.25">
      <c r="A703" s="23">
        <v>702</v>
      </c>
      <c r="B703" s="11" t="s">
        <v>325</v>
      </c>
      <c r="C703" s="8" t="s">
        <v>191</v>
      </c>
      <c r="D703" s="8" t="s">
        <v>84</v>
      </c>
      <c r="E703" s="19" t="s">
        <v>329</v>
      </c>
      <c r="F703" s="8" t="s">
        <v>63</v>
      </c>
      <c r="G703" s="8" t="s">
        <v>64</v>
      </c>
      <c r="H703" s="8"/>
      <c r="I703" s="15"/>
      <c r="J703" s="190"/>
    </row>
    <row r="704" spans="1:10" x14ac:dyDescent="0.25">
      <c r="A704" s="23">
        <v>703</v>
      </c>
      <c r="B704" s="11" t="s">
        <v>325</v>
      </c>
      <c r="C704" s="8" t="s">
        <v>191</v>
      </c>
      <c r="D704" s="8" t="s">
        <v>84</v>
      </c>
      <c r="E704" s="19" t="s">
        <v>329</v>
      </c>
      <c r="F704" s="8" t="s">
        <v>65</v>
      </c>
      <c r="G704" s="8" t="s">
        <v>66</v>
      </c>
      <c r="H704" s="8">
        <v>3.72</v>
      </c>
      <c r="I704" s="15">
        <v>123768</v>
      </c>
      <c r="J704" s="190">
        <f>Table1[[#This Row],[Actual]]/Table1[[#This Row],[FTE]]</f>
        <v>33270.967741935485</v>
      </c>
    </row>
    <row r="705" spans="1:10" x14ac:dyDescent="0.25">
      <c r="A705" s="23">
        <v>704</v>
      </c>
      <c r="B705" s="11" t="s">
        <v>325</v>
      </c>
      <c r="C705" s="8" t="s">
        <v>191</v>
      </c>
      <c r="D705" s="8" t="s">
        <v>84</v>
      </c>
      <c r="E705" s="19" t="s">
        <v>330</v>
      </c>
      <c r="F705" s="8" t="s">
        <v>67</v>
      </c>
      <c r="G705" s="8" t="s">
        <v>68</v>
      </c>
      <c r="H705" s="8">
        <v>0.76</v>
      </c>
      <c r="I705" s="15">
        <v>16737</v>
      </c>
      <c r="J705" s="190">
        <f>Table1[[#This Row],[Actual]]/Table1[[#This Row],[FTE]]</f>
        <v>22022.36842105263</v>
      </c>
    </row>
    <row r="706" spans="1:10" x14ac:dyDescent="0.25">
      <c r="A706" s="23">
        <v>705</v>
      </c>
      <c r="B706" s="11" t="s">
        <v>325</v>
      </c>
      <c r="C706" s="8" t="s">
        <v>191</v>
      </c>
      <c r="D706" s="8" t="s">
        <v>84</v>
      </c>
      <c r="E706" s="19" t="s">
        <v>330</v>
      </c>
      <c r="F706" s="8" t="s">
        <v>69</v>
      </c>
      <c r="G706" s="8" t="s">
        <v>193</v>
      </c>
      <c r="H706" s="8"/>
      <c r="I706" s="15"/>
      <c r="J706" s="190"/>
    </row>
    <row r="707" spans="1:10" x14ac:dyDescent="0.25">
      <c r="A707" s="23">
        <v>706</v>
      </c>
      <c r="B707" s="11" t="s">
        <v>325</v>
      </c>
      <c r="C707" s="8" t="s">
        <v>191</v>
      </c>
      <c r="D707" s="8" t="s">
        <v>84</v>
      </c>
      <c r="E707" s="19" t="s">
        <v>330</v>
      </c>
      <c r="F707" s="8" t="s">
        <v>70</v>
      </c>
      <c r="G707" s="8" t="s">
        <v>71</v>
      </c>
      <c r="H707" s="8"/>
      <c r="I707" s="15"/>
      <c r="J707" s="190"/>
    </row>
    <row r="708" spans="1:10" x14ac:dyDescent="0.25">
      <c r="A708" s="23">
        <v>707</v>
      </c>
      <c r="B708" s="11" t="s">
        <v>325</v>
      </c>
      <c r="C708" s="8" t="s">
        <v>191</v>
      </c>
      <c r="D708" s="8" t="s">
        <v>84</v>
      </c>
      <c r="E708" s="19" t="s">
        <v>327</v>
      </c>
      <c r="F708" s="8" t="s">
        <v>72</v>
      </c>
      <c r="G708" s="8" t="s">
        <v>73</v>
      </c>
      <c r="H708" s="8"/>
      <c r="I708" s="15"/>
      <c r="J708" s="190"/>
    </row>
    <row r="709" spans="1:10" x14ac:dyDescent="0.25">
      <c r="A709" s="23">
        <v>708</v>
      </c>
      <c r="B709" s="11" t="s">
        <v>325</v>
      </c>
      <c r="C709" s="8" t="s">
        <v>191</v>
      </c>
      <c r="D709" s="8" t="s">
        <v>76</v>
      </c>
      <c r="E709" s="19" t="s">
        <v>327</v>
      </c>
      <c r="F709" s="8" t="s">
        <v>194</v>
      </c>
      <c r="G709" s="8" t="s">
        <v>195</v>
      </c>
      <c r="H709" s="8">
        <v>5.38</v>
      </c>
      <c r="I709" s="15">
        <v>168563</v>
      </c>
      <c r="J709" s="190">
        <f>Table1[[#This Row],[Actual]]/Table1[[#This Row],[FTE]]</f>
        <v>31331.412639405204</v>
      </c>
    </row>
    <row r="710" spans="1:10" x14ac:dyDescent="0.25">
      <c r="A710" s="23">
        <v>709</v>
      </c>
      <c r="B710" s="11" t="s">
        <v>325</v>
      </c>
      <c r="C710" s="8" t="s">
        <v>75</v>
      </c>
      <c r="D710" s="8" t="s">
        <v>76</v>
      </c>
      <c r="E710" s="19" t="s">
        <v>327</v>
      </c>
      <c r="F710" s="8" t="s">
        <v>196</v>
      </c>
      <c r="G710" s="8" t="s">
        <v>197</v>
      </c>
      <c r="H710" s="8">
        <v>5.38</v>
      </c>
      <c r="I710" s="15">
        <v>168563</v>
      </c>
      <c r="J710" s="190">
        <f>Table1[[#This Row],[Actual]]/Table1[[#This Row],[FTE]]</f>
        <v>31331.412639405204</v>
      </c>
    </row>
    <row r="711" spans="1:10" x14ac:dyDescent="0.25">
      <c r="A711" s="23">
        <v>710</v>
      </c>
      <c r="B711" s="11" t="s">
        <v>325</v>
      </c>
      <c r="C711" s="8" t="s">
        <v>75</v>
      </c>
      <c r="D711" s="8" t="s">
        <v>84</v>
      </c>
      <c r="E711" s="19" t="s">
        <v>327</v>
      </c>
      <c r="F711" s="8" t="s">
        <v>198</v>
      </c>
      <c r="G711" s="8" t="s">
        <v>199</v>
      </c>
      <c r="H711" s="8"/>
      <c r="I711" s="15"/>
      <c r="J711" s="190"/>
    </row>
    <row r="712" spans="1:10" x14ac:dyDescent="0.25">
      <c r="A712" s="23">
        <v>711</v>
      </c>
      <c r="B712" s="11" t="s">
        <v>325</v>
      </c>
      <c r="C712" s="8" t="s">
        <v>75</v>
      </c>
      <c r="D712" s="8" t="s">
        <v>84</v>
      </c>
      <c r="E712" s="19" t="s">
        <v>327</v>
      </c>
      <c r="F712" s="8" t="s">
        <v>200</v>
      </c>
      <c r="G712" s="8" t="s">
        <v>201</v>
      </c>
      <c r="H712" s="8"/>
      <c r="I712" s="15"/>
      <c r="J712" s="190"/>
    </row>
    <row r="713" spans="1:10" x14ac:dyDescent="0.25">
      <c r="A713" s="23">
        <v>712</v>
      </c>
      <c r="B713" s="11" t="s">
        <v>325</v>
      </c>
      <c r="C713" s="8" t="s">
        <v>75</v>
      </c>
      <c r="D713" s="8" t="s">
        <v>84</v>
      </c>
      <c r="E713" s="19" t="s">
        <v>327</v>
      </c>
      <c r="F713" s="8" t="s">
        <v>202</v>
      </c>
      <c r="G713" s="8" t="s">
        <v>203</v>
      </c>
      <c r="H713" s="8"/>
      <c r="I713" s="15"/>
      <c r="J713" s="190"/>
    </row>
    <row r="714" spans="1:10" x14ac:dyDescent="0.25">
      <c r="A714" s="23">
        <v>713</v>
      </c>
      <c r="B714" s="11" t="s">
        <v>325</v>
      </c>
      <c r="C714" s="8" t="s">
        <v>75</v>
      </c>
      <c r="D714" s="8" t="s">
        <v>84</v>
      </c>
      <c r="E714" s="19" t="s">
        <v>327</v>
      </c>
      <c r="F714" s="8" t="s">
        <v>204</v>
      </c>
      <c r="G714" s="8" t="s">
        <v>205</v>
      </c>
      <c r="H714" s="8"/>
      <c r="I714" s="15"/>
      <c r="J714" s="190"/>
    </row>
    <row r="715" spans="1:10" x14ac:dyDescent="0.25">
      <c r="A715" s="23">
        <v>714</v>
      </c>
      <c r="B715" s="11" t="s">
        <v>325</v>
      </c>
      <c r="C715" s="8" t="s">
        <v>75</v>
      </c>
      <c r="D715" s="8" t="s">
        <v>76</v>
      </c>
      <c r="E715" s="19" t="s">
        <v>327</v>
      </c>
      <c r="F715" s="8" t="s">
        <v>206</v>
      </c>
      <c r="G715" s="8" t="s">
        <v>207</v>
      </c>
      <c r="H715" s="8">
        <v>0</v>
      </c>
      <c r="I715" s="15">
        <v>0</v>
      </c>
      <c r="J715" s="190"/>
    </row>
    <row r="716" spans="1:10" x14ac:dyDescent="0.25">
      <c r="A716" s="23">
        <v>715</v>
      </c>
      <c r="B716" s="11" t="s">
        <v>325</v>
      </c>
      <c r="C716" s="8" t="s">
        <v>75</v>
      </c>
      <c r="D716" s="8" t="s">
        <v>84</v>
      </c>
      <c r="E716" s="19" t="s">
        <v>327</v>
      </c>
      <c r="F716" s="8" t="s">
        <v>208</v>
      </c>
      <c r="G716" s="8" t="s">
        <v>209</v>
      </c>
      <c r="H716" s="8"/>
      <c r="I716" s="15"/>
      <c r="J716" s="190"/>
    </row>
    <row r="717" spans="1:10" x14ac:dyDescent="0.25">
      <c r="A717" s="23">
        <v>716</v>
      </c>
      <c r="B717" s="11" t="s">
        <v>325</v>
      </c>
      <c r="C717" s="8" t="s">
        <v>75</v>
      </c>
      <c r="D717" s="8" t="s">
        <v>76</v>
      </c>
      <c r="E717" s="19" t="s">
        <v>327</v>
      </c>
      <c r="F717" s="8" t="s">
        <v>210</v>
      </c>
      <c r="G717" s="8" t="s">
        <v>211</v>
      </c>
      <c r="H717" s="8">
        <v>5.38</v>
      </c>
      <c r="I717" s="15">
        <v>168563</v>
      </c>
      <c r="J717" s="190">
        <f>Table1[[#This Row],[Actual]]/Table1[[#This Row],[FTE]]</f>
        <v>31331.412639405204</v>
      </c>
    </row>
    <row r="718" spans="1:10" x14ac:dyDescent="0.25">
      <c r="A718" s="23">
        <v>717</v>
      </c>
      <c r="B718" s="11" t="s">
        <v>325</v>
      </c>
      <c r="C718" s="8" t="s">
        <v>75</v>
      </c>
      <c r="D718" s="8" t="s">
        <v>84</v>
      </c>
      <c r="E718" s="19" t="s">
        <v>327</v>
      </c>
      <c r="F718" s="8" t="s">
        <v>212</v>
      </c>
      <c r="G718" s="8" t="s">
        <v>213</v>
      </c>
      <c r="H718" s="8"/>
      <c r="I718" s="15">
        <v>12734</v>
      </c>
      <c r="J718" s="190"/>
    </row>
    <row r="719" spans="1:10" x14ac:dyDescent="0.25">
      <c r="A719" s="23">
        <v>718</v>
      </c>
      <c r="B719" s="11" t="s">
        <v>325</v>
      </c>
      <c r="C719" s="8" t="s">
        <v>75</v>
      </c>
      <c r="D719" s="8" t="s">
        <v>84</v>
      </c>
      <c r="E719" s="19" t="s">
        <v>327</v>
      </c>
      <c r="F719" s="8" t="s">
        <v>214</v>
      </c>
      <c r="G719" s="8" t="s">
        <v>215</v>
      </c>
      <c r="H719" s="8"/>
      <c r="I719" s="15">
        <v>40382</v>
      </c>
      <c r="J719" s="190"/>
    </row>
    <row r="720" spans="1:10" x14ac:dyDescent="0.25">
      <c r="A720" s="23">
        <v>719</v>
      </c>
      <c r="B720" s="11" t="s">
        <v>325</v>
      </c>
      <c r="C720" s="8" t="s">
        <v>75</v>
      </c>
      <c r="D720" s="8" t="s">
        <v>84</v>
      </c>
      <c r="E720" s="19" t="s">
        <v>327</v>
      </c>
      <c r="F720" s="8" t="s">
        <v>216</v>
      </c>
      <c r="G720" s="8" t="s">
        <v>217</v>
      </c>
      <c r="H720" s="8"/>
      <c r="I720" s="15"/>
      <c r="J720" s="190"/>
    </row>
    <row r="721" spans="1:10" x14ac:dyDescent="0.25">
      <c r="A721" s="23">
        <v>720</v>
      </c>
      <c r="B721" s="11" t="s">
        <v>325</v>
      </c>
      <c r="C721" s="8" t="s">
        <v>75</v>
      </c>
      <c r="D721" s="8" t="s">
        <v>76</v>
      </c>
      <c r="E721" s="19" t="s">
        <v>327</v>
      </c>
      <c r="F721" s="8" t="s">
        <v>218</v>
      </c>
      <c r="G721" s="8" t="s">
        <v>219</v>
      </c>
      <c r="H721" s="8"/>
      <c r="I721" s="15">
        <v>221679</v>
      </c>
      <c r="J721" s="190"/>
    </row>
    <row r="722" spans="1:10" x14ac:dyDescent="0.25">
      <c r="A722" s="23">
        <v>721</v>
      </c>
      <c r="B722" s="11" t="s">
        <v>325</v>
      </c>
      <c r="C722" s="8" t="s">
        <v>75</v>
      </c>
      <c r="D722" s="8" t="s">
        <v>84</v>
      </c>
      <c r="E722" s="19" t="s">
        <v>327</v>
      </c>
      <c r="F722" s="8" t="s">
        <v>220</v>
      </c>
      <c r="G722" s="8" t="s">
        <v>221</v>
      </c>
      <c r="H722" s="8"/>
      <c r="I722" s="15">
        <v>55900</v>
      </c>
      <c r="J722" s="190"/>
    </row>
    <row r="723" spans="1:10" x14ac:dyDescent="0.25">
      <c r="A723" s="23">
        <v>722</v>
      </c>
      <c r="B723" s="11" t="s">
        <v>325</v>
      </c>
      <c r="C723" s="8" t="s">
        <v>75</v>
      </c>
      <c r="D723" s="8" t="s">
        <v>84</v>
      </c>
      <c r="E723" s="19" t="s">
        <v>327</v>
      </c>
      <c r="F723" s="8" t="s">
        <v>222</v>
      </c>
      <c r="G723" s="8" t="s">
        <v>223</v>
      </c>
      <c r="H723" s="8"/>
      <c r="I723" s="15"/>
      <c r="J723" s="190"/>
    </row>
    <row r="724" spans="1:10" x14ac:dyDescent="0.25">
      <c r="A724" s="23">
        <v>723</v>
      </c>
      <c r="B724" s="11" t="s">
        <v>325</v>
      </c>
      <c r="C724" s="8" t="s">
        <v>75</v>
      </c>
      <c r="D724" s="8" t="s">
        <v>84</v>
      </c>
      <c r="E724" s="19" t="s">
        <v>327</v>
      </c>
      <c r="F724" s="8" t="s">
        <v>224</v>
      </c>
      <c r="G724" s="8" t="s">
        <v>225</v>
      </c>
      <c r="H724" s="8"/>
      <c r="I724" s="15">
        <v>24608</v>
      </c>
      <c r="J724" s="190"/>
    </row>
    <row r="725" spans="1:10" x14ac:dyDescent="0.25">
      <c r="A725" s="23">
        <v>724</v>
      </c>
      <c r="B725" s="11" t="s">
        <v>325</v>
      </c>
      <c r="C725" s="8" t="s">
        <v>75</v>
      </c>
      <c r="D725" s="8" t="s">
        <v>84</v>
      </c>
      <c r="E725" s="19" t="s">
        <v>327</v>
      </c>
      <c r="F725" s="8" t="s">
        <v>226</v>
      </c>
      <c r="G725" s="8" t="s">
        <v>227</v>
      </c>
      <c r="H725" s="8"/>
      <c r="I725" s="15"/>
      <c r="J725" s="190"/>
    </row>
    <row r="726" spans="1:10" x14ac:dyDescent="0.25">
      <c r="A726" s="23">
        <v>725</v>
      </c>
      <c r="B726" s="11" t="s">
        <v>325</v>
      </c>
      <c r="C726" s="8" t="s">
        <v>75</v>
      </c>
      <c r="D726" s="8" t="s">
        <v>76</v>
      </c>
      <c r="E726" s="19" t="s">
        <v>327</v>
      </c>
      <c r="F726" s="8" t="s">
        <v>228</v>
      </c>
      <c r="G726" s="8" t="s">
        <v>229</v>
      </c>
      <c r="H726" s="8"/>
      <c r="I726" s="15">
        <v>80508</v>
      </c>
      <c r="J726" s="190"/>
    </row>
    <row r="727" spans="1:10" x14ac:dyDescent="0.25">
      <c r="A727" s="23">
        <v>726</v>
      </c>
      <c r="B727" s="11" t="s">
        <v>325</v>
      </c>
      <c r="C727" s="8" t="s">
        <v>75</v>
      </c>
      <c r="D727" s="8" t="s">
        <v>84</v>
      </c>
      <c r="E727" s="19" t="s">
        <v>327</v>
      </c>
      <c r="F727" s="8" t="s">
        <v>230</v>
      </c>
      <c r="G727" s="8" t="s">
        <v>231</v>
      </c>
      <c r="H727" s="8"/>
      <c r="I727" s="15">
        <v>28584</v>
      </c>
      <c r="J727" s="190"/>
    </row>
    <row r="728" spans="1:10" x14ac:dyDescent="0.25">
      <c r="A728" s="23">
        <v>727</v>
      </c>
      <c r="B728" s="11" t="s">
        <v>325</v>
      </c>
      <c r="C728" s="8" t="s">
        <v>75</v>
      </c>
      <c r="D728" s="8" t="s">
        <v>84</v>
      </c>
      <c r="E728" s="19" t="s">
        <v>327</v>
      </c>
      <c r="F728" s="8" t="s">
        <v>232</v>
      </c>
      <c r="G728" s="8" t="s">
        <v>233</v>
      </c>
      <c r="H728" s="8"/>
      <c r="I728" s="15"/>
      <c r="J728" s="190"/>
    </row>
    <row r="729" spans="1:10" x14ac:dyDescent="0.25">
      <c r="A729" s="23">
        <v>728</v>
      </c>
      <c r="B729" s="11" t="s">
        <v>325</v>
      </c>
      <c r="C729" s="8" t="s">
        <v>75</v>
      </c>
      <c r="D729" s="8" t="s">
        <v>84</v>
      </c>
      <c r="E729" s="19" t="s">
        <v>327</v>
      </c>
      <c r="F729" s="8" t="s">
        <v>234</v>
      </c>
      <c r="G729" s="8" t="s">
        <v>235</v>
      </c>
      <c r="H729" s="8"/>
      <c r="I729" s="15"/>
      <c r="J729" s="190"/>
    </row>
    <row r="730" spans="1:10" x14ac:dyDescent="0.25">
      <c r="A730" s="23">
        <v>729</v>
      </c>
      <c r="B730" s="11" t="s">
        <v>325</v>
      </c>
      <c r="C730" s="8" t="s">
        <v>75</v>
      </c>
      <c r="D730" s="8" t="s">
        <v>84</v>
      </c>
      <c r="E730" s="19" t="s">
        <v>327</v>
      </c>
      <c r="F730" s="8" t="s">
        <v>236</v>
      </c>
      <c r="G730" s="8" t="s">
        <v>237</v>
      </c>
      <c r="H730" s="8"/>
      <c r="I730" s="15"/>
      <c r="J730" s="190"/>
    </row>
    <row r="731" spans="1:10" x14ac:dyDescent="0.25">
      <c r="A731" s="23">
        <v>730</v>
      </c>
      <c r="B731" s="11" t="s">
        <v>325</v>
      </c>
      <c r="C731" s="8" t="s">
        <v>75</v>
      </c>
      <c r="D731" s="8" t="s">
        <v>84</v>
      </c>
      <c r="E731" s="19" t="s">
        <v>327</v>
      </c>
      <c r="F731" s="8" t="s">
        <v>238</v>
      </c>
      <c r="G731" s="8" t="s">
        <v>239</v>
      </c>
      <c r="H731" s="8"/>
      <c r="I731" s="15">
        <v>684</v>
      </c>
      <c r="J731" s="190"/>
    </row>
    <row r="732" spans="1:10" x14ac:dyDescent="0.25">
      <c r="A732" s="23">
        <v>731</v>
      </c>
      <c r="B732" s="11" t="s">
        <v>325</v>
      </c>
      <c r="C732" s="8" t="s">
        <v>75</v>
      </c>
      <c r="D732" s="8" t="s">
        <v>84</v>
      </c>
      <c r="E732" s="19" t="s">
        <v>327</v>
      </c>
      <c r="F732" s="8" t="s">
        <v>240</v>
      </c>
      <c r="G732" s="8" t="s">
        <v>241</v>
      </c>
      <c r="H732" s="8"/>
      <c r="I732" s="15">
        <v>1484</v>
      </c>
      <c r="J732" s="190"/>
    </row>
    <row r="733" spans="1:10" x14ac:dyDescent="0.25">
      <c r="A733" s="23">
        <v>732</v>
      </c>
      <c r="B733" s="11" t="s">
        <v>325</v>
      </c>
      <c r="C733" s="8" t="s">
        <v>75</v>
      </c>
      <c r="D733" s="8" t="s">
        <v>84</v>
      </c>
      <c r="E733" s="19" t="s">
        <v>327</v>
      </c>
      <c r="F733" s="8" t="s">
        <v>242</v>
      </c>
      <c r="G733" s="8" t="s">
        <v>243</v>
      </c>
      <c r="H733" s="8"/>
      <c r="I733" s="15">
        <v>50</v>
      </c>
      <c r="J733" s="190"/>
    </row>
    <row r="734" spans="1:10" x14ac:dyDescent="0.25">
      <c r="A734" s="23">
        <v>733</v>
      </c>
      <c r="B734" s="11" t="s">
        <v>325</v>
      </c>
      <c r="C734" s="8" t="s">
        <v>75</v>
      </c>
      <c r="D734" s="8" t="s">
        <v>84</v>
      </c>
      <c r="E734" s="19" t="s">
        <v>327</v>
      </c>
      <c r="F734" s="8" t="s">
        <v>244</v>
      </c>
      <c r="G734" s="8" t="s">
        <v>245</v>
      </c>
      <c r="H734" s="8"/>
      <c r="I734" s="15"/>
      <c r="J734" s="190"/>
    </row>
    <row r="735" spans="1:10" x14ac:dyDescent="0.25">
      <c r="A735" s="23">
        <v>734</v>
      </c>
      <c r="B735" s="11" t="s">
        <v>325</v>
      </c>
      <c r="C735" s="8" t="s">
        <v>75</v>
      </c>
      <c r="D735" s="8" t="s">
        <v>84</v>
      </c>
      <c r="E735" s="19" t="s">
        <v>327</v>
      </c>
      <c r="F735" s="8" t="s">
        <v>246</v>
      </c>
      <c r="G735" s="8" t="s">
        <v>247</v>
      </c>
      <c r="H735" s="8"/>
      <c r="I735" s="15"/>
      <c r="J735" s="190"/>
    </row>
    <row r="736" spans="1:10" x14ac:dyDescent="0.25">
      <c r="A736" s="23">
        <v>735</v>
      </c>
      <c r="B736" s="11" t="s">
        <v>325</v>
      </c>
      <c r="C736" s="8" t="s">
        <v>75</v>
      </c>
      <c r="D736" s="8" t="s">
        <v>84</v>
      </c>
      <c r="E736" s="19" t="s">
        <v>327</v>
      </c>
      <c r="F736" s="8" t="s">
        <v>248</v>
      </c>
      <c r="G736" s="8" t="s">
        <v>249</v>
      </c>
      <c r="H736" s="8"/>
      <c r="I736" s="15"/>
      <c r="J736" s="190"/>
    </row>
    <row r="737" spans="1:10" x14ac:dyDescent="0.25">
      <c r="A737" s="23">
        <v>736</v>
      </c>
      <c r="B737" s="11" t="s">
        <v>325</v>
      </c>
      <c r="C737" s="8" t="s">
        <v>75</v>
      </c>
      <c r="D737" s="8" t="s">
        <v>84</v>
      </c>
      <c r="E737" s="19" t="s">
        <v>327</v>
      </c>
      <c r="F737" s="8" t="s">
        <v>250</v>
      </c>
      <c r="G737" s="8" t="s">
        <v>251</v>
      </c>
      <c r="H737" s="8"/>
      <c r="I737" s="15"/>
      <c r="J737" s="190"/>
    </row>
    <row r="738" spans="1:10" x14ac:dyDescent="0.25">
      <c r="A738" s="23">
        <v>737</v>
      </c>
      <c r="B738" s="11" t="s">
        <v>325</v>
      </c>
      <c r="C738" s="8" t="s">
        <v>75</v>
      </c>
      <c r="D738" s="8" t="s">
        <v>84</v>
      </c>
      <c r="E738" s="19" t="s">
        <v>327</v>
      </c>
      <c r="F738" s="8" t="s">
        <v>252</v>
      </c>
      <c r="G738" s="8" t="s">
        <v>253</v>
      </c>
      <c r="H738" s="8"/>
      <c r="I738" s="15"/>
      <c r="J738" s="190"/>
    </row>
    <row r="739" spans="1:10" x14ac:dyDescent="0.25">
      <c r="A739" s="23">
        <v>738</v>
      </c>
      <c r="B739" s="11" t="s">
        <v>325</v>
      </c>
      <c r="C739" s="8" t="s">
        <v>75</v>
      </c>
      <c r="D739" s="8" t="s">
        <v>84</v>
      </c>
      <c r="E739" s="19" t="s">
        <v>327</v>
      </c>
      <c r="F739" s="8" t="s">
        <v>254</v>
      </c>
      <c r="G739" s="8" t="s">
        <v>255</v>
      </c>
      <c r="H739" s="8"/>
      <c r="I739" s="15"/>
      <c r="J739" s="190"/>
    </row>
    <row r="740" spans="1:10" x14ac:dyDescent="0.25">
      <c r="A740" s="23">
        <v>739</v>
      </c>
      <c r="B740" s="11" t="s">
        <v>325</v>
      </c>
      <c r="C740" s="8" t="s">
        <v>75</v>
      </c>
      <c r="D740" s="8" t="s">
        <v>84</v>
      </c>
      <c r="E740" s="19" t="s">
        <v>327</v>
      </c>
      <c r="F740" s="8" t="s">
        <v>256</v>
      </c>
      <c r="G740" s="8" t="s">
        <v>257</v>
      </c>
      <c r="H740" s="8"/>
      <c r="I740" s="15"/>
      <c r="J740" s="190"/>
    </row>
    <row r="741" spans="1:10" x14ac:dyDescent="0.25">
      <c r="A741" s="23">
        <v>740</v>
      </c>
      <c r="B741" s="11" t="s">
        <v>325</v>
      </c>
      <c r="C741" s="8" t="s">
        <v>75</v>
      </c>
      <c r="D741" s="8" t="s">
        <v>84</v>
      </c>
      <c r="E741" s="19" t="s">
        <v>327</v>
      </c>
      <c r="F741" s="8" t="s">
        <v>258</v>
      </c>
      <c r="G741" s="8" t="s">
        <v>259</v>
      </c>
      <c r="H741" s="8"/>
      <c r="I741" s="15"/>
      <c r="J741" s="190"/>
    </row>
    <row r="742" spans="1:10" x14ac:dyDescent="0.25">
      <c r="A742" s="23">
        <v>741</v>
      </c>
      <c r="B742" s="11" t="s">
        <v>325</v>
      </c>
      <c r="C742" s="8" t="s">
        <v>75</v>
      </c>
      <c r="D742" s="8" t="s">
        <v>84</v>
      </c>
      <c r="E742" s="19" t="s">
        <v>327</v>
      </c>
      <c r="F742" s="8" t="s">
        <v>260</v>
      </c>
      <c r="G742" s="8" t="s">
        <v>261</v>
      </c>
      <c r="H742" s="8"/>
      <c r="I742" s="15">
        <v>2024</v>
      </c>
      <c r="J742" s="190"/>
    </row>
    <row r="743" spans="1:10" x14ac:dyDescent="0.25">
      <c r="A743" s="23">
        <v>742</v>
      </c>
      <c r="B743" s="11" t="s">
        <v>325</v>
      </c>
      <c r="C743" s="8" t="s">
        <v>75</v>
      </c>
      <c r="D743" s="8" t="s">
        <v>84</v>
      </c>
      <c r="E743" s="19" t="s">
        <v>327</v>
      </c>
      <c r="F743" s="8" t="s">
        <v>262</v>
      </c>
      <c r="G743" s="8" t="s">
        <v>263</v>
      </c>
      <c r="H743" s="8"/>
      <c r="I743" s="15"/>
      <c r="J743" s="190"/>
    </row>
    <row r="744" spans="1:10" x14ac:dyDescent="0.25">
      <c r="A744" s="23">
        <v>743</v>
      </c>
      <c r="B744" s="11" t="s">
        <v>325</v>
      </c>
      <c r="C744" s="8" t="s">
        <v>75</v>
      </c>
      <c r="D744" s="8" t="s">
        <v>84</v>
      </c>
      <c r="E744" s="19" t="s">
        <v>327</v>
      </c>
      <c r="F744" s="8" t="s">
        <v>264</v>
      </c>
      <c r="G744" s="8" t="s">
        <v>265</v>
      </c>
      <c r="H744" s="8"/>
      <c r="I744" s="15">
        <v>2308</v>
      </c>
      <c r="J744" s="190"/>
    </row>
    <row r="745" spans="1:10" x14ac:dyDescent="0.25">
      <c r="A745" s="23">
        <v>744</v>
      </c>
      <c r="B745" s="11" t="s">
        <v>325</v>
      </c>
      <c r="C745" s="8" t="s">
        <v>75</v>
      </c>
      <c r="D745" s="8" t="s">
        <v>76</v>
      </c>
      <c r="E745" s="19" t="s">
        <v>327</v>
      </c>
      <c r="F745" s="8" t="s">
        <v>266</v>
      </c>
      <c r="G745" s="8" t="s">
        <v>267</v>
      </c>
      <c r="H745" s="8"/>
      <c r="I745" s="15">
        <v>35134</v>
      </c>
      <c r="J745" s="190"/>
    </row>
    <row r="746" spans="1:10" x14ac:dyDescent="0.25">
      <c r="A746" s="23">
        <v>745</v>
      </c>
      <c r="B746" s="11" t="s">
        <v>325</v>
      </c>
      <c r="C746" s="8" t="s">
        <v>75</v>
      </c>
      <c r="D746" s="8" t="s">
        <v>84</v>
      </c>
      <c r="E746" s="19" t="s">
        <v>327</v>
      </c>
      <c r="F746" s="8" t="s">
        <v>268</v>
      </c>
      <c r="G746" s="8" t="s">
        <v>269</v>
      </c>
      <c r="H746" s="8"/>
      <c r="I746" s="15"/>
      <c r="J746" s="190"/>
    </row>
    <row r="747" spans="1:10" x14ac:dyDescent="0.25">
      <c r="A747" s="23">
        <v>746</v>
      </c>
      <c r="B747" s="11" t="s">
        <v>325</v>
      </c>
      <c r="C747" s="8" t="s">
        <v>75</v>
      </c>
      <c r="D747" s="8" t="s">
        <v>84</v>
      </c>
      <c r="E747" s="19" t="s">
        <v>327</v>
      </c>
      <c r="F747" s="8" t="s">
        <v>270</v>
      </c>
      <c r="G747" s="8" t="s">
        <v>271</v>
      </c>
      <c r="H747" s="8"/>
      <c r="I747" s="15">
        <v>3198</v>
      </c>
      <c r="J747" s="190"/>
    </row>
    <row r="748" spans="1:10" x14ac:dyDescent="0.25">
      <c r="A748" s="23">
        <v>747</v>
      </c>
      <c r="B748" s="11" t="s">
        <v>325</v>
      </c>
      <c r="C748" s="8" t="s">
        <v>75</v>
      </c>
      <c r="D748" s="8" t="s">
        <v>84</v>
      </c>
      <c r="E748" s="19" t="s">
        <v>327</v>
      </c>
      <c r="F748" s="8" t="s">
        <v>272</v>
      </c>
      <c r="G748" s="8" t="s">
        <v>273</v>
      </c>
      <c r="H748" s="8"/>
      <c r="I748" s="15"/>
      <c r="J748" s="190"/>
    </row>
    <row r="749" spans="1:10" x14ac:dyDescent="0.25">
      <c r="A749" s="23">
        <v>748</v>
      </c>
      <c r="B749" s="11" t="s">
        <v>325</v>
      </c>
      <c r="C749" s="8" t="s">
        <v>75</v>
      </c>
      <c r="D749" s="8" t="s">
        <v>84</v>
      </c>
      <c r="E749" s="19" t="s">
        <v>327</v>
      </c>
      <c r="F749" s="8" t="s">
        <v>274</v>
      </c>
      <c r="G749" s="8" t="s">
        <v>275</v>
      </c>
      <c r="H749" s="8"/>
      <c r="I749" s="15"/>
      <c r="J749" s="190"/>
    </row>
    <row r="750" spans="1:10" x14ac:dyDescent="0.25">
      <c r="A750" s="23">
        <v>749</v>
      </c>
      <c r="B750" s="11" t="s">
        <v>325</v>
      </c>
      <c r="C750" s="8" t="s">
        <v>75</v>
      </c>
      <c r="D750" s="8" t="s">
        <v>84</v>
      </c>
      <c r="E750" s="19" t="s">
        <v>327</v>
      </c>
      <c r="F750" s="8" t="s">
        <v>276</v>
      </c>
      <c r="G750" s="8" t="s">
        <v>277</v>
      </c>
      <c r="H750" s="8"/>
      <c r="I750" s="15"/>
      <c r="J750" s="190"/>
    </row>
    <row r="751" spans="1:10" x14ac:dyDescent="0.25">
      <c r="A751" s="23">
        <v>750</v>
      </c>
      <c r="B751" s="11" t="s">
        <v>325</v>
      </c>
      <c r="C751" s="8" t="s">
        <v>75</v>
      </c>
      <c r="D751" s="8" t="s">
        <v>84</v>
      </c>
      <c r="E751" s="19" t="s">
        <v>327</v>
      </c>
      <c r="F751" s="8" t="s">
        <v>278</v>
      </c>
      <c r="G751" s="8" t="s">
        <v>279</v>
      </c>
      <c r="H751" s="8"/>
      <c r="I751" s="15"/>
      <c r="J751" s="190"/>
    </row>
    <row r="752" spans="1:10" x14ac:dyDescent="0.25">
      <c r="A752" s="23">
        <v>751</v>
      </c>
      <c r="B752" s="11" t="s">
        <v>325</v>
      </c>
      <c r="C752" s="8" t="s">
        <v>75</v>
      </c>
      <c r="D752" s="8" t="s">
        <v>76</v>
      </c>
      <c r="E752" s="19" t="s">
        <v>327</v>
      </c>
      <c r="F752" s="8" t="s">
        <v>280</v>
      </c>
      <c r="G752" s="8" t="s">
        <v>281</v>
      </c>
      <c r="H752" s="8"/>
      <c r="I752" s="15">
        <v>3198</v>
      </c>
      <c r="J752" s="190"/>
    </row>
    <row r="753" spans="1:10" x14ac:dyDescent="0.25">
      <c r="A753" s="23">
        <v>752</v>
      </c>
      <c r="B753" s="11" t="s">
        <v>325</v>
      </c>
      <c r="C753" s="8" t="s">
        <v>75</v>
      </c>
      <c r="D753" s="8" t="s">
        <v>84</v>
      </c>
      <c r="E753" s="19" t="s">
        <v>327</v>
      </c>
      <c r="F753" s="8" t="s">
        <v>282</v>
      </c>
      <c r="G753" s="8" t="s">
        <v>283</v>
      </c>
      <c r="H753" s="8"/>
      <c r="I753" s="15">
        <v>90918.025418565565</v>
      </c>
      <c r="J753" s="190"/>
    </row>
    <row r="754" spans="1:10" x14ac:dyDescent="0.25">
      <c r="A754" s="23">
        <v>753</v>
      </c>
      <c r="B754" s="11" t="s">
        <v>325</v>
      </c>
      <c r="C754" s="8" t="s">
        <v>75</v>
      </c>
      <c r="D754" s="8" t="s">
        <v>76</v>
      </c>
      <c r="E754" s="19" t="s">
        <v>327</v>
      </c>
      <c r="F754" s="8" t="s">
        <v>284</v>
      </c>
      <c r="G754" s="8" t="s">
        <v>285</v>
      </c>
      <c r="H754" s="8"/>
      <c r="I754" s="15">
        <v>431437.02541856555</v>
      </c>
      <c r="J754" s="190"/>
    </row>
    <row r="755" spans="1:10" x14ac:dyDescent="0.25">
      <c r="A755" s="23">
        <v>754</v>
      </c>
      <c r="B755" s="11" t="s">
        <v>325</v>
      </c>
      <c r="C755" s="8" t="s">
        <v>75</v>
      </c>
      <c r="D755" s="8" t="s">
        <v>84</v>
      </c>
      <c r="E755" s="19" t="s">
        <v>327</v>
      </c>
      <c r="F755" s="8" t="s">
        <v>286</v>
      </c>
      <c r="G755" s="8" t="s">
        <v>287</v>
      </c>
      <c r="H755" s="8"/>
      <c r="I755" s="15"/>
      <c r="J755" s="190"/>
    </row>
    <row r="756" spans="1:10" x14ac:dyDescent="0.25">
      <c r="A756" s="23">
        <v>755</v>
      </c>
      <c r="B756" s="11" t="s">
        <v>325</v>
      </c>
      <c r="C756" s="8" t="s">
        <v>75</v>
      </c>
      <c r="D756" s="8" t="s">
        <v>84</v>
      </c>
      <c r="E756" s="19" t="s">
        <v>327</v>
      </c>
      <c r="F756" s="8" t="s">
        <v>288</v>
      </c>
      <c r="G756" s="8" t="s">
        <v>289</v>
      </c>
      <c r="H756" s="8"/>
      <c r="I756" s="15"/>
      <c r="J756" s="190"/>
    </row>
    <row r="757" spans="1:10" x14ac:dyDescent="0.25">
      <c r="A757" s="23">
        <v>756</v>
      </c>
      <c r="B757" s="11" t="s">
        <v>325</v>
      </c>
      <c r="C757" s="8" t="s">
        <v>75</v>
      </c>
      <c r="D757" s="8" t="s">
        <v>76</v>
      </c>
      <c r="E757" s="19" t="s">
        <v>327</v>
      </c>
      <c r="F757" s="8" t="s">
        <v>290</v>
      </c>
      <c r="G757" s="8" t="s">
        <v>291</v>
      </c>
      <c r="H757" s="8"/>
      <c r="I757" s="15">
        <v>431437.02541856555</v>
      </c>
      <c r="J757" s="190"/>
    </row>
    <row r="758" spans="1:10" x14ac:dyDescent="0.25">
      <c r="A758" s="23">
        <v>757</v>
      </c>
      <c r="B758" s="11" t="s">
        <v>325</v>
      </c>
      <c r="C758" s="8" t="s">
        <v>75</v>
      </c>
      <c r="D758" s="8" t="s">
        <v>76</v>
      </c>
      <c r="E758" s="19" t="s">
        <v>327</v>
      </c>
      <c r="F758" s="8" t="s">
        <v>292</v>
      </c>
      <c r="G758" s="8" t="s">
        <v>293</v>
      </c>
      <c r="H758" s="8"/>
      <c r="I758" s="15">
        <v>426633</v>
      </c>
      <c r="J758" s="190"/>
    </row>
    <row r="759" spans="1:10" x14ac:dyDescent="0.25">
      <c r="A759" s="23">
        <v>758</v>
      </c>
      <c r="B759" s="11" t="s">
        <v>325</v>
      </c>
      <c r="C759" s="8" t="s">
        <v>75</v>
      </c>
      <c r="D759" s="8" t="s">
        <v>84</v>
      </c>
      <c r="E759" s="19" t="s">
        <v>327</v>
      </c>
      <c r="F759" s="8" t="s">
        <v>294</v>
      </c>
      <c r="G759" s="8" t="s">
        <v>295</v>
      </c>
      <c r="H759" s="8"/>
      <c r="I759" s="15">
        <v>-4804.0254185655504</v>
      </c>
      <c r="J759" s="190"/>
    </row>
    <row r="760" spans="1:10" x14ac:dyDescent="0.25">
      <c r="A760" s="23">
        <v>759</v>
      </c>
      <c r="B760" s="11" t="s">
        <v>325</v>
      </c>
      <c r="C760" s="8" t="s">
        <v>296</v>
      </c>
      <c r="D760" s="8" t="s">
        <v>84</v>
      </c>
      <c r="E760" s="19" t="s">
        <v>327</v>
      </c>
      <c r="F760" s="8" t="s">
        <v>297</v>
      </c>
      <c r="G760" s="8" t="s">
        <v>298</v>
      </c>
      <c r="H760" s="8"/>
      <c r="I760" s="15"/>
      <c r="J760" s="190"/>
    </row>
    <row r="761" spans="1:10" x14ac:dyDescent="0.25">
      <c r="A761" s="23">
        <v>760</v>
      </c>
      <c r="B761" s="11" t="s">
        <v>325</v>
      </c>
      <c r="C761" s="8" t="s">
        <v>296</v>
      </c>
      <c r="D761" s="8" t="s">
        <v>84</v>
      </c>
      <c r="E761" s="19" t="s">
        <v>327</v>
      </c>
      <c r="F761" s="8" t="s">
        <v>299</v>
      </c>
      <c r="G761" s="8" t="s">
        <v>300</v>
      </c>
      <c r="H761" s="8"/>
      <c r="I761" s="15"/>
      <c r="J761" s="190"/>
    </row>
    <row r="762" spans="1:10" x14ac:dyDescent="0.25">
      <c r="A762" s="23">
        <v>761</v>
      </c>
      <c r="B762" s="11" t="s">
        <v>325</v>
      </c>
      <c r="C762" s="8" t="s">
        <v>296</v>
      </c>
      <c r="D762" s="8" t="s">
        <v>84</v>
      </c>
      <c r="E762" s="19" t="s">
        <v>327</v>
      </c>
      <c r="F762" s="8" t="s">
        <v>301</v>
      </c>
      <c r="G762" s="8" t="s">
        <v>302</v>
      </c>
      <c r="H762" s="8"/>
      <c r="I762" s="15"/>
      <c r="J762" s="190"/>
    </row>
    <row r="763" spans="1:10" x14ac:dyDescent="0.25">
      <c r="A763" s="23">
        <v>762</v>
      </c>
      <c r="B763" s="11" t="s">
        <v>325</v>
      </c>
      <c r="C763" s="8" t="s">
        <v>296</v>
      </c>
      <c r="D763" s="8" t="s">
        <v>84</v>
      </c>
      <c r="E763" s="19" t="s">
        <v>327</v>
      </c>
      <c r="F763" s="8" t="s">
        <v>303</v>
      </c>
      <c r="G763" s="8" t="s">
        <v>304</v>
      </c>
      <c r="H763" s="8"/>
      <c r="I763" s="15"/>
      <c r="J763" s="190"/>
    </row>
    <row r="764" spans="1:10" x14ac:dyDescent="0.25">
      <c r="A764" s="23">
        <v>763</v>
      </c>
      <c r="B764" s="11" t="s">
        <v>325</v>
      </c>
      <c r="C764" s="8" t="s">
        <v>296</v>
      </c>
      <c r="D764" s="8" t="s">
        <v>84</v>
      </c>
      <c r="E764" s="19" t="s">
        <v>327</v>
      </c>
      <c r="F764" s="8" t="s">
        <v>305</v>
      </c>
      <c r="G764" s="8" t="s">
        <v>306</v>
      </c>
      <c r="H764" s="8"/>
      <c r="I764" s="15"/>
      <c r="J764" s="190"/>
    </row>
    <row r="765" spans="1:10" x14ac:dyDescent="0.25">
      <c r="A765" s="23">
        <v>764</v>
      </c>
      <c r="B765" s="11" t="s">
        <v>325</v>
      </c>
      <c r="C765" s="8" t="s">
        <v>296</v>
      </c>
      <c r="D765" s="8" t="s">
        <v>84</v>
      </c>
      <c r="E765" s="19" t="s">
        <v>327</v>
      </c>
      <c r="F765" s="8" t="s">
        <v>307</v>
      </c>
      <c r="G765" s="8" t="s">
        <v>308</v>
      </c>
      <c r="H765" s="8"/>
      <c r="I765" s="15"/>
      <c r="J765" s="190"/>
    </row>
    <row r="766" spans="1:10" x14ac:dyDescent="0.25">
      <c r="A766" s="23">
        <v>765</v>
      </c>
      <c r="B766" s="11" t="s">
        <v>325</v>
      </c>
      <c r="C766" s="8" t="s">
        <v>296</v>
      </c>
      <c r="D766" s="8" t="s">
        <v>84</v>
      </c>
      <c r="E766" s="19" t="s">
        <v>327</v>
      </c>
      <c r="F766" s="8" t="s">
        <v>309</v>
      </c>
      <c r="G766" s="8" t="s">
        <v>310</v>
      </c>
      <c r="H766" s="8"/>
      <c r="I766" s="15"/>
      <c r="J766" s="190"/>
    </row>
    <row r="767" spans="1:10" x14ac:dyDescent="0.25">
      <c r="A767" s="23">
        <v>766</v>
      </c>
      <c r="B767" s="11" t="s">
        <v>325</v>
      </c>
      <c r="C767" s="8" t="s">
        <v>296</v>
      </c>
      <c r="D767" s="8" t="s">
        <v>76</v>
      </c>
      <c r="E767" s="19" t="s">
        <v>327</v>
      </c>
      <c r="F767" s="8" t="s">
        <v>311</v>
      </c>
      <c r="G767" s="8" t="s">
        <v>312</v>
      </c>
      <c r="H767" s="8"/>
      <c r="I767" s="15"/>
      <c r="J767" s="190"/>
    </row>
    <row r="768" spans="1:10" x14ac:dyDescent="0.25">
      <c r="A768" s="23">
        <v>767</v>
      </c>
      <c r="B768" s="11" t="s">
        <v>325</v>
      </c>
      <c r="C768" s="8" t="s">
        <v>296</v>
      </c>
      <c r="D768" s="8" t="s">
        <v>76</v>
      </c>
      <c r="E768" s="19" t="s">
        <v>327</v>
      </c>
      <c r="F768" s="8" t="s">
        <v>313</v>
      </c>
      <c r="G768" s="8" t="s">
        <v>314</v>
      </c>
      <c r="H768" s="8"/>
      <c r="I768" s="15"/>
      <c r="J768" s="190"/>
    </row>
    <row r="769" spans="1:10" x14ac:dyDescent="0.25">
      <c r="A769" s="23">
        <v>768</v>
      </c>
      <c r="B769" s="11" t="s">
        <v>325</v>
      </c>
      <c r="C769" s="8" t="s">
        <v>296</v>
      </c>
      <c r="D769" s="8" t="s">
        <v>84</v>
      </c>
      <c r="E769" s="19" t="s">
        <v>327</v>
      </c>
      <c r="F769" s="8" t="s">
        <v>315</v>
      </c>
      <c r="G769" s="8" t="s">
        <v>316</v>
      </c>
      <c r="H769" s="8"/>
      <c r="I769" s="15"/>
      <c r="J769" s="190"/>
    </row>
    <row r="770" spans="1:10" x14ac:dyDescent="0.25">
      <c r="A770" s="23">
        <v>769</v>
      </c>
      <c r="B770" s="11" t="s">
        <v>325</v>
      </c>
      <c r="C770" s="8" t="s">
        <v>296</v>
      </c>
      <c r="D770" s="8" t="s">
        <v>84</v>
      </c>
      <c r="E770" s="19" t="s">
        <v>327</v>
      </c>
      <c r="F770" s="8" t="s">
        <v>317</v>
      </c>
      <c r="G770" s="8" t="s">
        <v>318</v>
      </c>
      <c r="H770" s="8"/>
      <c r="I770" s="15"/>
      <c r="J770" s="190"/>
    </row>
    <row r="771" spans="1:10" x14ac:dyDescent="0.25">
      <c r="A771" s="23">
        <v>770</v>
      </c>
      <c r="B771" s="11" t="s">
        <v>325</v>
      </c>
      <c r="C771" s="8" t="s">
        <v>296</v>
      </c>
      <c r="D771" s="8" t="s">
        <v>84</v>
      </c>
      <c r="E771" s="20" t="s">
        <v>327</v>
      </c>
      <c r="F771" s="8" t="s">
        <v>319</v>
      </c>
      <c r="G771" s="8" t="s">
        <v>320</v>
      </c>
      <c r="H771" s="8"/>
      <c r="I771" s="15"/>
      <c r="J771" s="192"/>
    </row>
    <row r="772" spans="1:10" x14ac:dyDescent="0.25">
      <c r="A772" s="14"/>
    </row>
    <row r="773" spans="1:10" x14ac:dyDescent="0.25">
      <c r="A773" s="14"/>
    </row>
    <row r="774" spans="1:10" x14ac:dyDescent="0.25">
      <c r="A774" s="14"/>
    </row>
    <row r="775" spans="1:10" x14ac:dyDescent="0.25">
      <c r="A775" s="14"/>
    </row>
    <row r="776" spans="1:10" x14ac:dyDescent="0.25">
      <c r="A776" s="14"/>
    </row>
    <row r="777" spans="1:10" x14ac:dyDescent="0.25">
      <c r="A777" s="14"/>
    </row>
    <row r="778" spans="1:10" x14ac:dyDescent="0.25">
      <c r="A778" s="14"/>
    </row>
    <row r="779" spans="1:10" x14ac:dyDescent="0.25">
      <c r="A779" s="14"/>
    </row>
    <row r="780" spans="1:10" x14ac:dyDescent="0.25">
      <c r="A780" s="14"/>
    </row>
    <row r="781" spans="1:10" x14ac:dyDescent="0.25">
      <c r="A781" s="14"/>
    </row>
    <row r="782" spans="1:10" x14ac:dyDescent="0.25">
      <c r="A782" s="14"/>
    </row>
    <row r="783" spans="1:10" x14ac:dyDescent="0.25">
      <c r="A783" s="14"/>
    </row>
    <row r="784" spans="1:10" x14ac:dyDescent="0.25">
      <c r="A784" s="14"/>
    </row>
    <row r="785" spans="1:1" x14ac:dyDescent="0.25">
      <c r="A785" s="14"/>
    </row>
    <row r="786" spans="1:1" x14ac:dyDescent="0.25">
      <c r="A786" s="14"/>
    </row>
    <row r="787" spans="1:1" x14ac:dyDescent="0.25">
      <c r="A787" s="14"/>
    </row>
    <row r="788" spans="1:1" x14ac:dyDescent="0.25">
      <c r="A788" s="14"/>
    </row>
    <row r="789" spans="1:1" x14ac:dyDescent="0.25">
      <c r="A789" s="14"/>
    </row>
    <row r="790" spans="1:1" x14ac:dyDescent="0.25">
      <c r="A790" s="14"/>
    </row>
    <row r="791" spans="1:1" x14ac:dyDescent="0.25">
      <c r="A791" s="14"/>
    </row>
    <row r="792" spans="1:1" x14ac:dyDescent="0.25">
      <c r="A792" s="14"/>
    </row>
    <row r="793" spans="1:1" x14ac:dyDescent="0.25">
      <c r="A793" s="14"/>
    </row>
    <row r="794" spans="1:1" x14ac:dyDescent="0.25">
      <c r="A794" s="14"/>
    </row>
    <row r="795" spans="1:1" x14ac:dyDescent="0.25">
      <c r="A795" s="14"/>
    </row>
    <row r="796" spans="1:1" x14ac:dyDescent="0.25">
      <c r="A796" s="14"/>
    </row>
    <row r="797" spans="1:1" x14ac:dyDescent="0.25">
      <c r="A797" s="14"/>
    </row>
    <row r="798" spans="1:1" x14ac:dyDescent="0.25">
      <c r="A798" s="14"/>
    </row>
    <row r="799" spans="1:1" x14ac:dyDescent="0.25">
      <c r="A799" s="14"/>
    </row>
    <row r="800" spans="1:1" x14ac:dyDescent="0.25">
      <c r="A800" s="14"/>
    </row>
    <row r="801" spans="1:1" x14ac:dyDescent="0.25">
      <c r="A801" s="14"/>
    </row>
    <row r="802" spans="1:1" x14ac:dyDescent="0.25">
      <c r="A802" s="14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B25" sqref="B25"/>
    </sheetView>
  </sheetViews>
  <sheetFormatPr defaultColWidth="8.85546875" defaultRowHeight="15" x14ac:dyDescent="0.25"/>
  <cols>
    <col min="1" max="1" width="50.42578125" style="1" customWidth="1"/>
    <col min="2" max="2" width="16.42578125" style="1" customWidth="1"/>
    <col min="3" max="4" width="10.140625" style="1" customWidth="1"/>
    <col min="5" max="5" width="11.140625" style="1" customWidth="1"/>
    <col min="6" max="6" width="11.140625" style="1" bestFit="1" customWidth="1"/>
    <col min="7" max="7" width="11.28515625" style="1" bestFit="1" customWidth="1"/>
    <col min="8" max="16384" width="8.85546875" style="1"/>
  </cols>
  <sheetData>
    <row r="2" spans="1:7" ht="14.45" x14ac:dyDescent="0.3">
      <c r="A2" s="1" t="s">
        <v>615</v>
      </c>
      <c r="B2" s="27">
        <v>2018</v>
      </c>
    </row>
    <row r="4" spans="1:7" ht="14.45" x14ac:dyDescent="0.3">
      <c r="A4" s="1" t="s">
        <v>616</v>
      </c>
      <c r="B4" s="1" t="s">
        <v>617</v>
      </c>
    </row>
    <row r="5" spans="1:7" ht="14.45" x14ac:dyDescent="0.3">
      <c r="A5" s="1" t="s">
        <v>618</v>
      </c>
      <c r="B5" s="528" t="s">
        <v>619</v>
      </c>
      <c r="C5" s="528" t="s">
        <v>620</v>
      </c>
      <c r="D5" s="528" t="s">
        <v>621</v>
      </c>
      <c r="E5" s="528" t="s">
        <v>622</v>
      </c>
      <c r="F5" s="528" t="s">
        <v>623</v>
      </c>
      <c r="G5" s="1" t="s">
        <v>333</v>
      </c>
    </row>
    <row r="6" spans="1:7" ht="14.45" x14ac:dyDescent="0.3">
      <c r="A6" s="27" t="s">
        <v>581</v>
      </c>
      <c r="B6" s="529"/>
      <c r="C6" s="529"/>
      <c r="D6" s="529">
        <v>3803820</v>
      </c>
      <c r="E6" s="529">
        <v>15399621.23</v>
      </c>
      <c r="F6" s="529">
        <v>16040285.880000001</v>
      </c>
      <c r="G6" s="529">
        <v>35243727.109999999</v>
      </c>
    </row>
    <row r="7" spans="1:7" ht="14.45" x14ac:dyDescent="0.3">
      <c r="A7" s="530" t="s">
        <v>624</v>
      </c>
      <c r="B7" s="529"/>
      <c r="C7" s="529"/>
      <c r="D7" s="529"/>
      <c r="E7" s="529">
        <v>15399621.23</v>
      </c>
      <c r="F7" s="529"/>
      <c r="G7" s="529">
        <v>15399621.23</v>
      </c>
    </row>
    <row r="8" spans="1:7" ht="14.45" x14ac:dyDescent="0.3">
      <c r="A8" s="530" t="s">
        <v>625</v>
      </c>
      <c r="B8" s="529"/>
      <c r="C8" s="529"/>
      <c r="D8" s="529">
        <v>3803820</v>
      </c>
      <c r="E8" s="529"/>
      <c r="F8" s="529"/>
      <c r="G8" s="529">
        <v>3803820</v>
      </c>
    </row>
    <row r="9" spans="1:7" ht="14.45" x14ac:dyDescent="0.3">
      <c r="A9" s="530" t="s">
        <v>626</v>
      </c>
      <c r="B9" s="529"/>
      <c r="C9" s="529"/>
      <c r="D9" s="529"/>
      <c r="E9" s="529"/>
      <c r="F9" s="529">
        <v>16040285.880000001</v>
      </c>
      <c r="G9" s="529">
        <v>16040285.880000001</v>
      </c>
    </row>
    <row r="10" spans="1:7" x14ac:dyDescent="0.25">
      <c r="A10" s="27" t="s">
        <v>627</v>
      </c>
      <c r="B10" s="529"/>
      <c r="C10" s="529">
        <v>1788000</v>
      </c>
      <c r="D10" s="529"/>
      <c r="E10" s="529"/>
      <c r="F10" s="529"/>
      <c r="G10" s="529">
        <v>1788000</v>
      </c>
    </row>
    <row r="11" spans="1:7" ht="14.45" x14ac:dyDescent="0.3">
      <c r="A11" s="530" t="s">
        <v>628</v>
      </c>
      <c r="B11" s="529"/>
      <c r="C11" s="529">
        <v>1788000</v>
      </c>
      <c r="D11" s="529"/>
      <c r="E11" s="529"/>
      <c r="F11" s="529"/>
      <c r="G11" s="529">
        <v>1788000</v>
      </c>
    </row>
    <row r="12" spans="1:7" ht="14.45" x14ac:dyDescent="0.3">
      <c r="A12" s="27" t="s">
        <v>585</v>
      </c>
      <c r="B12" s="529">
        <v>0</v>
      </c>
      <c r="C12" s="529"/>
      <c r="D12" s="529"/>
      <c r="E12" s="529"/>
      <c r="F12" s="529"/>
      <c r="G12" s="529">
        <v>0</v>
      </c>
    </row>
    <row r="13" spans="1:7" ht="14.45" x14ac:dyDescent="0.3">
      <c r="A13" s="530" t="s">
        <v>629</v>
      </c>
      <c r="B13" s="529">
        <v>0</v>
      </c>
      <c r="C13" s="529"/>
      <c r="D13" s="529"/>
      <c r="E13" s="529"/>
      <c r="F13" s="529"/>
      <c r="G13" s="529">
        <v>0</v>
      </c>
    </row>
    <row r="14" spans="1:7" ht="14.45" x14ac:dyDescent="0.3">
      <c r="A14" s="27" t="s">
        <v>333</v>
      </c>
      <c r="B14" s="529">
        <v>0</v>
      </c>
      <c r="C14" s="529">
        <v>1788000</v>
      </c>
      <c r="D14" s="529">
        <v>3803820</v>
      </c>
      <c r="E14" s="529">
        <v>15399621.23</v>
      </c>
      <c r="F14" s="529">
        <v>16040285.880000001</v>
      </c>
      <c r="G14" s="529">
        <v>37031727.109999999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49"/>
  <sheetViews>
    <sheetView workbookViewId="0">
      <selection activeCell="D15" sqref="D15"/>
    </sheetView>
  </sheetViews>
  <sheetFormatPr defaultColWidth="9.140625" defaultRowHeight="15" x14ac:dyDescent="0.25"/>
  <cols>
    <col min="1" max="1" width="20.7109375" style="109" bestFit="1" customWidth="1"/>
    <col min="2" max="2" width="13.140625" style="109" customWidth="1"/>
    <col min="3" max="3" width="15.42578125" style="109" customWidth="1"/>
    <col min="4" max="4" width="17.5703125" style="109" customWidth="1"/>
    <col min="5" max="5" width="17.140625" style="109" customWidth="1"/>
    <col min="6" max="6" width="18" style="109" bestFit="1" customWidth="1"/>
    <col min="7" max="7" width="29.7109375" style="109" bestFit="1" customWidth="1"/>
    <col min="8" max="16384" width="9.140625" style="109"/>
  </cols>
  <sheetData>
    <row r="1" spans="1:8" x14ac:dyDescent="0.25">
      <c r="A1" s="278" t="s">
        <v>569</v>
      </c>
      <c r="B1" s="279"/>
      <c r="C1" s="279"/>
      <c r="D1" s="279"/>
      <c r="E1" s="279"/>
      <c r="F1" s="279"/>
      <c r="G1" s="279"/>
    </row>
    <row r="2" spans="1:8" x14ac:dyDescent="0.25">
      <c r="A2" s="169" t="s">
        <v>570</v>
      </c>
      <c r="B2" s="169" t="s">
        <v>479</v>
      </c>
      <c r="C2" s="169" t="s">
        <v>571</v>
      </c>
      <c r="D2" s="169" t="s">
        <v>572</v>
      </c>
      <c r="E2" s="280" t="s">
        <v>573</v>
      </c>
      <c r="F2" s="280" t="s">
        <v>574</v>
      </c>
      <c r="G2" s="280" t="s">
        <v>575</v>
      </c>
    </row>
    <row r="3" spans="1:8" x14ac:dyDescent="0.25">
      <c r="A3" s="281" t="s">
        <v>328</v>
      </c>
      <c r="B3" s="282">
        <v>12.368892261786183</v>
      </c>
      <c r="C3" s="283">
        <v>626493.81000000006</v>
      </c>
      <c r="D3" s="284">
        <v>50650.761340654492</v>
      </c>
      <c r="E3" s="285">
        <v>52469.261607356348</v>
      </c>
      <c r="F3" s="286" t="s">
        <v>576</v>
      </c>
      <c r="G3" s="285">
        <v>53000</v>
      </c>
      <c r="H3" s="287"/>
    </row>
    <row r="4" spans="1:8" x14ac:dyDescent="0.25">
      <c r="A4" s="281" t="s">
        <v>329</v>
      </c>
      <c r="B4" s="282">
        <v>42.540248847499164</v>
      </c>
      <c r="C4" s="283">
        <v>1290514.7</v>
      </c>
      <c r="D4" s="284">
        <v>30252.57743053561</v>
      </c>
      <c r="E4" s="285">
        <v>34374.648553657324</v>
      </c>
      <c r="F4" s="286" t="s">
        <v>577</v>
      </c>
      <c r="G4" s="285">
        <v>34374.648553657324</v>
      </c>
      <c r="H4" s="287"/>
    </row>
    <row r="5" spans="1:8" x14ac:dyDescent="0.25">
      <c r="A5" s="281" t="s">
        <v>371</v>
      </c>
      <c r="B5" s="282">
        <v>2.7478096900254201</v>
      </c>
      <c r="C5" s="283">
        <v>93180.81</v>
      </c>
      <c r="D5" s="284">
        <v>28348.459311374503</v>
      </c>
      <c r="E5" s="285">
        <v>28348.459311374503</v>
      </c>
      <c r="F5" s="286" t="s">
        <v>578</v>
      </c>
      <c r="G5" s="285">
        <v>28348.459311374503</v>
      </c>
    </row>
    <row r="7" spans="1:8" ht="17.25" customHeight="1" x14ac:dyDescent="0.25">
      <c r="A7" s="288" t="s">
        <v>326</v>
      </c>
      <c r="B7" s="288"/>
      <c r="C7" s="288"/>
      <c r="D7" s="289"/>
      <c r="E7" s="289"/>
      <c r="F7" s="1"/>
    </row>
    <row r="8" spans="1:8" x14ac:dyDescent="0.25">
      <c r="A8" s="1"/>
      <c r="B8" s="1"/>
      <c r="C8" s="1"/>
      <c r="D8" s="1"/>
      <c r="E8" s="1"/>
      <c r="F8" s="1"/>
    </row>
    <row r="9" spans="1:8" x14ac:dyDescent="0.25">
      <c r="A9" s="290" t="s">
        <v>328</v>
      </c>
      <c r="B9" s="290"/>
      <c r="C9" s="290"/>
      <c r="D9" s="291">
        <v>50650.761340654492</v>
      </c>
      <c r="E9" s="1"/>
      <c r="F9" s="1"/>
    </row>
    <row r="10" spans="1:8" ht="14.45" x14ac:dyDescent="0.3">
      <c r="A10" s="1" t="s">
        <v>326</v>
      </c>
      <c r="B10" s="1" t="s">
        <v>328</v>
      </c>
      <c r="C10" s="1"/>
      <c r="D10" s="1"/>
      <c r="E10" s="1"/>
      <c r="F10" s="1"/>
    </row>
    <row r="11" spans="1:8" ht="14.45" x14ac:dyDescent="0.3">
      <c r="A11" s="1" t="s">
        <v>82</v>
      </c>
      <c r="B11" s="1" t="s">
        <v>336</v>
      </c>
      <c r="C11" s="1"/>
      <c r="D11" s="1"/>
      <c r="E11" s="1"/>
      <c r="F11" s="1"/>
    </row>
    <row r="12" spans="1:8" ht="14.45" x14ac:dyDescent="0.3">
      <c r="A12" s="1"/>
      <c r="B12" s="1"/>
      <c r="C12" s="1"/>
      <c r="D12" s="1"/>
      <c r="E12" s="1"/>
      <c r="F12" s="1"/>
    </row>
    <row r="13" spans="1:8" ht="14.45" x14ac:dyDescent="0.3">
      <c r="A13" s="1" t="s">
        <v>332</v>
      </c>
      <c r="B13" s="1" t="s">
        <v>334</v>
      </c>
      <c r="C13" s="1" t="s">
        <v>335</v>
      </c>
      <c r="D13" s="292" t="s">
        <v>479</v>
      </c>
      <c r="E13" s="292" t="s">
        <v>82</v>
      </c>
      <c r="F13" s="292" t="s">
        <v>379</v>
      </c>
    </row>
    <row r="14" spans="1:8" ht="14.45" x14ac:dyDescent="0.3">
      <c r="A14" s="27" t="s">
        <v>5</v>
      </c>
      <c r="B14" s="293">
        <v>2.04</v>
      </c>
      <c r="C14" s="294">
        <v>64323</v>
      </c>
      <c r="D14" s="295">
        <v>2.04</v>
      </c>
      <c r="E14" s="34">
        <v>64323</v>
      </c>
      <c r="F14" s="34">
        <v>31530.882352941175</v>
      </c>
    </row>
    <row r="15" spans="1:8" ht="14.45" x14ac:dyDescent="0.3">
      <c r="A15" s="27" t="s">
        <v>1</v>
      </c>
      <c r="B15" s="293">
        <v>5.9592299999999998</v>
      </c>
      <c r="C15" s="294">
        <v>294587.81</v>
      </c>
      <c r="D15" s="295">
        <v>5.9592299999999998</v>
      </c>
      <c r="E15" s="34">
        <v>294587.81</v>
      </c>
      <c r="F15" s="34">
        <v>49433.87149010862</v>
      </c>
    </row>
    <row r="16" spans="1:8" ht="14.45" x14ac:dyDescent="0.3">
      <c r="A16" s="27" t="s">
        <v>3</v>
      </c>
      <c r="B16" s="293">
        <v>3.2091898991610881</v>
      </c>
      <c r="C16" s="294">
        <v>169879</v>
      </c>
      <c r="D16" s="295">
        <v>3.2091898991610881</v>
      </c>
      <c r="E16" s="34">
        <v>169879</v>
      </c>
      <c r="F16" s="34">
        <v>52935.16598827883</v>
      </c>
    </row>
    <row r="17" spans="1:6" ht="14.45" x14ac:dyDescent="0.3">
      <c r="A17" s="27" t="s">
        <v>7</v>
      </c>
      <c r="B17" s="293">
        <v>1.1604723626250939</v>
      </c>
      <c r="C17" s="296">
        <v>97704</v>
      </c>
      <c r="D17" s="295">
        <v>1.1604723626250939</v>
      </c>
      <c r="E17" s="34">
        <v>97704</v>
      </c>
      <c r="F17" s="34">
        <v>84193.301923179519</v>
      </c>
    </row>
    <row r="18" spans="1:6" ht="14.45" x14ac:dyDescent="0.3">
      <c r="A18" s="27" t="s">
        <v>333</v>
      </c>
      <c r="B18" s="293">
        <v>12.368892261786183</v>
      </c>
      <c r="C18" s="294">
        <v>626493.81000000006</v>
      </c>
      <c r="D18" s="297">
        <v>12.368892261786183</v>
      </c>
      <c r="E18" s="298">
        <v>626493.81000000006</v>
      </c>
      <c r="F18" s="1"/>
    </row>
    <row r="19" spans="1:6" ht="14.45" x14ac:dyDescent="0.3">
      <c r="A19" s="1"/>
      <c r="B19" s="1"/>
      <c r="C19" s="1"/>
      <c r="D19" s="1"/>
      <c r="E19" s="1"/>
      <c r="F19" s="1"/>
    </row>
    <row r="20" spans="1:6" ht="14.45" x14ac:dyDescent="0.3">
      <c r="A20" s="299" t="s">
        <v>579</v>
      </c>
      <c r="B20" s="300"/>
      <c r="C20" s="301">
        <v>52949.15651013457</v>
      </c>
      <c r="D20" s="1"/>
      <c r="E20" s="1"/>
      <c r="F20" s="1"/>
    </row>
    <row r="21" spans="1:6" ht="14.45" x14ac:dyDescent="0.3">
      <c r="A21" s="1" t="s">
        <v>326</v>
      </c>
      <c r="B21" s="1" t="s">
        <v>328</v>
      </c>
      <c r="C21" s="1"/>
      <c r="D21" s="1"/>
      <c r="E21" s="1"/>
      <c r="F21" s="1"/>
    </row>
    <row r="22" spans="1:6" ht="14.45" x14ac:dyDescent="0.3">
      <c r="A22" s="1" t="s">
        <v>82</v>
      </c>
      <c r="B22" s="1" t="s">
        <v>336</v>
      </c>
      <c r="C22" s="1"/>
      <c r="D22" s="1"/>
      <c r="E22" s="1"/>
      <c r="F22" s="1"/>
    </row>
    <row r="23" spans="1:6" ht="14.45" x14ac:dyDescent="0.3">
      <c r="A23" s="1" t="s">
        <v>580</v>
      </c>
      <c r="B23" s="1" t="s">
        <v>581</v>
      </c>
      <c r="C23" s="1"/>
      <c r="D23" s="1"/>
      <c r="E23" s="1"/>
      <c r="F23" s="1"/>
    </row>
    <row r="24" spans="1:6" ht="14.45" x14ac:dyDescent="0.3">
      <c r="A24" s="1"/>
      <c r="B24" s="1"/>
      <c r="C24" s="1"/>
      <c r="D24" s="1"/>
      <c r="E24" s="1"/>
      <c r="F24" s="1"/>
    </row>
    <row r="25" spans="1:6" ht="14.45" x14ac:dyDescent="0.3">
      <c r="A25" s="1" t="s">
        <v>332</v>
      </c>
      <c r="B25" s="1" t="s">
        <v>334</v>
      </c>
      <c r="C25" s="1" t="s">
        <v>335</v>
      </c>
      <c r="D25" s="292" t="s">
        <v>479</v>
      </c>
      <c r="E25" s="292" t="s">
        <v>82</v>
      </c>
      <c r="F25" s="292" t="s">
        <v>379</v>
      </c>
    </row>
    <row r="26" spans="1:6" ht="14.45" x14ac:dyDescent="0.3">
      <c r="A26" s="27" t="s">
        <v>5</v>
      </c>
      <c r="B26" s="293">
        <v>1</v>
      </c>
      <c r="C26" s="294">
        <v>40112</v>
      </c>
      <c r="D26" s="295">
        <v>1</v>
      </c>
      <c r="E26" s="34">
        <v>40112</v>
      </c>
      <c r="F26" s="34">
        <v>40112</v>
      </c>
    </row>
    <row r="27" spans="1:6" ht="14.45" x14ac:dyDescent="0.3">
      <c r="A27" s="27" t="s">
        <v>1</v>
      </c>
      <c r="B27" s="293">
        <v>3.5799999999999996</v>
      </c>
      <c r="C27" s="294">
        <v>159556.08000000002</v>
      </c>
      <c r="D27" s="295">
        <v>3.5799999999999996</v>
      </c>
      <c r="E27" s="34">
        <v>159556.08000000002</v>
      </c>
      <c r="F27" s="34">
        <v>44568.73743016761</v>
      </c>
    </row>
    <row r="28" spans="1:6" ht="14.45" x14ac:dyDescent="0.3">
      <c r="A28" s="27" t="s">
        <v>3</v>
      </c>
      <c r="B28" s="293">
        <v>2.0091898991610884</v>
      </c>
      <c r="C28" s="294">
        <v>112966</v>
      </c>
      <c r="D28" s="295">
        <v>2.0091898991610884</v>
      </c>
      <c r="E28" s="34">
        <v>112966</v>
      </c>
      <c r="F28" s="34">
        <v>56224.650565467957</v>
      </c>
    </row>
    <row r="29" spans="1:6" ht="14.45" x14ac:dyDescent="0.3">
      <c r="A29" s="27" t="s">
        <v>7</v>
      </c>
      <c r="B29" s="293">
        <v>1.1604723626250939</v>
      </c>
      <c r="C29" s="296">
        <v>97704</v>
      </c>
      <c r="D29" s="295">
        <v>1.1604723626250939</v>
      </c>
      <c r="E29" s="34">
        <v>97704</v>
      </c>
      <c r="F29" s="34">
        <v>84193.301923179519</v>
      </c>
    </row>
    <row r="30" spans="1:6" ht="14.45" x14ac:dyDescent="0.3">
      <c r="A30" s="27" t="s">
        <v>333</v>
      </c>
      <c r="B30" s="293">
        <v>7.7496622617861819</v>
      </c>
      <c r="C30" s="294">
        <v>410338.08</v>
      </c>
      <c r="D30" s="297">
        <v>7.7496622617861819</v>
      </c>
      <c r="E30" s="298">
        <v>410338.08</v>
      </c>
      <c r="F30" s="1"/>
    </row>
    <row r="31" spans="1:6" ht="14.45" x14ac:dyDescent="0.3">
      <c r="A31" s="27"/>
      <c r="B31" s="293"/>
      <c r="C31" s="294"/>
      <c r="D31" s="1"/>
      <c r="E31" s="1"/>
      <c r="F31" s="1"/>
    </row>
    <row r="32" spans="1:6" ht="14.45" x14ac:dyDescent="0.3">
      <c r="A32" s="299" t="s">
        <v>582</v>
      </c>
      <c r="B32" s="300"/>
      <c r="C32" s="301">
        <v>45116.301703163015</v>
      </c>
      <c r="D32" s="1"/>
      <c r="E32" s="1"/>
      <c r="F32" s="1"/>
    </row>
    <row r="33" spans="1:6" ht="14.45" x14ac:dyDescent="0.3">
      <c r="A33" s="1" t="s">
        <v>326</v>
      </c>
      <c r="B33" s="1" t="s">
        <v>328</v>
      </c>
      <c r="C33" s="1"/>
      <c r="D33" s="1"/>
      <c r="E33" s="1"/>
      <c r="F33" s="1"/>
    </row>
    <row r="34" spans="1:6" ht="14.45" x14ac:dyDescent="0.3">
      <c r="A34" s="1" t="s">
        <v>82</v>
      </c>
      <c r="B34" s="1" t="s">
        <v>336</v>
      </c>
      <c r="C34" s="1"/>
      <c r="D34" s="1"/>
      <c r="E34" s="1"/>
      <c r="F34" s="1"/>
    </row>
    <row r="35" spans="1:6" ht="14.45" x14ac:dyDescent="0.3">
      <c r="A35" s="1" t="s">
        <v>580</v>
      </c>
      <c r="B35" s="1" t="s">
        <v>583</v>
      </c>
      <c r="C35" s="1"/>
      <c r="D35" s="1"/>
      <c r="E35" s="1"/>
      <c r="F35" s="1"/>
    </row>
    <row r="36" spans="1:6" ht="14.45" x14ac:dyDescent="0.3">
      <c r="A36" s="1"/>
      <c r="B36" s="1"/>
      <c r="C36" s="1"/>
      <c r="D36" s="1"/>
      <c r="E36" s="1"/>
      <c r="F36" s="1"/>
    </row>
    <row r="37" spans="1:6" ht="14.45" x14ac:dyDescent="0.3">
      <c r="A37" s="1" t="s">
        <v>332</v>
      </c>
      <c r="B37" s="1" t="s">
        <v>334</v>
      </c>
      <c r="C37" s="1" t="s">
        <v>335</v>
      </c>
      <c r="D37" s="292" t="s">
        <v>479</v>
      </c>
      <c r="E37" s="292" t="s">
        <v>82</v>
      </c>
      <c r="F37" s="292" t="s">
        <v>379</v>
      </c>
    </row>
    <row r="38" spans="1:6" ht="14.45" x14ac:dyDescent="0.3">
      <c r="A38" s="27" t="s">
        <v>5</v>
      </c>
      <c r="B38" s="293">
        <v>0.9900000000000001</v>
      </c>
      <c r="C38" s="294">
        <v>22515</v>
      </c>
      <c r="D38" s="295">
        <v>0.9900000000000001</v>
      </c>
      <c r="E38" s="34">
        <v>22515</v>
      </c>
      <c r="F38" s="34">
        <v>22742.42424242424</v>
      </c>
    </row>
    <row r="39" spans="1:6" ht="14.45" x14ac:dyDescent="0.3">
      <c r="A39" s="27" t="s">
        <v>1</v>
      </c>
      <c r="B39" s="293">
        <v>2.12</v>
      </c>
      <c r="C39" s="294">
        <v>118912</v>
      </c>
      <c r="D39" s="295">
        <v>2.12</v>
      </c>
      <c r="E39" s="34">
        <v>118912</v>
      </c>
      <c r="F39" s="34">
        <v>56090.566037735844</v>
      </c>
    </row>
    <row r="40" spans="1:6" ht="14.45" x14ac:dyDescent="0.3">
      <c r="A40" s="27" t="s">
        <v>3</v>
      </c>
      <c r="B40" s="293">
        <v>1</v>
      </c>
      <c r="C40" s="294">
        <v>44001</v>
      </c>
      <c r="D40" s="295">
        <v>1</v>
      </c>
      <c r="E40" s="34">
        <v>44001</v>
      </c>
      <c r="F40" s="34">
        <v>44001</v>
      </c>
    </row>
    <row r="41" spans="1:6" ht="14.45" x14ac:dyDescent="0.3">
      <c r="A41" s="27" t="s">
        <v>333</v>
      </c>
      <c r="B41" s="293">
        <v>4.1100000000000003</v>
      </c>
      <c r="C41" s="294">
        <v>185428</v>
      </c>
      <c r="D41" s="297">
        <v>4.1100000000000003</v>
      </c>
      <c r="E41" s="302">
        <v>185428</v>
      </c>
      <c r="F41" s="1"/>
    </row>
    <row r="42" spans="1:6" ht="14.45" x14ac:dyDescent="0.3">
      <c r="A42" s="1"/>
      <c r="B42" s="1"/>
      <c r="C42" s="1"/>
      <c r="D42" s="1"/>
      <c r="E42" s="1"/>
      <c r="F42" s="1"/>
    </row>
    <row r="43" spans="1:6" ht="14.45" x14ac:dyDescent="0.3">
      <c r="A43" s="299" t="s">
        <v>584</v>
      </c>
      <c r="B43" s="300"/>
      <c r="C43" s="301">
        <v>60341.554896608599</v>
      </c>
      <c r="D43" s="1"/>
      <c r="E43" s="1"/>
      <c r="F43" s="1"/>
    </row>
    <row r="44" spans="1:6" ht="14.45" x14ac:dyDescent="0.3">
      <c r="A44" s="1" t="s">
        <v>326</v>
      </c>
      <c r="B44" s="1" t="s">
        <v>328</v>
      </c>
      <c r="C44" s="1"/>
      <c r="D44" s="1"/>
      <c r="E44" s="1"/>
      <c r="F44" s="1"/>
    </row>
    <row r="45" spans="1:6" ht="14.45" x14ac:dyDescent="0.3">
      <c r="A45" s="1" t="s">
        <v>82</v>
      </c>
      <c r="B45" s="1" t="s">
        <v>336</v>
      </c>
      <c r="C45" s="1"/>
      <c r="D45" s="1"/>
      <c r="E45" s="1"/>
      <c r="F45" s="1"/>
    </row>
    <row r="46" spans="1:6" ht="14.45" x14ac:dyDescent="0.3">
      <c r="A46" s="1" t="s">
        <v>580</v>
      </c>
      <c r="B46" s="1" t="s">
        <v>585</v>
      </c>
      <c r="C46" s="1"/>
      <c r="D46" s="1"/>
      <c r="E46" s="1"/>
      <c r="F46" s="1"/>
    </row>
    <row r="47" spans="1:6" ht="14.45" x14ac:dyDescent="0.3">
      <c r="A47" s="1"/>
      <c r="B47" s="1"/>
      <c r="C47" s="1"/>
      <c r="D47" s="1"/>
      <c r="E47" s="1"/>
      <c r="F47" s="1"/>
    </row>
    <row r="48" spans="1:6" ht="14.45" x14ac:dyDescent="0.3">
      <c r="A48" s="1" t="s">
        <v>332</v>
      </c>
      <c r="B48" s="1" t="s">
        <v>334</v>
      </c>
      <c r="C48" s="1" t="s">
        <v>335</v>
      </c>
      <c r="D48" s="292" t="s">
        <v>479</v>
      </c>
      <c r="E48" s="292" t="s">
        <v>82</v>
      </c>
      <c r="F48" s="292" t="s">
        <v>379</v>
      </c>
    </row>
    <row r="49" spans="1:6" x14ac:dyDescent="0.25">
      <c r="A49" s="27" t="s">
        <v>5</v>
      </c>
      <c r="B49" s="293">
        <v>0.05</v>
      </c>
      <c r="C49" s="294">
        <v>1696</v>
      </c>
      <c r="D49" s="295">
        <v>0.05</v>
      </c>
      <c r="E49" s="34">
        <v>1696</v>
      </c>
      <c r="F49" s="34">
        <v>33920</v>
      </c>
    </row>
    <row r="50" spans="1:6" x14ac:dyDescent="0.25">
      <c r="A50" s="27" t="s">
        <v>1</v>
      </c>
      <c r="B50" s="293">
        <v>0.25923000000000002</v>
      </c>
      <c r="C50" s="294">
        <v>16119.73</v>
      </c>
      <c r="D50" s="295">
        <v>0.25923000000000002</v>
      </c>
      <c r="E50" s="34">
        <v>16119.73</v>
      </c>
      <c r="F50" s="34">
        <v>62183.11923774254</v>
      </c>
    </row>
    <row r="51" spans="1:6" x14ac:dyDescent="0.25">
      <c r="A51" s="27" t="s">
        <v>3</v>
      </c>
      <c r="B51" s="293">
        <v>0.2</v>
      </c>
      <c r="C51" s="294">
        <v>12912</v>
      </c>
      <c r="D51" s="295">
        <v>0.2</v>
      </c>
      <c r="E51" s="34">
        <v>12912</v>
      </c>
      <c r="F51" s="34">
        <v>64560</v>
      </c>
    </row>
    <row r="52" spans="1:6" x14ac:dyDescent="0.25">
      <c r="A52" s="27" t="s">
        <v>333</v>
      </c>
      <c r="B52" s="293">
        <v>0.50923000000000007</v>
      </c>
      <c r="C52" s="294">
        <v>30727.73</v>
      </c>
      <c r="D52" s="297">
        <v>0.50923000000000007</v>
      </c>
      <c r="E52" s="302">
        <v>30727.73</v>
      </c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290" t="s">
        <v>329</v>
      </c>
      <c r="B55" s="290"/>
      <c r="C55" s="290"/>
      <c r="D55" s="291">
        <v>30252.57743053561</v>
      </c>
      <c r="E55" s="1"/>
      <c r="F55" s="1"/>
    </row>
    <row r="56" spans="1:6" x14ac:dyDescent="0.25">
      <c r="A56" s="303"/>
      <c r="B56" s="303"/>
      <c r="C56" s="303"/>
      <c r="D56" s="1"/>
      <c r="E56" s="1"/>
      <c r="F56" s="1"/>
    </row>
    <row r="57" spans="1:6" x14ac:dyDescent="0.25">
      <c r="A57" s="1" t="s">
        <v>326</v>
      </c>
      <c r="B57" s="1" t="s">
        <v>329</v>
      </c>
      <c r="C57" s="303"/>
      <c r="D57" s="247"/>
      <c r="E57" s="247"/>
      <c r="F57" s="247"/>
    </row>
    <row r="58" spans="1:6" x14ac:dyDescent="0.25">
      <c r="A58" s="1" t="s">
        <v>82</v>
      </c>
      <c r="B58" s="1" t="s">
        <v>336</v>
      </c>
      <c r="C58" s="303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 t="s">
        <v>332</v>
      </c>
      <c r="B60" s="1" t="s">
        <v>334</v>
      </c>
      <c r="C60" s="1" t="s">
        <v>335</v>
      </c>
      <c r="D60" s="292" t="s">
        <v>479</v>
      </c>
      <c r="E60" s="292" t="s">
        <v>82</v>
      </c>
      <c r="F60" s="292" t="s">
        <v>379</v>
      </c>
    </row>
    <row r="61" spans="1:6" x14ac:dyDescent="0.25">
      <c r="A61" s="27" t="s">
        <v>56</v>
      </c>
      <c r="B61" s="304">
        <v>1.96</v>
      </c>
      <c r="C61" s="30">
        <v>61893</v>
      </c>
      <c r="D61" s="305">
        <v>1.9600000000000002</v>
      </c>
      <c r="E61" s="306">
        <v>61893</v>
      </c>
      <c r="F61" s="34">
        <v>31578.061224489793</v>
      </c>
    </row>
    <row r="62" spans="1:6" x14ac:dyDescent="0.25">
      <c r="A62" s="27" t="s">
        <v>66</v>
      </c>
      <c r="B62" s="304">
        <v>15.940000000000003</v>
      </c>
      <c r="C62" s="30">
        <v>484565</v>
      </c>
      <c r="D62" s="305">
        <v>15.940000000000001</v>
      </c>
      <c r="E62" s="306">
        <v>484565</v>
      </c>
      <c r="F62" s="34">
        <v>30399.309912170636</v>
      </c>
    </row>
    <row r="63" spans="1:6" x14ac:dyDescent="0.25">
      <c r="A63" s="27" t="s">
        <v>64</v>
      </c>
      <c r="B63" s="304">
        <v>20.150639999999996</v>
      </c>
      <c r="C63" s="30">
        <v>613813.44999999995</v>
      </c>
      <c r="D63" s="305">
        <v>20.150640000000003</v>
      </c>
      <c r="E63" s="306">
        <v>613813.44999999995</v>
      </c>
      <c r="F63" s="34">
        <v>30461.238451979683</v>
      </c>
    </row>
    <row r="64" spans="1:6" x14ac:dyDescent="0.25">
      <c r="A64" s="27" t="s">
        <v>62</v>
      </c>
      <c r="B64" s="304">
        <v>1.5914388474991601</v>
      </c>
      <c r="C64" s="30">
        <v>57231</v>
      </c>
      <c r="D64" s="305">
        <v>1.5914388474991601</v>
      </c>
      <c r="E64" s="306">
        <v>57231</v>
      </c>
      <c r="F64" s="34">
        <v>35961.796515106245</v>
      </c>
    </row>
    <row r="65" spans="1:6" x14ac:dyDescent="0.25">
      <c r="A65" s="27" t="s">
        <v>60</v>
      </c>
      <c r="B65" s="304">
        <v>2.359</v>
      </c>
      <c r="C65" s="30">
        <v>53138.439999999995</v>
      </c>
      <c r="D65" s="305">
        <v>2.359</v>
      </c>
      <c r="E65" s="306">
        <v>53138.439999999995</v>
      </c>
      <c r="F65" s="34">
        <v>22525.832980076302</v>
      </c>
    </row>
    <row r="66" spans="1:6" x14ac:dyDescent="0.25">
      <c r="A66" s="27" t="s">
        <v>333</v>
      </c>
      <c r="B66" s="304">
        <v>42.001078847499166</v>
      </c>
      <c r="C66" s="30">
        <v>1270640.8899999999</v>
      </c>
      <c r="D66" s="307">
        <v>42.001078847499166</v>
      </c>
      <c r="E66" s="308">
        <v>1270640.8899999999</v>
      </c>
      <c r="F66" s="1"/>
    </row>
    <row r="67" spans="1:6" x14ac:dyDescent="0.25">
      <c r="A67" s="1"/>
      <c r="B67" s="1"/>
      <c r="C67" s="1"/>
      <c r="D67" s="307"/>
      <c r="E67" s="309"/>
      <c r="F67" s="1"/>
    </row>
    <row r="68" spans="1:6" x14ac:dyDescent="0.25">
      <c r="A68" s="206"/>
      <c r="B68" s="1"/>
      <c r="C68" s="1"/>
      <c r="D68" s="310"/>
      <c r="E68" s="1"/>
      <c r="F68" s="1"/>
    </row>
    <row r="69" spans="1:6" x14ac:dyDescent="0.25">
      <c r="A69" s="299" t="s">
        <v>579</v>
      </c>
      <c r="B69" s="300"/>
      <c r="C69" s="301">
        <v>30130.796280020677</v>
      </c>
      <c r="D69" s="1"/>
      <c r="E69" s="1"/>
      <c r="F69" s="1"/>
    </row>
    <row r="70" spans="1:6" x14ac:dyDescent="0.25">
      <c r="A70" s="1" t="s">
        <v>326</v>
      </c>
      <c r="B70" s="1" t="s">
        <v>329</v>
      </c>
      <c r="C70" s="30"/>
      <c r="D70" s="1"/>
      <c r="E70" s="1"/>
      <c r="F70" s="1"/>
    </row>
    <row r="71" spans="1:6" x14ac:dyDescent="0.25">
      <c r="A71" s="1" t="s">
        <v>82</v>
      </c>
      <c r="B71" s="1" t="s">
        <v>336</v>
      </c>
      <c r="C71" s="303"/>
      <c r="D71" s="247"/>
      <c r="E71" s="247"/>
      <c r="F71" s="247"/>
    </row>
    <row r="72" spans="1:6" x14ac:dyDescent="0.25">
      <c r="A72" s="1" t="s">
        <v>580</v>
      </c>
      <c r="B72" s="1" t="s">
        <v>581</v>
      </c>
      <c r="C72" s="303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 t="s">
        <v>332</v>
      </c>
      <c r="B74" s="1" t="s">
        <v>334</v>
      </c>
      <c r="C74" s="1" t="s">
        <v>335</v>
      </c>
      <c r="D74" s="292" t="s">
        <v>479</v>
      </c>
      <c r="E74" s="292" t="s">
        <v>82</v>
      </c>
      <c r="F74" s="292" t="s">
        <v>379</v>
      </c>
    </row>
    <row r="75" spans="1:6" x14ac:dyDescent="0.25">
      <c r="A75" s="27" t="s">
        <v>66</v>
      </c>
      <c r="B75" s="304">
        <v>5.94</v>
      </c>
      <c r="C75" s="30">
        <v>175110</v>
      </c>
      <c r="D75" s="305">
        <v>5.94</v>
      </c>
      <c r="E75" s="306">
        <v>175110</v>
      </c>
      <c r="F75" s="34">
        <v>29479.797979797979</v>
      </c>
    </row>
    <row r="76" spans="1:6" x14ac:dyDescent="0.25">
      <c r="A76" s="27" t="s">
        <v>64</v>
      </c>
      <c r="B76" s="304">
        <v>14.572300000000002</v>
      </c>
      <c r="C76" s="30">
        <v>438666.92</v>
      </c>
      <c r="D76" s="305">
        <v>14.572300000000002</v>
      </c>
      <c r="E76" s="306">
        <v>438666.92</v>
      </c>
      <c r="F76" s="34">
        <v>30102.792283990853</v>
      </c>
    </row>
    <row r="77" spans="1:6" x14ac:dyDescent="0.25">
      <c r="A77" s="27" t="s">
        <v>62</v>
      </c>
      <c r="B77" s="304">
        <v>0.73143884749916011</v>
      </c>
      <c r="C77" s="30">
        <v>37013</v>
      </c>
      <c r="D77" s="305">
        <v>0.73143884749916011</v>
      </c>
      <c r="E77" s="306">
        <v>37013</v>
      </c>
      <c r="F77" s="34">
        <v>50603</v>
      </c>
    </row>
    <row r="78" spans="1:6" x14ac:dyDescent="0.25">
      <c r="A78" s="27" t="s">
        <v>60</v>
      </c>
      <c r="B78" s="304">
        <v>2</v>
      </c>
      <c r="C78" s="30">
        <v>49562.439999999995</v>
      </c>
      <c r="D78" s="305">
        <v>2</v>
      </c>
      <c r="E78" s="306">
        <v>49562.439999999995</v>
      </c>
      <c r="F78" s="34">
        <v>24781.219999999998</v>
      </c>
    </row>
    <row r="79" spans="1:6" x14ac:dyDescent="0.25">
      <c r="A79" s="27" t="s">
        <v>333</v>
      </c>
      <c r="B79" s="304">
        <v>23.243738847499163</v>
      </c>
      <c r="C79" s="30">
        <v>700352.35999999987</v>
      </c>
      <c r="D79" s="307">
        <v>23.243738847499163</v>
      </c>
      <c r="E79" s="308">
        <v>700352.35999999987</v>
      </c>
      <c r="F79" s="43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27"/>
      <c r="B82" s="310"/>
      <c r="C82" s="30"/>
      <c r="D82" s="1"/>
      <c r="E82" s="1"/>
      <c r="F82" s="1"/>
    </row>
    <row r="83" spans="1:6" x14ac:dyDescent="0.25">
      <c r="A83" s="299" t="s">
        <v>582</v>
      </c>
      <c r="B83" s="300"/>
      <c r="C83" s="301">
        <v>30512.070226773958</v>
      </c>
      <c r="D83" s="1"/>
      <c r="E83" s="1"/>
      <c r="F83" s="1"/>
    </row>
    <row r="84" spans="1:6" x14ac:dyDescent="0.25">
      <c r="A84" s="1" t="s">
        <v>326</v>
      </c>
      <c r="B84" s="1" t="s">
        <v>329</v>
      </c>
      <c r="C84" s="30"/>
      <c r="D84" s="1"/>
      <c r="E84" s="1"/>
      <c r="F84" s="1"/>
    </row>
    <row r="85" spans="1:6" x14ac:dyDescent="0.25">
      <c r="A85" s="1" t="s">
        <v>82</v>
      </c>
      <c r="B85" s="1" t="s">
        <v>336</v>
      </c>
      <c r="C85" s="303"/>
      <c r="D85" s="247"/>
      <c r="E85" s="247"/>
      <c r="F85" s="247"/>
    </row>
    <row r="86" spans="1:6" x14ac:dyDescent="0.25">
      <c r="A86" s="1" t="s">
        <v>580</v>
      </c>
      <c r="B86" s="1" t="s">
        <v>583</v>
      </c>
      <c r="C86" s="303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 t="s">
        <v>332</v>
      </c>
      <c r="B88" s="1" t="s">
        <v>334</v>
      </c>
      <c r="C88" s="1" t="s">
        <v>335</v>
      </c>
      <c r="D88" s="292" t="s">
        <v>479</v>
      </c>
      <c r="E88" s="292" t="s">
        <v>82</v>
      </c>
      <c r="F88" s="292" t="s">
        <v>379</v>
      </c>
    </row>
    <row r="89" spans="1:6" x14ac:dyDescent="0.25">
      <c r="A89" s="27" t="s">
        <v>66</v>
      </c>
      <c r="B89" s="304">
        <v>9.120000000000001</v>
      </c>
      <c r="C89" s="30">
        <v>275079</v>
      </c>
      <c r="D89" s="305">
        <v>9.120000000000001</v>
      </c>
      <c r="E89" s="306">
        <v>275079</v>
      </c>
      <c r="F89" s="34">
        <v>30162.171052631576</v>
      </c>
    </row>
    <row r="90" spans="1:6" x14ac:dyDescent="0.25">
      <c r="A90" s="27" t="s">
        <v>64</v>
      </c>
      <c r="B90" s="304">
        <v>3.69</v>
      </c>
      <c r="C90" s="30">
        <v>121803</v>
      </c>
      <c r="D90" s="305">
        <v>3.69</v>
      </c>
      <c r="E90" s="306">
        <v>121803</v>
      </c>
      <c r="F90" s="34">
        <v>33008.943089430897</v>
      </c>
    </row>
    <row r="91" spans="1:6" x14ac:dyDescent="0.25">
      <c r="A91" s="27" t="s">
        <v>62</v>
      </c>
      <c r="B91" s="304">
        <v>0.86</v>
      </c>
      <c r="C91" s="30">
        <v>20218</v>
      </c>
      <c r="D91" s="305">
        <v>0.86</v>
      </c>
      <c r="E91" s="306">
        <v>20218</v>
      </c>
      <c r="F91" s="34">
        <v>23509.302325581397</v>
      </c>
    </row>
    <row r="92" spans="1:6" x14ac:dyDescent="0.25">
      <c r="A92" s="27" t="s">
        <v>333</v>
      </c>
      <c r="B92" s="304">
        <v>13.67</v>
      </c>
      <c r="C92" s="30">
        <v>417100</v>
      </c>
      <c r="D92" s="307">
        <v>13.67</v>
      </c>
      <c r="E92" s="309">
        <v>417100</v>
      </c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27"/>
      <c r="B94" s="310"/>
      <c r="C94" s="30"/>
      <c r="D94" s="1"/>
      <c r="E94" s="1"/>
      <c r="F94" s="1"/>
    </row>
    <row r="95" spans="1:6" x14ac:dyDescent="0.25">
      <c r="A95" s="299" t="s">
        <v>584</v>
      </c>
      <c r="B95" s="300"/>
      <c r="C95" s="301">
        <v>30758.381305640614</v>
      </c>
      <c r="D95" s="1"/>
      <c r="E95" s="1"/>
      <c r="F95" s="1"/>
    </row>
    <row r="96" spans="1:6" x14ac:dyDescent="0.25">
      <c r="A96" s="1" t="s">
        <v>326</v>
      </c>
      <c r="B96" s="1" t="s">
        <v>329</v>
      </c>
      <c r="C96" s="30"/>
      <c r="D96" s="1"/>
      <c r="E96" s="1"/>
      <c r="F96" s="1"/>
    </row>
    <row r="97" spans="1:6" x14ac:dyDescent="0.25">
      <c r="A97" s="1" t="s">
        <v>82</v>
      </c>
      <c r="B97" s="1" t="s">
        <v>336</v>
      </c>
      <c r="C97" s="303"/>
      <c r="D97" s="247"/>
      <c r="E97" s="247"/>
      <c r="F97" s="247"/>
    </row>
    <row r="98" spans="1:6" x14ac:dyDescent="0.25">
      <c r="A98" s="1" t="s">
        <v>580</v>
      </c>
      <c r="B98" s="1" t="s">
        <v>585</v>
      </c>
      <c r="C98" s="303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 t="s">
        <v>332</v>
      </c>
      <c r="B100" s="1" t="s">
        <v>334</v>
      </c>
      <c r="C100" s="1" t="s">
        <v>335</v>
      </c>
      <c r="D100" s="292" t="s">
        <v>479</v>
      </c>
      <c r="E100" s="292" t="s">
        <v>82</v>
      </c>
      <c r="F100" s="292" t="s">
        <v>379</v>
      </c>
    </row>
    <row r="101" spans="1:6" x14ac:dyDescent="0.25">
      <c r="A101" s="27" t="s">
        <v>56</v>
      </c>
      <c r="B101" s="304">
        <v>1.96</v>
      </c>
      <c r="C101" s="30">
        <v>61893</v>
      </c>
      <c r="D101" s="305">
        <v>1.96</v>
      </c>
      <c r="E101" s="306">
        <v>61893</v>
      </c>
      <c r="F101" s="34">
        <v>31578.061224489797</v>
      </c>
    </row>
    <row r="102" spans="1:6" x14ac:dyDescent="0.25">
      <c r="A102" s="27" t="s">
        <v>66</v>
      </c>
      <c r="B102" s="304">
        <v>0.87999999999999989</v>
      </c>
      <c r="C102" s="30">
        <v>34376</v>
      </c>
      <c r="D102" s="305">
        <v>0.87999999999999989</v>
      </c>
      <c r="E102" s="306">
        <v>34376</v>
      </c>
      <c r="F102" s="34">
        <v>39063.636363636368</v>
      </c>
    </row>
    <row r="103" spans="1:6" x14ac:dyDescent="0.25">
      <c r="A103" s="27" t="s">
        <v>64</v>
      </c>
      <c r="B103" s="304">
        <v>1.8883400000000001</v>
      </c>
      <c r="C103" s="30">
        <v>53343.53</v>
      </c>
      <c r="D103" s="305">
        <v>1.8883400000000001</v>
      </c>
      <c r="E103" s="306">
        <v>53343.53</v>
      </c>
      <c r="F103" s="34">
        <v>28248.901151275721</v>
      </c>
    </row>
    <row r="104" spans="1:6" x14ac:dyDescent="0.25">
      <c r="A104" s="27" t="s">
        <v>60</v>
      </c>
      <c r="B104" s="304">
        <v>0.35899999999999999</v>
      </c>
      <c r="C104" s="30">
        <v>3576</v>
      </c>
      <c r="D104" s="305">
        <v>0.35899999999999999</v>
      </c>
      <c r="E104" s="306">
        <v>3576</v>
      </c>
      <c r="F104" s="34">
        <v>9961.0027855153203</v>
      </c>
    </row>
    <row r="105" spans="1:6" x14ac:dyDescent="0.25">
      <c r="A105" s="27" t="s">
        <v>333</v>
      </c>
      <c r="B105" s="304">
        <v>5.0873400000000002</v>
      </c>
      <c r="C105" s="30">
        <v>153188.53</v>
      </c>
      <c r="D105" s="307">
        <v>5.0873400000000002</v>
      </c>
      <c r="E105" s="309">
        <v>153188.53</v>
      </c>
      <c r="F105" s="30">
        <v>30111.714569893105</v>
      </c>
    </row>
    <row r="106" spans="1:6" ht="15.75" thickBot="1" x14ac:dyDescent="0.3">
      <c r="A106" s="1"/>
      <c r="B106" s="1"/>
      <c r="C106" s="311" t="s">
        <v>586</v>
      </c>
      <c r="D106" s="312">
        <v>0.53917000000000004</v>
      </c>
      <c r="E106" s="313">
        <v>19873.809999999998</v>
      </c>
      <c r="F106" s="30">
        <v>36860.007047869869</v>
      </c>
    </row>
    <row r="107" spans="1:6" ht="15.75" thickTop="1" x14ac:dyDescent="0.25">
      <c r="A107" s="1"/>
      <c r="B107" s="1"/>
      <c r="C107" s="1"/>
      <c r="D107" s="307">
        <v>5.6265100000000006</v>
      </c>
      <c r="E107" s="309">
        <v>173062.34</v>
      </c>
      <c r="F107" s="1"/>
    </row>
    <row r="108" spans="1:6" x14ac:dyDescent="0.25">
      <c r="A108" s="27"/>
      <c r="B108" s="310"/>
      <c r="C108" s="30"/>
      <c r="D108" s="1"/>
      <c r="E108" s="1"/>
      <c r="F108" s="1"/>
    </row>
    <row r="109" spans="1:6" x14ac:dyDescent="0.25">
      <c r="A109" s="290" t="s">
        <v>371</v>
      </c>
      <c r="B109" s="290"/>
      <c r="C109" s="290"/>
      <c r="D109" s="291">
        <v>28348.459311374503</v>
      </c>
      <c r="E109" s="1"/>
      <c r="F109" s="29">
        <v>30111.714569893105</v>
      </c>
    </row>
    <row r="110" spans="1:6" x14ac:dyDescent="0.25">
      <c r="A110" s="303"/>
      <c r="B110" s="303"/>
      <c r="C110" s="303"/>
      <c r="D110" s="1"/>
      <c r="E110" s="1"/>
      <c r="F110" s="1"/>
    </row>
    <row r="111" spans="1:6" x14ac:dyDescent="0.25">
      <c r="A111" s="1" t="s">
        <v>326</v>
      </c>
      <c r="B111" s="1" t="s">
        <v>371</v>
      </c>
      <c r="C111" s="303"/>
      <c r="D111" s="1"/>
      <c r="E111" s="1"/>
      <c r="F111" s="1"/>
    </row>
    <row r="112" spans="1:6" x14ac:dyDescent="0.25">
      <c r="A112" s="1" t="s">
        <v>82</v>
      </c>
      <c r="B112" s="1" t="s">
        <v>336</v>
      </c>
      <c r="C112" s="303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 t="s">
        <v>332</v>
      </c>
      <c r="B114" s="1" t="s">
        <v>334</v>
      </c>
      <c r="C114" s="1" t="s">
        <v>335</v>
      </c>
      <c r="D114" s="292" t="s">
        <v>479</v>
      </c>
      <c r="E114" s="292" t="s">
        <v>82</v>
      </c>
      <c r="F114" s="292" t="s">
        <v>379</v>
      </c>
    </row>
    <row r="115" spans="1:6" x14ac:dyDescent="0.25">
      <c r="A115" s="27" t="s">
        <v>71</v>
      </c>
      <c r="B115" s="304">
        <v>0</v>
      </c>
      <c r="C115" s="314">
        <v>324</v>
      </c>
      <c r="D115" s="315">
        <v>0</v>
      </c>
      <c r="E115" s="15">
        <v>324</v>
      </c>
      <c r="F115" s="316">
        <v>0</v>
      </c>
    </row>
    <row r="116" spans="1:6" x14ac:dyDescent="0.25">
      <c r="A116" s="27" t="s">
        <v>73</v>
      </c>
      <c r="B116" s="304"/>
      <c r="C116" s="314">
        <v>175</v>
      </c>
      <c r="D116" s="21"/>
      <c r="E116" s="21"/>
      <c r="F116" s="21"/>
    </row>
    <row r="117" spans="1:6" x14ac:dyDescent="0.25">
      <c r="A117" s="27" t="s">
        <v>68</v>
      </c>
      <c r="B117" s="304">
        <v>3.2869796900254205</v>
      </c>
      <c r="C117" s="314">
        <v>93180.81</v>
      </c>
      <c r="D117" s="317">
        <v>3.28697969002542</v>
      </c>
      <c r="E117" s="175">
        <v>93180.81</v>
      </c>
      <c r="F117" s="318">
        <v>28348.459311374503</v>
      </c>
    </row>
    <row r="118" spans="1:6" x14ac:dyDescent="0.25">
      <c r="A118" s="27" t="s">
        <v>333</v>
      </c>
      <c r="B118" s="304">
        <v>3.2869796900254205</v>
      </c>
      <c r="C118" s="314">
        <v>93679.81</v>
      </c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299" t="s">
        <v>579</v>
      </c>
      <c r="B120" s="300"/>
      <c r="C120" s="301">
        <v>27250.153953730322</v>
      </c>
      <c r="D120" s="1"/>
      <c r="E120" s="1"/>
      <c r="F120" s="1"/>
    </row>
    <row r="121" spans="1:6" x14ac:dyDescent="0.25">
      <c r="A121" s="1" t="s">
        <v>326</v>
      </c>
      <c r="B121" s="1" t="s">
        <v>371</v>
      </c>
      <c r="C121" s="1"/>
      <c r="D121" s="1"/>
      <c r="E121" s="1"/>
      <c r="F121" s="1"/>
    </row>
    <row r="122" spans="1:6" x14ac:dyDescent="0.25">
      <c r="A122" s="1" t="s">
        <v>82</v>
      </c>
      <c r="B122" s="1" t="s">
        <v>336</v>
      </c>
      <c r="C122" s="303"/>
      <c r="D122" s="1"/>
      <c r="E122" s="1"/>
      <c r="F122" s="1"/>
    </row>
    <row r="123" spans="1:6" x14ac:dyDescent="0.25">
      <c r="A123" s="1" t="s">
        <v>580</v>
      </c>
      <c r="B123" s="1" t="s">
        <v>581</v>
      </c>
      <c r="C123" s="303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 t="s">
        <v>332</v>
      </c>
      <c r="B125" s="1" t="s">
        <v>334</v>
      </c>
      <c r="C125" s="1" t="s">
        <v>335</v>
      </c>
      <c r="D125" s="292" t="s">
        <v>479</v>
      </c>
      <c r="E125" s="292" t="s">
        <v>82</v>
      </c>
      <c r="F125" s="292" t="s">
        <v>379</v>
      </c>
    </row>
    <row r="126" spans="1:6" x14ac:dyDescent="0.25">
      <c r="A126" s="27" t="s">
        <v>73</v>
      </c>
      <c r="B126" s="304"/>
      <c r="C126" s="314">
        <v>175</v>
      </c>
      <c r="D126" s="315"/>
      <c r="E126" s="15">
        <v>175</v>
      </c>
      <c r="F126" s="316">
        <v>0</v>
      </c>
    </row>
    <row r="127" spans="1:6" x14ac:dyDescent="0.25">
      <c r="A127" s="27" t="s">
        <v>68</v>
      </c>
      <c r="B127" s="304">
        <v>1.2078096900254203</v>
      </c>
      <c r="C127" s="314">
        <v>32913</v>
      </c>
      <c r="D127" s="317">
        <v>1.2078096900254203</v>
      </c>
      <c r="E127" s="175">
        <v>32913</v>
      </c>
      <c r="F127" s="34">
        <v>27250.153953730322</v>
      </c>
    </row>
    <row r="128" spans="1:6" x14ac:dyDescent="0.25">
      <c r="A128" s="27" t="s">
        <v>333</v>
      </c>
      <c r="B128" s="304">
        <v>1.2078096900254203</v>
      </c>
      <c r="C128" s="314">
        <v>33088</v>
      </c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299" t="s">
        <v>582</v>
      </c>
      <c r="B131" s="300"/>
      <c r="C131" s="301">
        <v>26229.870129870131</v>
      </c>
      <c r="D131" s="1"/>
      <c r="E131" s="1"/>
      <c r="F131" s="1"/>
    </row>
    <row r="132" spans="1:6" x14ac:dyDescent="0.25">
      <c r="A132" s="1" t="s">
        <v>326</v>
      </c>
      <c r="B132" s="1" t="s">
        <v>371</v>
      </c>
      <c r="C132" s="1"/>
      <c r="D132" s="1"/>
      <c r="E132" s="1"/>
      <c r="F132" s="1"/>
    </row>
    <row r="133" spans="1:6" x14ac:dyDescent="0.25">
      <c r="A133" s="1" t="s">
        <v>82</v>
      </c>
      <c r="B133" s="1" t="s">
        <v>336</v>
      </c>
      <c r="C133" s="303"/>
      <c r="D133" s="1"/>
      <c r="E133" s="1"/>
      <c r="F133" s="1"/>
    </row>
    <row r="134" spans="1:6" x14ac:dyDescent="0.25">
      <c r="A134" s="1" t="s">
        <v>580</v>
      </c>
      <c r="B134" s="1" t="s">
        <v>583</v>
      </c>
      <c r="C134" s="303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 t="s">
        <v>332</v>
      </c>
      <c r="B136" s="1" t="s">
        <v>334</v>
      </c>
      <c r="C136" s="1" t="s">
        <v>335</v>
      </c>
      <c r="D136" s="292" t="s">
        <v>479</v>
      </c>
      <c r="E136" s="292" t="s">
        <v>82</v>
      </c>
      <c r="F136" s="292" t="s">
        <v>379</v>
      </c>
    </row>
    <row r="137" spans="1:6" x14ac:dyDescent="0.25">
      <c r="A137" s="27" t="s">
        <v>71</v>
      </c>
      <c r="B137" s="304">
        <v>0</v>
      </c>
      <c r="C137" s="314">
        <v>324</v>
      </c>
      <c r="D137" s="315">
        <v>0</v>
      </c>
      <c r="E137" s="15">
        <v>324</v>
      </c>
      <c r="F137" s="316">
        <v>0</v>
      </c>
    </row>
    <row r="138" spans="1:6" x14ac:dyDescent="0.25">
      <c r="A138" s="27" t="s">
        <v>68</v>
      </c>
      <c r="B138" s="304">
        <v>1.54</v>
      </c>
      <c r="C138" s="314">
        <v>40394</v>
      </c>
      <c r="D138" s="317">
        <v>1.54</v>
      </c>
      <c r="E138" s="175">
        <v>40394</v>
      </c>
      <c r="F138" s="34">
        <v>26229.870129870131</v>
      </c>
    </row>
    <row r="139" spans="1:6" x14ac:dyDescent="0.25">
      <c r="A139" s="27" t="s">
        <v>333</v>
      </c>
      <c r="B139" s="304">
        <v>1.54</v>
      </c>
      <c r="C139" s="314">
        <v>40718</v>
      </c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299" t="s">
        <v>584</v>
      </c>
      <c r="B142" s="300"/>
      <c r="C142" s="301">
        <v>36860.007047869869</v>
      </c>
      <c r="D142" s="1"/>
      <c r="E142" s="1"/>
      <c r="F142" s="1"/>
    </row>
    <row r="143" spans="1:6" x14ac:dyDescent="0.25">
      <c r="A143" s="1" t="s">
        <v>326</v>
      </c>
      <c r="B143" s="1" t="s">
        <v>371</v>
      </c>
      <c r="C143" s="1"/>
      <c r="D143" s="1"/>
      <c r="E143" s="1"/>
      <c r="F143" s="1"/>
    </row>
    <row r="144" spans="1:6" x14ac:dyDescent="0.25">
      <c r="A144" s="1" t="s">
        <v>82</v>
      </c>
      <c r="B144" s="1" t="s">
        <v>336</v>
      </c>
      <c r="C144" s="303"/>
      <c r="D144" s="1"/>
      <c r="E144" s="1"/>
      <c r="F144" s="1"/>
    </row>
    <row r="145" spans="1:6" x14ac:dyDescent="0.25">
      <c r="A145" s="1" t="s">
        <v>580</v>
      </c>
      <c r="B145" s="1" t="s">
        <v>585</v>
      </c>
      <c r="C145" s="303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 t="s">
        <v>332</v>
      </c>
      <c r="B147" s="1" t="s">
        <v>334</v>
      </c>
      <c r="C147" s="1" t="s">
        <v>335</v>
      </c>
      <c r="D147" s="292" t="s">
        <v>479</v>
      </c>
      <c r="E147" s="292" t="s">
        <v>82</v>
      </c>
      <c r="F147" s="292" t="s">
        <v>379</v>
      </c>
    </row>
    <row r="148" spans="1:6" x14ac:dyDescent="0.25">
      <c r="A148" s="27" t="s">
        <v>68</v>
      </c>
      <c r="B148" s="304">
        <v>0.53916999999999993</v>
      </c>
      <c r="C148" s="314">
        <v>19873.810000000001</v>
      </c>
      <c r="D148" s="317">
        <v>0.53917000000000004</v>
      </c>
      <c r="E148" s="175">
        <v>19873.809999999998</v>
      </c>
      <c r="F148" s="34">
        <v>36860.007047869869</v>
      </c>
    </row>
    <row r="149" spans="1:6" x14ac:dyDescent="0.25">
      <c r="A149" s="27" t="s">
        <v>333</v>
      </c>
      <c r="B149" s="304">
        <v>0.53916999999999993</v>
      </c>
      <c r="C149" s="314">
        <v>19873.810000000001</v>
      </c>
      <c r="D149" s="1"/>
      <c r="E149" s="1"/>
      <c r="F149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79"/>
  <sheetViews>
    <sheetView zoomScale="90" zoomScaleNormal="90" workbookViewId="0">
      <selection activeCell="E23" sqref="E23"/>
    </sheetView>
  </sheetViews>
  <sheetFormatPr defaultRowHeight="15" x14ac:dyDescent="0.25"/>
  <cols>
    <col min="1" max="1" width="27.7109375" customWidth="1"/>
    <col min="2" max="2" width="17.85546875" bestFit="1" customWidth="1"/>
    <col min="3" max="3" width="14.5703125" bestFit="1" customWidth="1"/>
    <col min="4" max="4" width="13" customWidth="1"/>
    <col min="5" max="5" width="14.140625" bestFit="1" customWidth="1"/>
    <col min="6" max="6" width="15.42578125" bestFit="1" customWidth="1"/>
    <col min="7" max="7" width="16.42578125" bestFit="1" customWidth="1"/>
    <col min="8" max="8" width="16" customWidth="1"/>
    <col min="9" max="9" width="20" bestFit="1" customWidth="1"/>
    <col min="10" max="10" width="13.5703125" bestFit="1" customWidth="1"/>
    <col min="11" max="11" width="29.140625" bestFit="1" customWidth="1"/>
    <col min="12" max="12" width="18" customWidth="1"/>
    <col min="13" max="13" width="12.28515625" customWidth="1"/>
    <col min="14" max="14" width="10.5703125" style="1" customWidth="1"/>
    <col min="15" max="15" width="21.7109375" customWidth="1"/>
    <col min="16" max="16" width="20.85546875" customWidth="1"/>
    <col min="17" max="17" width="29" customWidth="1"/>
    <col min="18" max="18" width="15.85546875" customWidth="1"/>
    <col min="19" max="19" width="23.5703125" customWidth="1"/>
    <col min="20" max="20" width="40.28515625" customWidth="1"/>
    <col min="21" max="21" width="45.5703125" customWidth="1"/>
    <col min="22" max="22" width="20.5703125" bestFit="1" customWidth="1"/>
    <col min="23" max="23" width="32.85546875" bestFit="1" customWidth="1"/>
    <col min="24" max="24" width="36.7109375" bestFit="1" customWidth="1"/>
    <col min="25" max="25" width="23.7109375" bestFit="1" customWidth="1"/>
    <col min="26" max="26" width="41" bestFit="1" customWidth="1"/>
    <col min="27" max="27" width="30.28515625" bestFit="1" customWidth="1"/>
    <col min="28" max="28" width="34.85546875" bestFit="1" customWidth="1"/>
    <col min="29" max="29" width="30.140625" bestFit="1" customWidth="1"/>
    <col min="30" max="30" width="23.42578125" bestFit="1" customWidth="1"/>
    <col min="31" max="31" width="42.140625" bestFit="1" customWidth="1"/>
    <col min="32" max="32" width="28.140625" bestFit="1" customWidth="1"/>
    <col min="33" max="33" width="26.42578125" bestFit="1" customWidth="1"/>
    <col min="34" max="34" width="35.5703125" bestFit="1" customWidth="1"/>
    <col min="35" max="35" width="27.42578125" bestFit="1" customWidth="1"/>
    <col min="36" max="36" width="37.5703125" bestFit="1" customWidth="1"/>
    <col min="37" max="37" width="40.7109375" bestFit="1" customWidth="1"/>
    <col min="38" max="38" width="38.5703125" bestFit="1" customWidth="1"/>
    <col min="39" max="39" width="38.140625" bestFit="1" customWidth="1"/>
    <col min="40" max="40" width="35" bestFit="1" customWidth="1"/>
    <col min="41" max="41" width="28.28515625" bestFit="1" customWidth="1"/>
    <col min="42" max="42" width="36.5703125" bestFit="1" customWidth="1"/>
    <col min="43" max="43" width="36.7109375" bestFit="1" customWidth="1"/>
    <col min="44" max="44" width="37.28515625" bestFit="1" customWidth="1"/>
    <col min="45" max="45" width="38" bestFit="1" customWidth="1"/>
    <col min="46" max="46" width="43.140625" bestFit="1" customWidth="1"/>
    <col min="47" max="47" width="24.5703125" bestFit="1" customWidth="1"/>
    <col min="48" max="48" width="46.5703125" bestFit="1" customWidth="1"/>
    <col min="49" max="49" width="22.28515625" bestFit="1" customWidth="1"/>
    <col min="50" max="50" width="18.42578125" bestFit="1" customWidth="1"/>
    <col min="51" max="51" width="43.42578125" bestFit="1" customWidth="1"/>
    <col min="52" max="52" width="29.42578125" bestFit="1" customWidth="1"/>
    <col min="53" max="53" width="16.28515625" bestFit="1" customWidth="1"/>
    <col min="54" max="54" width="20" bestFit="1" customWidth="1"/>
    <col min="55" max="55" width="30.140625" bestFit="1" customWidth="1"/>
    <col min="56" max="56" width="45" bestFit="1" customWidth="1"/>
    <col min="57" max="57" width="25.5703125" bestFit="1" customWidth="1"/>
    <col min="58" max="58" width="40.7109375" bestFit="1" customWidth="1"/>
    <col min="59" max="59" width="45.5703125" bestFit="1" customWidth="1"/>
    <col min="60" max="60" width="26.5703125" bestFit="1" customWidth="1"/>
    <col min="61" max="61" width="46.85546875" bestFit="1" customWidth="1"/>
    <col min="62" max="62" width="36.42578125" bestFit="1" customWidth="1"/>
    <col min="63" max="63" width="38.28515625" bestFit="1" customWidth="1"/>
    <col min="64" max="64" width="35.5703125" bestFit="1" customWidth="1"/>
    <col min="65" max="65" width="32.5703125" bestFit="1" customWidth="1"/>
    <col min="66" max="66" width="21.140625" bestFit="1" customWidth="1"/>
    <col min="67" max="67" width="18.140625" bestFit="1" customWidth="1"/>
    <col min="68" max="68" width="26.28515625" bestFit="1" customWidth="1"/>
    <col min="69" max="69" width="36.42578125" bestFit="1" customWidth="1"/>
    <col min="70" max="70" width="32.5703125" bestFit="1" customWidth="1"/>
    <col min="71" max="71" width="41" bestFit="1" customWidth="1"/>
    <col min="72" max="72" width="19.7109375" bestFit="1" customWidth="1"/>
    <col min="73" max="73" width="20.140625" bestFit="1" customWidth="1"/>
    <col min="74" max="74" width="40.7109375" bestFit="1" customWidth="1"/>
    <col min="75" max="75" width="32.140625" bestFit="1" customWidth="1"/>
    <col min="76" max="76" width="31.28515625" bestFit="1" customWidth="1"/>
    <col min="77" max="77" width="29.85546875" bestFit="1" customWidth="1"/>
    <col min="78" max="78" width="35" bestFit="1" customWidth="1"/>
    <col min="79" max="79" width="35.85546875" bestFit="1" customWidth="1"/>
    <col min="80" max="80" width="45.42578125" bestFit="1" customWidth="1"/>
    <col min="81" max="81" width="15.7109375" bestFit="1" customWidth="1"/>
    <col min="82" max="82" width="27.28515625" bestFit="1" customWidth="1"/>
    <col min="83" max="83" width="25.85546875" bestFit="1" customWidth="1"/>
    <col min="84" max="84" width="35.140625" bestFit="1" customWidth="1"/>
    <col min="85" max="85" width="33.140625" bestFit="1" customWidth="1"/>
    <col min="86" max="86" width="9.85546875" bestFit="1" customWidth="1"/>
    <col min="87" max="87" width="25.85546875" bestFit="1" customWidth="1"/>
    <col min="88" max="88" width="27.7109375" bestFit="1" customWidth="1"/>
    <col min="89" max="89" width="9.42578125" bestFit="1" customWidth="1"/>
    <col min="90" max="90" width="48.140625" bestFit="1" customWidth="1"/>
    <col min="91" max="91" width="23.42578125" bestFit="1" customWidth="1"/>
    <col min="92" max="92" width="23.28515625" bestFit="1" customWidth="1"/>
    <col min="93" max="93" width="33.28515625" bestFit="1" customWidth="1"/>
    <col min="94" max="94" width="35.42578125" bestFit="1" customWidth="1"/>
    <col min="95" max="95" width="32.5703125" bestFit="1" customWidth="1"/>
    <col min="96" max="96" width="19.5703125" bestFit="1" customWidth="1"/>
    <col min="97" max="97" width="32.28515625" bestFit="1" customWidth="1"/>
    <col min="98" max="98" width="14.140625" bestFit="1" customWidth="1"/>
    <col min="99" max="99" width="30.140625" bestFit="1" customWidth="1"/>
    <col min="100" max="100" width="28.140625" bestFit="1" customWidth="1"/>
    <col min="101" max="101" width="45.28515625" bestFit="1" customWidth="1"/>
    <col min="102" max="102" width="36.140625" bestFit="1" customWidth="1"/>
    <col min="103" max="103" width="14.5703125" bestFit="1" customWidth="1"/>
    <col min="104" max="104" width="18" bestFit="1" customWidth="1"/>
    <col min="105" max="105" width="16.140625" bestFit="1" customWidth="1"/>
    <col min="106" max="106" width="24.42578125" bestFit="1" customWidth="1"/>
    <col min="107" max="107" width="30.85546875" bestFit="1" customWidth="1"/>
    <col min="108" max="108" width="42.140625" bestFit="1" customWidth="1"/>
    <col min="109" max="109" width="27.85546875" bestFit="1" customWidth="1"/>
    <col min="110" max="110" width="15.5703125" bestFit="1" customWidth="1"/>
    <col min="111" max="111" width="32.5703125" bestFit="1" customWidth="1"/>
    <col min="112" max="112" width="35.42578125" bestFit="1" customWidth="1"/>
    <col min="113" max="113" width="14.5703125" bestFit="1" customWidth="1"/>
    <col min="114" max="114" width="24.85546875" bestFit="1" customWidth="1"/>
    <col min="115" max="115" width="42.7109375" bestFit="1" customWidth="1"/>
    <col min="116" max="116" width="30" bestFit="1" customWidth="1"/>
    <col min="117" max="117" width="39.140625" bestFit="1" customWidth="1"/>
    <col min="118" max="118" width="31.42578125" bestFit="1" customWidth="1"/>
    <col min="119" max="119" width="19.5703125" bestFit="1" customWidth="1"/>
    <col min="120" max="120" width="40.42578125" bestFit="1" customWidth="1"/>
    <col min="121" max="121" width="36.42578125" bestFit="1" customWidth="1"/>
    <col min="122" max="122" width="31.5703125" bestFit="1" customWidth="1"/>
    <col min="123" max="123" width="30.140625" bestFit="1" customWidth="1"/>
    <col min="124" max="124" width="27.7109375" bestFit="1" customWidth="1"/>
    <col min="125" max="125" width="24.5703125" bestFit="1" customWidth="1"/>
    <col min="126" max="126" width="48.140625" bestFit="1" customWidth="1"/>
    <col min="127" max="127" width="37.42578125" bestFit="1" customWidth="1"/>
    <col min="128" max="128" width="36.42578125" bestFit="1" customWidth="1"/>
    <col min="129" max="129" width="46" bestFit="1" customWidth="1"/>
    <col min="130" max="130" width="23.85546875" bestFit="1" customWidth="1"/>
    <col min="131" max="131" width="16.28515625" bestFit="1" customWidth="1"/>
    <col min="132" max="132" width="27.85546875" bestFit="1" customWidth="1"/>
    <col min="133" max="133" width="37.28515625" bestFit="1" customWidth="1"/>
    <col min="134" max="134" width="21.7109375" bestFit="1" customWidth="1"/>
    <col min="135" max="135" width="18.85546875" bestFit="1" customWidth="1"/>
    <col min="136" max="136" width="21.42578125" bestFit="1" customWidth="1"/>
    <col min="137" max="137" width="23.85546875" bestFit="1" customWidth="1"/>
    <col min="138" max="138" width="28.28515625" bestFit="1" customWidth="1"/>
    <col min="139" max="139" width="33.28515625" bestFit="1" customWidth="1"/>
    <col min="140" max="140" width="44.85546875" bestFit="1" customWidth="1"/>
    <col min="141" max="141" width="39.5703125" bestFit="1" customWidth="1"/>
    <col min="142" max="142" width="28" bestFit="1" customWidth="1"/>
    <col min="143" max="143" width="29" bestFit="1" customWidth="1"/>
    <col min="144" max="144" width="39" bestFit="1" customWidth="1"/>
    <col min="145" max="145" width="14.85546875" bestFit="1" customWidth="1"/>
    <col min="146" max="146" width="22.28515625" bestFit="1" customWidth="1"/>
    <col min="147" max="147" width="11.7109375" bestFit="1" customWidth="1"/>
    <col min="148" max="148" width="15.42578125" bestFit="1" customWidth="1"/>
    <col min="149" max="149" width="27.28515625" bestFit="1" customWidth="1"/>
    <col min="150" max="150" width="26.5703125" bestFit="1" customWidth="1"/>
    <col min="151" max="151" width="20.5703125" bestFit="1" customWidth="1"/>
    <col min="152" max="152" width="18.85546875" bestFit="1" customWidth="1"/>
    <col min="153" max="153" width="23.42578125" bestFit="1" customWidth="1"/>
    <col min="154" max="154" width="20.140625" bestFit="1" customWidth="1"/>
    <col min="155" max="155" width="22.85546875" bestFit="1" customWidth="1"/>
    <col min="156" max="156" width="26.5703125" bestFit="1" customWidth="1"/>
    <col min="157" max="157" width="11.28515625" customWidth="1"/>
  </cols>
  <sheetData>
    <row r="1" spans="1:14" s="1" customFormat="1" ht="15.75" x14ac:dyDescent="0.25">
      <c r="A1" s="572" t="s">
        <v>349</v>
      </c>
      <c r="B1" s="572"/>
      <c r="C1" s="572"/>
      <c r="D1" s="572"/>
      <c r="E1" s="572"/>
      <c r="F1" s="572"/>
      <c r="G1" s="572"/>
      <c r="H1" s="572"/>
      <c r="I1" s="572"/>
    </row>
    <row r="2" spans="1:14" x14ac:dyDescent="0.25">
      <c r="A2" s="26" t="s">
        <v>80</v>
      </c>
      <c r="B2" s="1" t="s">
        <v>336</v>
      </c>
    </row>
    <row r="3" spans="1:14" x14ac:dyDescent="0.25">
      <c r="A3" s="26" t="s">
        <v>82</v>
      </c>
      <c r="B3" s="1" t="s">
        <v>336</v>
      </c>
    </row>
    <row r="5" spans="1:14" s="32" customFormat="1" x14ac:dyDescent="0.25">
      <c r="A5" s="44" t="s">
        <v>335</v>
      </c>
      <c r="B5" s="44" t="s">
        <v>342</v>
      </c>
      <c r="C5" s="41"/>
      <c r="D5" s="41"/>
      <c r="E5" s="41"/>
      <c r="F5" s="41"/>
      <c r="G5" s="41"/>
      <c r="H5" s="41"/>
      <c r="I5" s="41"/>
    </row>
    <row r="6" spans="1:14" s="32" customFormat="1" ht="45" x14ac:dyDescent="0.25">
      <c r="A6" s="173" t="s">
        <v>332</v>
      </c>
      <c r="B6" s="174" t="s">
        <v>253</v>
      </c>
      <c r="C6" s="174" t="s">
        <v>231</v>
      </c>
      <c r="D6" s="174" t="s">
        <v>243</v>
      </c>
      <c r="E6" s="174" t="s">
        <v>265</v>
      </c>
      <c r="F6" s="174" t="s">
        <v>261</v>
      </c>
      <c r="G6" s="174" t="s">
        <v>241</v>
      </c>
      <c r="H6" s="174" t="s">
        <v>239</v>
      </c>
      <c r="I6" s="174" t="s">
        <v>333</v>
      </c>
      <c r="K6" s="2" t="s">
        <v>331</v>
      </c>
      <c r="L6" s="2" t="s">
        <v>231</v>
      </c>
      <c r="M6" s="2" t="s">
        <v>507</v>
      </c>
      <c r="N6" s="2" t="s">
        <v>509</v>
      </c>
    </row>
    <row r="7" spans="1:14" x14ac:dyDescent="0.25">
      <c r="A7" s="40" t="s">
        <v>321</v>
      </c>
      <c r="B7" s="43">
        <v>70</v>
      </c>
      <c r="C7" s="43">
        <v>6717</v>
      </c>
      <c r="D7" s="43"/>
      <c r="E7" s="43"/>
      <c r="F7" s="43"/>
      <c r="G7" s="43">
        <v>17161</v>
      </c>
      <c r="H7" s="43">
        <v>211</v>
      </c>
      <c r="I7" s="43">
        <v>24159</v>
      </c>
      <c r="K7" s="58" t="s">
        <v>321</v>
      </c>
      <c r="L7" s="15">
        <v>6717</v>
      </c>
      <c r="M7" s="15"/>
      <c r="N7" s="176">
        <f>L7-M7</f>
        <v>6717</v>
      </c>
    </row>
    <row r="8" spans="1:14" x14ac:dyDescent="0.25">
      <c r="A8" s="328" t="s">
        <v>325</v>
      </c>
      <c r="B8" s="329"/>
      <c r="C8" s="329">
        <v>28584</v>
      </c>
      <c r="D8" s="329">
        <v>50</v>
      </c>
      <c r="E8" s="329">
        <v>2308</v>
      </c>
      <c r="F8" s="329">
        <v>2024</v>
      </c>
      <c r="G8" s="329">
        <v>1484</v>
      </c>
      <c r="H8" s="329">
        <v>684</v>
      </c>
      <c r="I8" s="329">
        <v>35134</v>
      </c>
      <c r="K8" s="58" t="s">
        <v>325</v>
      </c>
      <c r="L8" s="15">
        <v>28584</v>
      </c>
      <c r="M8" s="15"/>
      <c r="N8" s="176">
        <f t="shared" ref="N8:N11" si="0">L8-M8</f>
        <v>28584</v>
      </c>
    </row>
    <row r="9" spans="1:14" ht="14.45" x14ac:dyDescent="0.3">
      <c r="A9" s="328" t="s">
        <v>323</v>
      </c>
      <c r="B9" s="329"/>
      <c r="C9" s="329">
        <v>82181</v>
      </c>
      <c r="D9" s="329"/>
      <c r="E9" s="329">
        <v>3242</v>
      </c>
      <c r="F9" s="329">
        <v>1078</v>
      </c>
      <c r="G9" s="329">
        <v>1070</v>
      </c>
      <c r="H9" s="329">
        <v>578</v>
      </c>
      <c r="I9" s="329">
        <v>88149</v>
      </c>
      <c r="K9" s="58" t="s">
        <v>323</v>
      </c>
      <c r="L9" s="15">
        <v>82181</v>
      </c>
      <c r="M9" s="15">
        <f>I15</f>
        <v>70561.34</v>
      </c>
      <c r="N9" s="176">
        <f t="shared" si="0"/>
        <v>11619.660000000003</v>
      </c>
    </row>
    <row r="10" spans="1:14" ht="14.45" x14ac:dyDescent="0.3">
      <c r="A10" s="328" t="s">
        <v>324</v>
      </c>
      <c r="B10" s="329"/>
      <c r="C10" s="329">
        <v>87301</v>
      </c>
      <c r="D10" s="329">
        <v>282</v>
      </c>
      <c r="E10" s="329">
        <v>5025</v>
      </c>
      <c r="F10" s="329">
        <v>5578</v>
      </c>
      <c r="G10" s="329">
        <v>9923</v>
      </c>
      <c r="H10" s="329">
        <v>1689</v>
      </c>
      <c r="I10" s="329">
        <v>109798</v>
      </c>
      <c r="K10" s="58" t="s">
        <v>324</v>
      </c>
      <c r="L10" s="15">
        <v>87301</v>
      </c>
      <c r="M10" s="15">
        <f>I14</f>
        <v>60613.999999999993</v>
      </c>
      <c r="N10" s="176">
        <f t="shared" si="0"/>
        <v>26687.000000000007</v>
      </c>
    </row>
    <row r="11" spans="1:14" ht="14.45" x14ac:dyDescent="0.3">
      <c r="A11" s="328" t="s">
        <v>322</v>
      </c>
      <c r="B11" s="329"/>
      <c r="C11" s="329">
        <v>108735</v>
      </c>
      <c r="D11" s="329"/>
      <c r="E11" s="329"/>
      <c r="F11" s="329"/>
      <c r="G11" s="329">
        <v>3472</v>
      </c>
      <c r="H11" s="329">
        <v>625</v>
      </c>
      <c r="I11" s="329">
        <v>112832</v>
      </c>
      <c r="K11" s="58" t="s">
        <v>322</v>
      </c>
      <c r="L11" s="15">
        <v>108735</v>
      </c>
      <c r="M11" s="15">
        <f>I13</f>
        <v>91049</v>
      </c>
      <c r="N11" s="176">
        <f t="shared" si="0"/>
        <v>17686</v>
      </c>
    </row>
    <row r="12" spans="1:14" ht="14.45" x14ac:dyDescent="0.3">
      <c r="A12" s="328" t="s">
        <v>333</v>
      </c>
      <c r="B12" s="329">
        <v>70</v>
      </c>
      <c r="C12" s="329">
        <v>313518</v>
      </c>
      <c r="D12" s="329">
        <v>332</v>
      </c>
      <c r="E12" s="329">
        <v>10575</v>
      </c>
      <c r="F12" s="329">
        <v>8680</v>
      </c>
      <c r="G12" s="329">
        <v>33110</v>
      </c>
      <c r="H12" s="329">
        <v>3787</v>
      </c>
      <c r="I12" s="329">
        <v>370072</v>
      </c>
      <c r="L12" s="175">
        <f>SUM(L7:L11)</f>
        <v>313518</v>
      </c>
    </row>
    <row r="13" spans="1:14" s="1" customFormat="1" ht="14.45" x14ac:dyDescent="0.3">
      <c r="A13" s="46" t="s">
        <v>351</v>
      </c>
      <c r="B13" s="47"/>
      <c r="C13" s="47"/>
      <c r="D13" s="47"/>
      <c r="E13" s="47"/>
      <c r="F13" s="47"/>
      <c r="G13" s="47"/>
      <c r="H13" s="47"/>
      <c r="I13" s="48">
        <v>91049</v>
      </c>
    </row>
    <row r="14" spans="1:14" s="1" customFormat="1" ht="14.45" x14ac:dyDescent="0.3">
      <c r="A14" s="46" t="s">
        <v>352</v>
      </c>
      <c r="B14" s="47"/>
      <c r="C14" s="47"/>
      <c r="D14" s="47"/>
      <c r="E14" s="47"/>
      <c r="F14" s="47"/>
      <c r="G14" s="47"/>
      <c r="H14" s="47"/>
      <c r="I14" s="48">
        <v>60613.999999999993</v>
      </c>
    </row>
    <row r="15" spans="1:14" ht="14.45" x14ac:dyDescent="0.3">
      <c r="A15" s="49" t="s">
        <v>353</v>
      </c>
      <c r="I15" s="48">
        <v>70561.34</v>
      </c>
      <c r="J15" s="1"/>
    </row>
    <row r="16" spans="1:14" ht="14.45" x14ac:dyDescent="0.3">
      <c r="F16" s="212">
        <v>19</v>
      </c>
      <c r="H16">
        <f>GETPIVOTDATA("Actual",$A$5,"LineDescription","Staff Training 204")</f>
        <v>3787</v>
      </c>
    </row>
    <row r="17" spans="1:10" ht="14.45" x14ac:dyDescent="0.3">
      <c r="H17" s="29">
        <f>H16/F16</f>
        <v>199.31578947368422</v>
      </c>
    </row>
    <row r="18" spans="1:10" ht="15.6" x14ac:dyDescent="0.3">
      <c r="A18" s="572" t="s">
        <v>350</v>
      </c>
      <c r="B18" s="572"/>
      <c r="C18" s="572"/>
      <c r="D18" s="572"/>
      <c r="E18" s="572"/>
      <c r="F18" s="572"/>
      <c r="G18" s="572"/>
      <c r="H18" s="572"/>
      <c r="J18" s="32"/>
    </row>
    <row r="19" spans="1:10" ht="14.45" x14ac:dyDescent="0.3">
      <c r="A19" s="26" t="s">
        <v>80</v>
      </c>
      <c r="B19" s="1" t="s">
        <v>336</v>
      </c>
      <c r="J19" s="59"/>
    </row>
    <row r="20" spans="1:10" ht="14.45" x14ac:dyDescent="0.3">
      <c r="A20" s="26" t="s">
        <v>82</v>
      </c>
      <c r="B20" s="1" t="s">
        <v>336</v>
      </c>
      <c r="J20" s="201"/>
    </row>
    <row r="21" spans="1:10" ht="14.45" x14ac:dyDescent="0.3">
      <c r="J21" s="142"/>
    </row>
    <row r="22" spans="1:10" s="32" customFormat="1" ht="14.45" x14ac:dyDescent="0.3">
      <c r="A22" s="44" t="s">
        <v>335</v>
      </c>
      <c r="B22" s="44" t="s">
        <v>342</v>
      </c>
      <c r="C22" s="41"/>
      <c r="D22" s="41"/>
      <c r="E22" s="41"/>
      <c r="F22" s="41"/>
      <c r="G22" s="41"/>
      <c r="H22" s="41"/>
      <c r="J22" s="142"/>
    </row>
    <row r="23" spans="1:10" s="32" customFormat="1" ht="43.15" x14ac:dyDescent="0.3">
      <c r="A23" s="44" t="s">
        <v>332</v>
      </c>
      <c r="B23" s="41" t="s">
        <v>283</v>
      </c>
      <c r="C23" s="41" t="s">
        <v>215</v>
      </c>
      <c r="D23" s="41" t="s">
        <v>213</v>
      </c>
      <c r="E23" s="41" t="s">
        <v>197</v>
      </c>
      <c r="F23" s="41" t="s">
        <v>229</v>
      </c>
      <c r="G23" s="41" t="s">
        <v>267</v>
      </c>
      <c r="H23" s="41" t="s">
        <v>333</v>
      </c>
      <c r="J23" s="142"/>
    </row>
    <row r="24" spans="1:10" ht="14.45" x14ac:dyDescent="0.3">
      <c r="A24" s="40" t="s">
        <v>321</v>
      </c>
      <c r="B24" s="34">
        <v>36267.143043113851</v>
      </c>
      <c r="C24" s="34">
        <v>9384</v>
      </c>
      <c r="D24" s="34">
        <v>14005</v>
      </c>
      <c r="E24" s="34">
        <v>141622</v>
      </c>
      <c r="F24" s="34">
        <v>11206</v>
      </c>
      <c r="G24" s="34">
        <v>24159</v>
      </c>
      <c r="H24" s="34">
        <v>236643.14304311384</v>
      </c>
      <c r="J24" s="142"/>
    </row>
    <row r="25" spans="1:10" ht="14.45" x14ac:dyDescent="0.3">
      <c r="A25" s="40" t="s">
        <v>325</v>
      </c>
      <c r="B25" s="34">
        <v>90918.025418565565</v>
      </c>
      <c r="C25" s="34">
        <v>40382</v>
      </c>
      <c r="D25" s="34">
        <v>12734</v>
      </c>
      <c r="E25" s="34">
        <v>168563</v>
      </c>
      <c r="F25" s="205">
        <v>80508</v>
      </c>
      <c r="G25" s="34">
        <v>35134</v>
      </c>
      <c r="H25" s="34">
        <v>428239.02541856555</v>
      </c>
      <c r="J25" s="59"/>
    </row>
    <row r="26" spans="1:10" ht="14.45" x14ac:dyDescent="0.3">
      <c r="A26" s="40" t="s">
        <v>323</v>
      </c>
      <c r="B26" s="34">
        <v>49342.103822186633</v>
      </c>
      <c r="C26" s="34">
        <v>15299</v>
      </c>
      <c r="D26" s="34">
        <v>4823</v>
      </c>
      <c r="E26" s="34">
        <v>63859</v>
      </c>
      <c r="F26" s="34">
        <v>12671</v>
      </c>
      <c r="G26" s="34">
        <v>88149</v>
      </c>
      <c r="H26" s="34">
        <v>234143.10382218665</v>
      </c>
    </row>
    <row r="27" spans="1:10" ht="14.45" x14ac:dyDescent="0.3">
      <c r="A27" s="40" t="s">
        <v>324</v>
      </c>
      <c r="B27" s="34">
        <v>83026.887945338793</v>
      </c>
      <c r="C27" s="34">
        <v>33107</v>
      </c>
      <c r="D27" s="34">
        <v>10474</v>
      </c>
      <c r="E27" s="34">
        <v>138191</v>
      </c>
      <c r="F27" s="34">
        <v>18865</v>
      </c>
      <c r="G27" s="34">
        <v>109798</v>
      </c>
      <c r="H27" s="34">
        <v>393461.88794533879</v>
      </c>
    </row>
    <row r="28" spans="1:10" ht="14.45" x14ac:dyDescent="0.3">
      <c r="A28" s="40" t="s">
        <v>322</v>
      </c>
      <c r="B28" s="34">
        <v>14425.268565749915</v>
      </c>
      <c r="C28" s="34">
        <v>14919</v>
      </c>
      <c r="D28" s="34">
        <v>11617</v>
      </c>
      <c r="E28" s="34">
        <v>131011</v>
      </c>
      <c r="F28" s="34">
        <v>15063</v>
      </c>
      <c r="G28" s="34">
        <v>112832</v>
      </c>
      <c r="H28" s="34">
        <v>299867.26856574992</v>
      </c>
    </row>
    <row r="29" spans="1:10" ht="14.45" x14ac:dyDescent="0.3">
      <c r="A29" s="40" t="s">
        <v>333</v>
      </c>
      <c r="B29" s="34">
        <v>273979.42879495479</v>
      </c>
      <c r="C29" s="34">
        <v>113091</v>
      </c>
      <c r="D29" s="34">
        <v>53653</v>
      </c>
      <c r="E29" s="34">
        <v>643246</v>
      </c>
      <c r="F29" s="34">
        <v>138313</v>
      </c>
      <c r="G29" s="34">
        <v>370072</v>
      </c>
      <c r="H29" s="34">
        <v>1592354.4287949549</v>
      </c>
    </row>
    <row r="31" spans="1:10" ht="14.45" x14ac:dyDescent="0.3">
      <c r="E31" s="206" t="s">
        <v>479</v>
      </c>
      <c r="F31">
        <v>19.32</v>
      </c>
    </row>
    <row r="32" spans="1:10" ht="14.45" x14ac:dyDescent="0.3">
      <c r="E32" s="206" t="s">
        <v>524</v>
      </c>
      <c r="F32">
        <v>5.3800000000000008</v>
      </c>
    </row>
    <row r="33" spans="1:16" ht="14.45" x14ac:dyDescent="0.3">
      <c r="E33" s="206" t="s">
        <v>523</v>
      </c>
      <c r="F33">
        <v>57805</v>
      </c>
    </row>
    <row r="34" spans="1:16" ht="14.45" x14ac:dyDescent="0.3">
      <c r="E34" s="207" t="s">
        <v>525</v>
      </c>
      <c r="F34" s="208">
        <f>F33/(F31-F32)</f>
        <v>4146.7001434720232</v>
      </c>
    </row>
    <row r="36" spans="1:16" ht="14.45" x14ac:dyDescent="0.3">
      <c r="F36" s="56"/>
    </row>
    <row r="37" spans="1:16" ht="15.6" x14ac:dyDescent="0.3">
      <c r="A37" s="571" t="s">
        <v>531</v>
      </c>
      <c r="B37" s="571"/>
      <c r="C37" s="571"/>
      <c r="D37" s="571"/>
      <c r="E37" s="571"/>
      <c r="F37" s="571"/>
      <c r="G37" s="571"/>
      <c r="H37" s="571"/>
      <c r="I37" s="571"/>
      <c r="J37" s="571"/>
      <c r="K37" s="571"/>
    </row>
    <row r="39" spans="1:16" ht="15.6" x14ac:dyDescent="0.3">
      <c r="A39" s="570" t="s">
        <v>349</v>
      </c>
      <c r="B39" s="570"/>
      <c r="C39" s="570"/>
      <c r="D39" s="570"/>
      <c r="E39" s="570"/>
      <c r="F39" s="570"/>
      <c r="G39" s="570"/>
      <c r="H39" s="570"/>
      <c r="I39" s="570"/>
      <c r="J39" s="570"/>
      <c r="K39" s="570"/>
    </row>
    <row r="40" spans="1:16" ht="43.15" x14ac:dyDescent="0.3">
      <c r="A40" s="216" t="s">
        <v>332</v>
      </c>
      <c r="B40" s="216" t="s">
        <v>253</v>
      </c>
      <c r="C40" s="216" t="s">
        <v>231</v>
      </c>
      <c r="D40" s="216" t="s">
        <v>243</v>
      </c>
      <c r="E40" s="216" t="s">
        <v>265</v>
      </c>
      <c r="F40" s="216" t="s">
        <v>261</v>
      </c>
      <c r="G40" s="216" t="s">
        <v>241</v>
      </c>
      <c r="H40" s="216" t="s">
        <v>239</v>
      </c>
      <c r="I40" s="216" t="s">
        <v>245</v>
      </c>
      <c r="J40" s="216" t="s">
        <v>532</v>
      </c>
      <c r="K40" s="216" t="s">
        <v>333</v>
      </c>
      <c r="N40"/>
      <c r="P40" s="1"/>
    </row>
    <row r="41" spans="1:16" ht="14.45" x14ac:dyDescent="0.3">
      <c r="A41" s="21" t="s">
        <v>321</v>
      </c>
      <c r="B41" s="15">
        <v>70</v>
      </c>
      <c r="C41" s="15">
        <v>6717</v>
      </c>
      <c r="D41" s="15"/>
      <c r="E41" s="15"/>
      <c r="F41" s="15"/>
      <c r="G41" s="15">
        <v>17161</v>
      </c>
      <c r="H41" s="15">
        <v>211</v>
      </c>
      <c r="I41" s="15"/>
      <c r="J41" s="15"/>
      <c r="K41" s="15">
        <v>24159</v>
      </c>
      <c r="L41" s="30"/>
      <c r="N41"/>
      <c r="P41" s="1"/>
    </row>
    <row r="42" spans="1:16" ht="14.45" x14ac:dyDescent="0.3">
      <c r="A42" s="21" t="s">
        <v>325</v>
      </c>
      <c r="B42" s="15"/>
      <c r="C42" s="15">
        <v>28584</v>
      </c>
      <c r="D42" s="15">
        <v>50</v>
      </c>
      <c r="E42" s="15">
        <v>2308</v>
      </c>
      <c r="F42" s="15">
        <v>2024</v>
      </c>
      <c r="G42" s="15">
        <v>1484</v>
      </c>
      <c r="H42" s="15">
        <v>684</v>
      </c>
      <c r="I42" s="15"/>
      <c r="J42" s="15"/>
      <c r="K42" s="15">
        <v>35134</v>
      </c>
      <c r="L42" s="30"/>
      <c r="N42"/>
      <c r="P42" s="1"/>
    </row>
    <row r="43" spans="1:16" ht="14.45" x14ac:dyDescent="0.3">
      <c r="A43" s="21" t="s">
        <v>323</v>
      </c>
      <c r="B43" s="15"/>
      <c r="C43" s="15">
        <v>82181</v>
      </c>
      <c r="D43" s="15"/>
      <c r="E43" s="15">
        <v>3242</v>
      </c>
      <c r="F43" s="15">
        <v>1078</v>
      </c>
      <c r="G43" s="15">
        <v>1070</v>
      </c>
      <c r="H43" s="15">
        <v>578</v>
      </c>
      <c r="I43" s="15"/>
      <c r="J43" s="15"/>
      <c r="K43" s="15">
        <v>88149</v>
      </c>
      <c r="L43" s="30"/>
      <c r="N43"/>
      <c r="P43" s="1"/>
    </row>
    <row r="44" spans="1:16" ht="14.45" x14ac:dyDescent="0.3">
      <c r="A44" s="21" t="s">
        <v>324</v>
      </c>
      <c r="B44" s="15"/>
      <c r="C44" s="15">
        <v>87301</v>
      </c>
      <c r="D44" s="15">
        <v>282</v>
      </c>
      <c r="E44" s="15">
        <v>5025</v>
      </c>
      <c r="F44" s="15">
        <v>5578</v>
      </c>
      <c r="G44" s="15">
        <v>9923</v>
      </c>
      <c r="H44" s="15">
        <v>1689</v>
      </c>
      <c r="I44" s="15"/>
      <c r="J44" s="15"/>
      <c r="K44" s="15">
        <v>109798</v>
      </c>
      <c r="L44" s="30"/>
      <c r="N44"/>
      <c r="P44" s="1"/>
    </row>
    <row r="45" spans="1:16" ht="14.45" x14ac:dyDescent="0.3">
      <c r="A45" s="21" t="s">
        <v>322</v>
      </c>
      <c r="B45" s="15"/>
      <c r="C45" s="15">
        <v>108735</v>
      </c>
      <c r="D45" s="15"/>
      <c r="E45" s="15"/>
      <c r="F45" s="15"/>
      <c r="G45" s="15">
        <v>3472</v>
      </c>
      <c r="H45" s="15">
        <v>625</v>
      </c>
      <c r="I45" s="15"/>
      <c r="J45" s="15"/>
      <c r="K45" s="15">
        <v>112832</v>
      </c>
      <c r="L45" s="30"/>
      <c r="N45"/>
      <c r="P45" s="1"/>
    </row>
    <row r="46" spans="1:16" ht="14.45" x14ac:dyDescent="0.3">
      <c r="A46" s="21" t="s">
        <v>345</v>
      </c>
      <c r="B46" s="15"/>
      <c r="C46" s="15"/>
      <c r="D46" s="15"/>
      <c r="E46" s="15"/>
      <c r="F46" s="15"/>
      <c r="G46" s="15">
        <v>534</v>
      </c>
      <c r="H46" s="15">
        <v>1000</v>
      </c>
      <c r="I46" s="15"/>
      <c r="J46" s="15"/>
      <c r="K46" s="15">
        <f>SUM(B46:J46)</f>
        <v>1534</v>
      </c>
      <c r="N46"/>
      <c r="P46" s="1"/>
    </row>
    <row r="47" spans="1:16" ht="14.45" x14ac:dyDescent="0.3">
      <c r="A47" s="21" t="s">
        <v>533</v>
      </c>
      <c r="B47" s="15"/>
      <c r="C47" s="15"/>
      <c r="D47" s="15"/>
      <c r="E47" s="15"/>
      <c r="F47" s="15">
        <v>50</v>
      </c>
      <c r="G47" s="15">
        <v>1250</v>
      </c>
      <c r="H47" s="15"/>
      <c r="I47" s="15"/>
      <c r="J47" s="15">
        <v>1215.24</v>
      </c>
      <c r="K47" s="15">
        <f t="shared" ref="K47:K48" si="1">SUM(B47:J47)</f>
        <v>2515.2399999999998</v>
      </c>
      <c r="N47"/>
      <c r="P47" s="1"/>
    </row>
    <row r="48" spans="1:16" thickBot="1" x14ac:dyDescent="0.35">
      <c r="A48" s="218" t="s">
        <v>346</v>
      </c>
      <c r="B48" s="221"/>
      <c r="C48" s="221"/>
      <c r="D48" s="221">
        <v>50</v>
      </c>
      <c r="E48" s="221"/>
      <c r="F48" s="221"/>
      <c r="G48" s="221">
        <v>1400</v>
      </c>
      <c r="H48" s="221"/>
      <c r="I48" s="221">
        <v>100</v>
      </c>
      <c r="J48" s="221"/>
      <c r="K48" s="15">
        <f t="shared" si="1"/>
        <v>1550</v>
      </c>
      <c r="N48"/>
      <c r="P48" s="1"/>
    </row>
    <row r="49" spans="1:11" ht="16.5" thickTop="1" thickBot="1" x14ac:dyDescent="0.3">
      <c r="A49" s="219" t="s">
        <v>333</v>
      </c>
      <c r="B49" s="220">
        <f>SUM(B41:B48)</f>
        <v>70</v>
      </c>
      <c r="C49" s="220">
        <f t="shared" ref="C49:K49" si="2">SUM(C41:C48)</f>
        <v>313518</v>
      </c>
      <c r="D49" s="220">
        <f t="shared" si="2"/>
        <v>382</v>
      </c>
      <c r="E49" s="220">
        <f t="shared" si="2"/>
        <v>10575</v>
      </c>
      <c r="F49" s="220">
        <f t="shared" si="2"/>
        <v>8730</v>
      </c>
      <c r="G49" s="220">
        <f t="shared" si="2"/>
        <v>36294</v>
      </c>
      <c r="H49" s="220">
        <f t="shared" si="2"/>
        <v>4787</v>
      </c>
      <c r="I49" s="220">
        <f t="shared" si="2"/>
        <v>100</v>
      </c>
      <c r="J49" s="220">
        <f t="shared" si="2"/>
        <v>1215.24</v>
      </c>
      <c r="K49" s="220">
        <f t="shared" si="2"/>
        <v>375671.24</v>
      </c>
    </row>
    <row r="50" spans="1:11" ht="15.75" thickTop="1" x14ac:dyDescent="0.25"/>
    <row r="53" spans="1:11" ht="15.75" x14ac:dyDescent="0.25">
      <c r="A53" s="570" t="s">
        <v>350</v>
      </c>
      <c r="B53" s="570"/>
      <c r="C53" s="570"/>
      <c r="D53" s="570"/>
      <c r="E53" s="570"/>
      <c r="F53" s="570"/>
      <c r="G53" s="570"/>
      <c r="H53" s="570"/>
    </row>
    <row r="54" spans="1:11" ht="45" x14ac:dyDescent="0.25">
      <c r="A54" s="216" t="s">
        <v>332</v>
      </c>
      <c r="B54" s="216" t="s">
        <v>283</v>
      </c>
      <c r="C54" s="216" t="s">
        <v>215</v>
      </c>
      <c r="D54" s="216" t="s">
        <v>213</v>
      </c>
      <c r="E54" s="216" t="s">
        <v>197</v>
      </c>
      <c r="F54" s="216" t="s">
        <v>229</v>
      </c>
      <c r="G54" s="216" t="s">
        <v>267</v>
      </c>
      <c r="H54" s="216" t="s">
        <v>333</v>
      </c>
    </row>
    <row r="55" spans="1:11" x14ac:dyDescent="0.25">
      <c r="A55" s="21" t="s">
        <v>321</v>
      </c>
      <c r="B55" s="15">
        <v>36267.143043113851</v>
      </c>
      <c r="C55" s="15">
        <v>9384</v>
      </c>
      <c r="D55" s="15">
        <v>14005</v>
      </c>
      <c r="E55" s="187">
        <v>141622</v>
      </c>
      <c r="F55" s="15">
        <v>11206</v>
      </c>
      <c r="G55" s="15">
        <v>24159</v>
      </c>
      <c r="H55" s="15">
        <v>236643.14304311384</v>
      </c>
      <c r="I55" s="30"/>
    </row>
    <row r="56" spans="1:11" x14ac:dyDescent="0.25">
      <c r="A56" s="21" t="s">
        <v>325</v>
      </c>
      <c r="B56" s="15">
        <v>90918.025418565565</v>
      </c>
      <c r="C56" s="15">
        <v>40382</v>
      </c>
      <c r="D56" s="15">
        <v>12734</v>
      </c>
      <c r="E56" s="187">
        <v>168563</v>
      </c>
      <c r="F56" s="15">
        <v>80508</v>
      </c>
      <c r="G56" s="15">
        <v>35134</v>
      </c>
      <c r="H56" s="15">
        <v>428239.02541856555</v>
      </c>
    </row>
    <row r="57" spans="1:11" x14ac:dyDescent="0.25">
      <c r="A57" s="21" t="s">
        <v>323</v>
      </c>
      <c r="B57" s="15">
        <v>49342.103822186633</v>
      </c>
      <c r="C57" s="15">
        <v>15299</v>
      </c>
      <c r="D57" s="15">
        <v>4823</v>
      </c>
      <c r="E57" s="187">
        <v>63859</v>
      </c>
      <c r="F57" s="15">
        <v>12671</v>
      </c>
      <c r="G57" s="15">
        <v>88149</v>
      </c>
      <c r="H57" s="15">
        <v>234143.10382218665</v>
      </c>
    </row>
    <row r="58" spans="1:11" x14ac:dyDescent="0.25">
      <c r="A58" s="21" t="s">
        <v>324</v>
      </c>
      <c r="B58" s="15">
        <v>83026.887945338793</v>
      </c>
      <c r="C58" s="15">
        <v>33107</v>
      </c>
      <c r="D58" s="15">
        <v>10474</v>
      </c>
      <c r="E58" s="187">
        <v>138191</v>
      </c>
      <c r="F58" s="15">
        <v>18865</v>
      </c>
      <c r="G58" s="15">
        <v>109798</v>
      </c>
      <c r="H58" s="15">
        <v>393461.88794533879</v>
      </c>
    </row>
    <row r="59" spans="1:11" x14ac:dyDescent="0.25">
      <c r="A59" s="21" t="s">
        <v>322</v>
      </c>
      <c r="B59" s="15">
        <v>14425.268565749915</v>
      </c>
      <c r="C59" s="15">
        <v>14919</v>
      </c>
      <c r="D59" s="15">
        <v>11617</v>
      </c>
      <c r="E59" s="187">
        <v>131011</v>
      </c>
      <c r="F59" s="15">
        <v>15063</v>
      </c>
      <c r="G59" s="15">
        <v>112832</v>
      </c>
      <c r="H59" s="15">
        <v>299867.26856574992</v>
      </c>
    </row>
    <row r="60" spans="1:11" x14ac:dyDescent="0.25">
      <c r="A60" s="21" t="s">
        <v>345</v>
      </c>
      <c r="B60" s="15">
        <v>19061</v>
      </c>
      <c r="C60" s="15">
        <v>8750</v>
      </c>
      <c r="D60" s="15">
        <v>6691</v>
      </c>
      <c r="E60" s="187">
        <v>51472</v>
      </c>
      <c r="F60" s="15">
        <v>9577</v>
      </c>
      <c r="G60" s="15">
        <v>1534</v>
      </c>
      <c r="H60" s="15">
        <f>SUM(B60:G60)</f>
        <v>97085</v>
      </c>
    </row>
    <row r="61" spans="1:11" x14ac:dyDescent="0.25">
      <c r="A61" s="21" t="s">
        <v>533</v>
      </c>
      <c r="B61" s="15">
        <v>6128.57</v>
      </c>
      <c r="C61" s="15">
        <v>7099.67</v>
      </c>
      <c r="D61" s="15">
        <v>3012.18</v>
      </c>
      <c r="E61" s="187">
        <v>33468.699999999997</v>
      </c>
      <c r="F61" s="15">
        <v>3040.16</v>
      </c>
      <c r="G61" s="15">
        <v>2515.2399999999998</v>
      </c>
      <c r="H61" s="15">
        <f t="shared" ref="H61:H62" si="3">SUM(B61:G61)</f>
        <v>55264.52</v>
      </c>
    </row>
    <row r="62" spans="1:11" ht="15.75" thickBot="1" x14ac:dyDescent="0.3">
      <c r="A62" s="218" t="s">
        <v>346</v>
      </c>
      <c r="B62" s="221">
        <v>12341.04</v>
      </c>
      <c r="C62" s="221">
        <v>3903.26</v>
      </c>
      <c r="D62" s="221">
        <v>2927.45</v>
      </c>
      <c r="E62" s="236">
        <v>35651.199999999997</v>
      </c>
      <c r="F62" s="221">
        <v>5082</v>
      </c>
      <c r="G62" s="221">
        <v>2656.39</v>
      </c>
      <c r="H62" s="221">
        <f t="shared" si="3"/>
        <v>62561.34</v>
      </c>
    </row>
    <row r="63" spans="1:11" ht="16.5" thickTop="1" thickBot="1" x14ac:dyDescent="0.3">
      <c r="A63" s="219" t="s">
        <v>333</v>
      </c>
      <c r="B63" s="220">
        <f>SUM(B55:B62)</f>
        <v>311510.03879495477</v>
      </c>
      <c r="C63" s="220">
        <f t="shared" ref="C63:H63" si="4">SUM(C55:C62)</f>
        <v>132843.93</v>
      </c>
      <c r="D63" s="220">
        <f t="shared" si="4"/>
        <v>66283.63</v>
      </c>
      <c r="E63" s="220">
        <f t="shared" si="4"/>
        <v>763837.89999999991</v>
      </c>
      <c r="F63" s="220">
        <f t="shared" si="4"/>
        <v>156012.16</v>
      </c>
      <c r="G63" s="220">
        <f t="shared" si="4"/>
        <v>376777.63</v>
      </c>
      <c r="H63" s="220">
        <f t="shared" si="4"/>
        <v>1807265.288794955</v>
      </c>
    </row>
    <row r="64" spans="1:11" ht="15.75" thickTop="1" x14ac:dyDescent="0.25"/>
    <row r="67" spans="1:7" s="1" customFormat="1" x14ac:dyDescent="0.25">
      <c r="A67" s="27"/>
      <c r="B67" s="28">
        <v>19.32</v>
      </c>
      <c r="C67" s="29">
        <v>643246</v>
      </c>
    </row>
    <row r="68" spans="1:7" s="1" customFormat="1" x14ac:dyDescent="0.25">
      <c r="A68" s="27"/>
      <c r="B68" s="28"/>
      <c r="C68" s="29"/>
    </row>
    <row r="69" spans="1:7" s="1" customFormat="1" ht="15.75" x14ac:dyDescent="0.25">
      <c r="A69" s="569" t="s">
        <v>337</v>
      </c>
      <c r="B69" s="569"/>
      <c r="C69" s="569"/>
      <c r="D69" s="38"/>
      <c r="E69" s="38"/>
    </row>
    <row r="70" spans="1:7" s="1" customFormat="1" x14ac:dyDescent="0.25">
      <c r="A70" s="26" t="s">
        <v>80</v>
      </c>
      <c r="B70" s="1" t="s">
        <v>336</v>
      </c>
    </row>
    <row r="71" spans="1:7" s="1" customFormat="1" x14ac:dyDescent="0.25"/>
    <row r="72" spans="1:7" s="1" customFormat="1" x14ac:dyDescent="0.25">
      <c r="A72" s="26" t="s">
        <v>332</v>
      </c>
      <c r="B72" s="1" t="s">
        <v>335</v>
      </c>
      <c r="C72" s="36" t="s">
        <v>335</v>
      </c>
      <c r="D72" s="36" t="s">
        <v>338</v>
      </c>
      <c r="E72" s="36" t="s">
        <v>339</v>
      </c>
      <c r="F72" s="36" t="s">
        <v>512</v>
      </c>
      <c r="G72" s="36" t="s">
        <v>513</v>
      </c>
    </row>
    <row r="73" spans="1:7" s="1" customFormat="1" x14ac:dyDescent="0.25">
      <c r="A73" s="27" t="s">
        <v>283</v>
      </c>
      <c r="B73" s="30">
        <v>273979.42879495479</v>
      </c>
      <c r="C73" s="15">
        <v>273979.42879495479</v>
      </c>
      <c r="D73" s="34">
        <f>C73/$B$67</f>
        <v>14181.129854811325</v>
      </c>
      <c r="E73" s="35">
        <f>C73/C79</f>
        <v>0.17205932538668167</v>
      </c>
      <c r="F73" s="21"/>
      <c r="G73" s="33">
        <v>0.12</v>
      </c>
    </row>
    <row r="74" spans="1:7" s="1" customFormat="1" x14ac:dyDescent="0.25">
      <c r="A74" s="27" t="s">
        <v>215</v>
      </c>
      <c r="B74" s="30">
        <v>113091</v>
      </c>
      <c r="C74" s="15">
        <v>113091</v>
      </c>
      <c r="D74" s="34">
        <f t="shared" ref="D74:D78" si="5">C74/$B$67</f>
        <v>5853.5714285714284</v>
      </c>
      <c r="E74" s="35">
        <f>C74/C79</f>
        <v>7.1021248759036523E-2</v>
      </c>
      <c r="F74" s="35">
        <f>SUM(C74:C75/C76)</f>
        <v>0.17581298601157255</v>
      </c>
      <c r="G74" s="180"/>
    </row>
    <row r="75" spans="1:7" s="1" customFormat="1" x14ac:dyDescent="0.25">
      <c r="A75" s="27" t="s">
        <v>213</v>
      </c>
      <c r="B75" s="30">
        <v>53653</v>
      </c>
      <c r="C75" s="15">
        <v>53653</v>
      </c>
      <c r="D75" s="34">
        <f t="shared" si="5"/>
        <v>2777.0703933747413</v>
      </c>
      <c r="E75" s="35">
        <f>C75/C79</f>
        <v>3.3694131802429785E-2</v>
      </c>
      <c r="F75" s="21"/>
      <c r="G75" s="21"/>
    </row>
    <row r="76" spans="1:7" s="1" customFormat="1" x14ac:dyDescent="0.25">
      <c r="A76" s="27" t="s">
        <v>197</v>
      </c>
      <c r="B76" s="30">
        <v>643246</v>
      </c>
      <c r="C76" s="15">
        <v>643246</v>
      </c>
      <c r="D76" s="34">
        <f t="shared" si="5"/>
        <v>33294.306418219465</v>
      </c>
      <c r="E76" s="35">
        <f>C76/C79</f>
        <v>0.40395906110349372</v>
      </c>
      <c r="F76" s="21"/>
      <c r="G76" s="21"/>
    </row>
    <row r="77" spans="1:7" s="1" customFormat="1" x14ac:dyDescent="0.25">
      <c r="A77" s="27" t="s">
        <v>229</v>
      </c>
      <c r="B77" s="30">
        <v>138313</v>
      </c>
      <c r="C77" s="15">
        <v>138313</v>
      </c>
      <c r="D77" s="34">
        <f t="shared" si="5"/>
        <v>7159.057971014493</v>
      </c>
      <c r="E77" s="35">
        <f>C77/C79</f>
        <v>8.6860687230713482E-2</v>
      </c>
      <c r="F77" s="21"/>
      <c r="G77" s="21"/>
    </row>
    <row r="78" spans="1:7" s="1" customFormat="1" x14ac:dyDescent="0.25">
      <c r="A78" s="27" t="s">
        <v>267</v>
      </c>
      <c r="B78" s="30">
        <v>370072</v>
      </c>
      <c r="C78" s="15">
        <v>370072</v>
      </c>
      <c r="D78" s="34">
        <f t="shared" si="5"/>
        <v>19154.865424430642</v>
      </c>
      <c r="E78" s="35">
        <f>C78/C79</f>
        <v>0.23240554571764477</v>
      </c>
      <c r="F78" s="21"/>
      <c r="G78" s="21"/>
    </row>
    <row r="79" spans="1:7" s="1" customFormat="1" x14ac:dyDescent="0.25">
      <c r="A79" s="27" t="s">
        <v>333</v>
      </c>
      <c r="B79" s="30">
        <v>1592354.4287949549</v>
      </c>
      <c r="C79" s="39">
        <f>SUM(C73:C78)</f>
        <v>1592354.4287949549</v>
      </c>
      <c r="D79" s="30"/>
      <c r="E79" s="28"/>
    </row>
  </sheetData>
  <mergeCells count="10">
    <mergeCell ref="A69:C69"/>
    <mergeCell ref="A53:H53"/>
    <mergeCell ref="A39:K39"/>
    <mergeCell ref="A37:K37"/>
    <mergeCell ref="A1:C1"/>
    <mergeCell ref="D1:F1"/>
    <mergeCell ref="G1:I1"/>
    <mergeCell ref="A18:C18"/>
    <mergeCell ref="D18:F18"/>
    <mergeCell ref="G18:H18"/>
  </mergeCells>
  <pageMargins left="0.7" right="0.7" top="0.75" bottom="0.75" header="0.3" footer="0.3"/>
  <pageSetup orientation="portrait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W27"/>
  <sheetViews>
    <sheetView topLeftCell="AO1" zoomScale="85" zoomScaleNormal="85" workbookViewId="0">
      <selection activeCell="AT32" sqref="AT32"/>
    </sheetView>
  </sheetViews>
  <sheetFormatPr defaultColWidth="9.140625" defaultRowHeight="12.75" x14ac:dyDescent="0.2"/>
  <cols>
    <col min="1" max="1" width="38.42578125" style="258" customWidth="1"/>
    <col min="2" max="2" width="12.85546875" style="259" customWidth="1"/>
    <col min="3" max="40" width="9.7109375" style="258" hidden="1" customWidth="1"/>
    <col min="41" max="44" width="9.7109375" style="258" customWidth="1"/>
    <col min="45" max="45" width="8" style="258" bestFit="1" customWidth="1"/>
    <col min="46" max="46" width="14.7109375" style="258" customWidth="1"/>
    <col min="47" max="47" width="9.7109375" style="258" customWidth="1"/>
    <col min="48" max="48" width="11.85546875" style="258" customWidth="1"/>
    <col min="49" max="74" width="9.7109375" style="258" customWidth="1"/>
    <col min="75" max="16384" width="9.140625" style="258"/>
  </cols>
  <sheetData>
    <row r="1" spans="1:75" ht="18" x14ac:dyDescent="0.25">
      <c r="A1" s="573" t="s">
        <v>383</v>
      </c>
      <c r="B1" s="574"/>
    </row>
    <row r="2" spans="1:75" ht="15.75" x14ac:dyDescent="0.25">
      <c r="A2" s="575" t="s">
        <v>545</v>
      </c>
      <c r="B2" s="576"/>
    </row>
    <row r="3" spans="1:75" ht="15.75" thickBot="1" x14ac:dyDescent="0.3">
      <c r="A3" s="577" t="s">
        <v>384</v>
      </c>
      <c r="B3" s="578"/>
    </row>
    <row r="6" spans="1:75" x14ac:dyDescent="0.2">
      <c r="AO6" s="79" t="s">
        <v>385</v>
      </c>
      <c r="AP6" s="79" t="s">
        <v>385</v>
      </c>
      <c r="AQ6" s="79" t="s">
        <v>385</v>
      </c>
      <c r="AR6" s="79" t="s">
        <v>385</v>
      </c>
      <c r="AS6" s="80" t="s">
        <v>386</v>
      </c>
      <c r="AT6" s="81" t="s">
        <v>386</v>
      </c>
      <c r="AU6" s="81" t="s">
        <v>386</v>
      </c>
      <c r="AV6" s="80" t="s">
        <v>386</v>
      </c>
      <c r="AW6" s="267" t="s">
        <v>387</v>
      </c>
      <c r="AX6" s="266" t="s">
        <v>387</v>
      </c>
      <c r="AY6" s="266" t="s">
        <v>387</v>
      </c>
      <c r="AZ6" s="266" t="s">
        <v>387</v>
      </c>
      <c r="BA6" s="265" t="s">
        <v>388</v>
      </c>
      <c r="BB6" s="265" t="s">
        <v>388</v>
      </c>
      <c r="BC6" s="265" t="s">
        <v>388</v>
      </c>
      <c r="BD6" s="265" t="s">
        <v>388</v>
      </c>
      <c r="BE6" s="264" t="s">
        <v>389</v>
      </c>
      <c r="BF6" s="264" t="s">
        <v>389</v>
      </c>
      <c r="BG6" s="264" t="s">
        <v>389</v>
      </c>
      <c r="BH6" s="264" t="s">
        <v>389</v>
      </c>
      <c r="BI6" s="263" t="s">
        <v>390</v>
      </c>
      <c r="BJ6" s="263" t="s">
        <v>390</v>
      </c>
      <c r="BK6" s="263" t="s">
        <v>390</v>
      </c>
      <c r="BL6" s="263" t="s">
        <v>390</v>
      </c>
    </row>
    <row r="7" spans="1:75" s="259" customFormat="1" x14ac:dyDescent="0.2">
      <c r="B7" s="259" t="s">
        <v>391</v>
      </c>
      <c r="C7" s="262" t="s">
        <v>392</v>
      </c>
      <c r="D7" s="262" t="s">
        <v>393</v>
      </c>
      <c r="E7" s="262" t="s">
        <v>394</v>
      </c>
      <c r="F7" s="262" t="s">
        <v>395</v>
      </c>
      <c r="G7" s="262" t="s">
        <v>396</v>
      </c>
      <c r="H7" s="262" t="s">
        <v>397</v>
      </c>
      <c r="I7" s="262" t="s">
        <v>398</v>
      </c>
      <c r="J7" s="262" t="s">
        <v>399</v>
      </c>
      <c r="K7" s="262" t="s">
        <v>400</v>
      </c>
      <c r="L7" s="262" t="s">
        <v>401</v>
      </c>
      <c r="M7" s="262" t="s">
        <v>402</v>
      </c>
      <c r="N7" s="262" t="s">
        <v>403</v>
      </c>
      <c r="O7" s="262" t="s">
        <v>404</v>
      </c>
      <c r="P7" s="262" t="s">
        <v>405</v>
      </c>
      <c r="Q7" s="262" t="s">
        <v>406</v>
      </c>
      <c r="R7" s="262" t="s">
        <v>407</v>
      </c>
      <c r="S7" s="262" t="s">
        <v>408</v>
      </c>
      <c r="T7" s="262" t="s">
        <v>409</v>
      </c>
      <c r="U7" s="262" t="s">
        <v>410</v>
      </c>
      <c r="V7" s="262" t="s">
        <v>411</v>
      </c>
      <c r="W7" s="262" t="s">
        <v>412</v>
      </c>
      <c r="X7" s="262" t="s">
        <v>413</v>
      </c>
      <c r="Y7" s="262" t="s">
        <v>414</v>
      </c>
      <c r="Z7" s="262" t="s">
        <v>415</v>
      </c>
      <c r="AA7" s="262" t="s">
        <v>416</v>
      </c>
      <c r="AB7" s="262" t="s">
        <v>417</v>
      </c>
      <c r="AC7" s="262" t="s">
        <v>418</v>
      </c>
      <c r="AD7" s="262" t="s">
        <v>419</v>
      </c>
      <c r="AE7" s="262" t="s">
        <v>420</v>
      </c>
      <c r="AF7" s="262" t="s">
        <v>421</v>
      </c>
      <c r="AG7" s="262" t="s">
        <v>422</v>
      </c>
      <c r="AH7" s="262" t="s">
        <v>423</v>
      </c>
      <c r="AI7" s="262" t="s">
        <v>424</v>
      </c>
      <c r="AJ7" s="262" t="s">
        <v>425</v>
      </c>
      <c r="AK7" s="262" t="s">
        <v>426</v>
      </c>
      <c r="AL7" s="262" t="s">
        <v>427</v>
      </c>
      <c r="AM7" s="262" t="s">
        <v>428</v>
      </c>
      <c r="AN7" s="262" t="s">
        <v>429</v>
      </c>
      <c r="AO7" s="262" t="s">
        <v>430</v>
      </c>
      <c r="AP7" s="262" t="s">
        <v>431</v>
      </c>
      <c r="AQ7" s="262" t="s">
        <v>432</v>
      </c>
      <c r="AR7" s="262" t="s">
        <v>433</v>
      </c>
      <c r="AS7" s="262" t="s">
        <v>434</v>
      </c>
      <c r="AT7" s="262" t="s">
        <v>435</v>
      </c>
      <c r="AU7" s="259" t="s">
        <v>436</v>
      </c>
      <c r="AV7" s="259" t="s">
        <v>437</v>
      </c>
      <c r="AW7" s="259" t="s">
        <v>438</v>
      </c>
      <c r="AX7" s="259" t="s">
        <v>439</v>
      </c>
      <c r="AY7" s="259" t="s">
        <v>440</v>
      </c>
      <c r="AZ7" s="259" t="s">
        <v>441</v>
      </c>
      <c r="BA7" s="259" t="s">
        <v>442</v>
      </c>
      <c r="BB7" s="259" t="s">
        <v>443</v>
      </c>
      <c r="BC7" s="259" t="s">
        <v>444</v>
      </c>
      <c r="BD7" s="259" t="s">
        <v>445</v>
      </c>
      <c r="BE7" s="259" t="s">
        <v>446</v>
      </c>
      <c r="BF7" s="259" t="s">
        <v>447</v>
      </c>
      <c r="BG7" s="259" t="s">
        <v>448</v>
      </c>
      <c r="BH7" s="259" t="s">
        <v>449</v>
      </c>
      <c r="BI7" s="259" t="s">
        <v>450</v>
      </c>
      <c r="BJ7" s="259" t="s">
        <v>451</v>
      </c>
      <c r="BK7" s="259" t="s">
        <v>452</v>
      </c>
      <c r="BL7" s="259" t="s">
        <v>453</v>
      </c>
      <c r="BM7" s="259" t="s">
        <v>454</v>
      </c>
      <c r="BN7" s="259" t="s">
        <v>455</v>
      </c>
      <c r="BO7" s="259" t="s">
        <v>456</v>
      </c>
      <c r="BP7" s="259" t="s">
        <v>457</v>
      </c>
      <c r="BQ7" s="259" t="s">
        <v>458</v>
      </c>
      <c r="BR7" s="259" t="s">
        <v>459</v>
      </c>
      <c r="BS7" s="259" t="s">
        <v>460</v>
      </c>
      <c r="BT7" s="259" t="s">
        <v>461</v>
      </c>
      <c r="BU7" s="259" t="s">
        <v>462</v>
      </c>
      <c r="BV7" s="259" t="s">
        <v>463</v>
      </c>
      <c r="BW7" s="259" t="s">
        <v>464</v>
      </c>
    </row>
    <row r="8" spans="1:75" x14ac:dyDescent="0.2">
      <c r="A8" s="259" t="s">
        <v>465</v>
      </c>
      <c r="B8" s="259" t="s">
        <v>466</v>
      </c>
      <c r="C8" s="260">
        <v>2.036</v>
      </c>
      <c r="D8" s="260">
        <v>2.0609999999999999</v>
      </c>
      <c r="E8" s="260">
        <v>2.0659999999999998</v>
      </c>
      <c r="F8" s="260">
        <v>2.0880000000000001</v>
      </c>
      <c r="G8" s="260">
        <v>2.105</v>
      </c>
      <c r="H8" s="260">
        <v>2.1160000000000001</v>
      </c>
      <c r="I8" s="260">
        <v>2.15</v>
      </c>
      <c r="J8" s="260">
        <v>2.17</v>
      </c>
      <c r="K8" s="260">
        <v>2.1880000000000002</v>
      </c>
      <c r="L8" s="260">
        <v>2.2149999999999999</v>
      </c>
      <c r="M8" s="260">
        <v>2.2349999999999999</v>
      </c>
      <c r="N8" s="260">
        <v>2.222</v>
      </c>
      <c r="O8" s="260">
        <v>2.2349999999999999</v>
      </c>
      <c r="P8" s="260">
        <v>2.262</v>
      </c>
      <c r="Q8" s="260">
        <v>2.2749999999999999</v>
      </c>
      <c r="R8" s="260">
        <v>2.3029999999999999</v>
      </c>
      <c r="S8" s="260">
        <v>2.3220000000000001</v>
      </c>
      <c r="T8" s="260">
        <v>2.363</v>
      </c>
      <c r="U8" s="260">
        <v>2.403</v>
      </c>
      <c r="V8" s="260">
        <v>2.3519999999999999</v>
      </c>
      <c r="W8" s="260">
        <v>2.3460000000000001</v>
      </c>
      <c r="X8" s="260">
        <v>2.351</v>
      </c>
      <c r="Y8" s="260">
        <v>2.371</v>
      </c>
      <c r="Z8" s="260">
        <v>2.3849999999999998</v>
      </c>
      <c r="AA8" s="260">
        <v>2.3849999999999998</v>
      </c>
      <c r="AB8" s="260">
        <v>2.3860000000000001</v>
      </c>
      <c r="AC8" s="260">
        <v>2.4009999999999998</v>
      </c>
      <c r="AD8" s="260">
        <v>2.4239999999999999</v>
      </c>
      <c r="AE8" s="260">
        <v>2.4369999999999998</v>
      </c>
      <c r="AF8" s="260">
        <v>2.4809999999999999</v>
      </c>
      <c r="AG8" s="260">
        <v>2.492</v>
      </c>
      <c r="AH8" s="260">
        <v>2.4990000000000001</v>
      </c>
      <c r="AI8" s="260">
        <v>2.52</v>
      </c>
      <c r="AJ8" s="260">
        <v>2.524</v>
      </c>
      <c r="AK8" s="260">
        <v>2.5329999999999999</v>
      </c>
      <c r="AL8" s="260">
        <v>2.5499999999999998</v>
      </c>
      <c r="AM8" s="260">
        <v>2.5630000000000002</v>
      </c>
      <c r="AN8" s="260">
        <v>2.5590000000000002</v>
      </c>
      <c r="AO8" s="260">
        <v>2.5750000000000002</v>
      </c>
      <c r="AP8" s="260">
        <v>2.589</v>
      </c>
      <c r="AQ8" s="260">
        <v>2.6059999999999999</v>
      </c>
      <c r="AR8" s="260">
        <v>2.6139999999999999</v>
      </c>
      <c r="AS8" s="260">
        <v>2.6160000000000001</v>
      </c>
      <c r="AT8" s="260">
        <v>2.6190000000000002</v>
      </c>
      <c r="AU8" s="258">
        <v>2.6219999999999999</v>
      </c>
      <c r="AV8" s="258">
        <v>2.63</v>
      </c>
      <c r="AW8" s="258">
        <v>2.6240000000000001</v>
      </c>
      <c r="AX8" s="258">
        <v>2.6259999999999999</v>
      </c>
      <c r="AY8" s="258">
        <v>2.6240000000000001</v>
      </c>
      <c r="AZ8" s="258">
        <v>2.6269999999999998</v>
      </c>
      <c r="BA8" s="258">
        <v>2.6429999999999998</v>
      </c>
      <c r="BB8" s="258">
        <v>2.6669999999999998</v>
      </c>
      <c r="BC8" s="258">
        <v>2.6749999999999998</v>
      </c>
      <c r="BD8" s="258">
        <v>2.6920000000000002</v>
      </c>
      <c r="BE8" s="258">
        <v>2.7130000000000001</v>
      </c>
      <c r="BF8" s="258">
        <v>2.7250000000000001</v>
      </c>
      <c r="BG8" s="258">
        <v>2.7440000000000002</v>
      </c>
      <c r="BH8" s="258">
        <v>2.7639999999999998</v>
      </c>
      <c r="BI8" s="258">
        <v>2.7829999999999999</v>
      </c>
      <c r="BJ8" s="258">
        <v>2.802</v>
      </c>
      <c r="BK8" s="258">
        <v>2.82</v>
      </c>
      <c r="BL8" s="258">
        <v>2.8380000000000001</v>
      </c>
      <c r="BM8" s="258">
        <v>2.8559999999999999</v>
      </c>
      <c r="BN8" s="258">
        <v>2.875</v>
      </c>
      <c r="BO8" s="258">
        <v>2.8940000000000001</v>
      </c>
      <c r="BP8" s="258">
        <v>2.9129999999999998</v>
      </c>
      <c r="BQ8" s="258">
        <v>2.9329999999999998</v>
      </c>
      <c r="BR8" s="258">
        <v>2.9529999999999998</v>
      </c>
      <c r="BS8" s="258">
        <v>2.972</v>
      </c>
      <c r="BT8" s="258">
        <v>2.9929999999999999</v>
      </c>
      <c r="BU8" s="258">
        <v>3.0150000000000001</v>
      </c>
      <c r="BV8" s="258">
        <v>3.0339999999999998</v>
      </c>
    </row>
    <row r="9" spans="1:75" x14ac:dyDescent="0.2">
      <c r="A9" s="259" t="s">
        <v>467</v>
      </c>
      <c r="B9" s="259" t="s">
        <v>468</v>
      </c>
      <c r="C9" s="260">
        <v>2.036</v>
      </c>
      <c r="D9" s="260">
        <v>2.0609999999999999</v>
      </c>
      <c r="E9" s="260">
        <v>2.0659999999999998</v>
      </c>
      <c r="F9" s="260">
        <v>2.0880000000000001</v>
      </c>
      <c r="G9" s="260">
        <v>2.105</v>
      </c>
      <c r="H9" s="260">
        <v>2.1160000000000001</v>
      </c>
      <c r="I9" s="260">
        <v>2.15</v>
      </c>
      <c r="J9" s="260">
        <v>2.17</v>
      </c>
      <c r="K9" s="260">
        <v>2.1880000000000002</v>
      </c>
      <c r="L9" s="260">
        <v>2.2149999999999999</v>
      </c>
      <c r="M9" s="260">
        <v>2.2349999999999999</v>
      </c>
      <c r="N9" s="260">
        <v>2.222</v>
      </c>
      <c r="O9" s="260">
        <v>2.2349999999999999</v>
      </c>
      <c r="P9" s="260">
        <v>2.262</v>
      </c>
      <c r="Q9" s="260">
        <v>2.2749999999999999</v>
      </c>
      <c r="R9" s="260">
        <v>2.3029999999999999</v>
      </c>
      <c r="S9" s="260">
        <v>2.3220000000000001</v>
      </c>
      <c r="T9" s="260">
        <v>2.363</v>
      </c>
      <c r="U9" s="260">
        <v>2.403</v>
      </c>
      <c r="V9" s="260">
        <v>2.3519999999999999</v>
      </c>
      <c r="W9" s="260">
        <v>2.3460000000000001</v>
      </c>
      <c r="X9" s="260">
        <v>2.351</v>
      </c>
      <c r="Y9" s="260">
        <v>2.371</v>
      </c>
      <c r="Z9" s="260">
        <v>2.3849999999999998</v>
      </c>
      <c r="AA9" s="260">
        <v>2.3849999999999998</v>
      </c>
      <c r="AB9" s="260">
        <v>2.3860000000000001</v>
      </c>
      <c r="AC9" s="260">
        <v>2.4009999999999998</v>
      </c>
      <c r="AD9" s="260">
        <v>2.4239999999999999</v>
      </c>
      <c r="AE9" s="260">
        <v>2.4369999999999998</v>
      </c>
      <c r="AF9" s="260">
        <v>2.4809999999999999</v>
      </c>
      <c r="AG9" s="260">
        <v>2.492</v>
      </c>
      <c r="AH9" s="260">
        <v>2.4990000000000001</v>
      </c>
      <c r="AI9" s="260">
        <v>2.52</v>
      </c>
      <c r="AJ9" s="260">
        <v>2.524</v>
      </c>
      <c r="AK9" s="260">
        <v>2.5329999999999999</v>
      </c>
      <c r="AL9" s="260">
        <v>2.5499999999999998</v>
      </c>
      <c r="AM9" s="260">
        <v>2.5630000000000002</v>
      </c>
      <c r="AN9" s="260">
        <v>2.5590000000000002</v>
      </c>
      <c r="AO9" s="260">
        <v>2.5750000000000002</v>
      </c>
      <c r="AP9" s="260">
        <v>2.589</v>
      </c>
      <c r="AQ9" s="260">
        <v>2.6059999999999999</v>
      </c>
      <c r="AR9" s="260">
        <v>2.6139999999999999</v>
      </c>
      <c r="AS9" s="260">
        <v>2.6160000000000001</v>
      </c>
      <c r="AT9" s="260">
        <v>2.6190000000000002</v>
      </c>
      <c r="AU9" s="258">
        <v>2.6219999999999999</v>
      </c>
      <c r="AV9" s="258">
        <v>2.63</v>
      </c>
      <c r="AW9" s="258">
        <v>2.6240000000000001</v>
      </c>
      <c r="AX9" s="258">
        <v>2.6259999999999999</v>
      </c>
      <c r="AY9" s="258">
        <v>2.6240000000000001</v>
      </c>
      <c r="AZ9" s="258">
        <v>2.6230000000000002</v>
      </c>
      <c r="BA9" s="258">
        <v>2.6339999999999999</v>
      </c>
      <c r="BB9" s="258">
        <v>2.6520000000000001</v>
      </c>
      <c r="BC9" s="258">
        <v>2.6589999999999998</v>
      </c>
      <c r="BD9" s="258">
        <v>2.6709999999999998</v>
      </c>
      <c r="BE9" s="258">
        <v>2.6869999999999998</v>
      </c>
      <c r="BF9" s="258">
        <v>2.6960000000000002</v>
      </c>
      <c r="BG9" s="258">
        <v>2.7120000000000002</v>
      </c>
      <c r="BH9" s="258">
        <v>2.7269999999999999</v>
      </c>
      <c r="BI9" s="258">
        <v>2.7429999999999999</v>
      </c>
      <c r="BJ9" s="258">
        <v>2.7589999999999999</v>
      </c>
      <c r="BK9" s="258">
        <v>2.7759999999999998</v>
      </c>
      <c r="BL9" s="258">
        <v>2.7919999999999998</v>
      </c>
      <c r="BM9" s="258">
        <v>2.8090000000000002</v>
      </c>
      <c r="BN9" s="258">
        <v>2.827</v>
      </c>
      <c r="BO9" s="258">
        <v>2.8450000000000002</v>
      </c>
      <c r="BP9" s="258">
        <v>2.863</v>
      </c>
      <c r="BQ9" s="258">
        <v>2.8809999999999998</v>
      </c>
      <c r="BR9" s="258">
        <v>2.9</v>
      </c>
      <c r="BS9" s="258">
        <v>2.92</v>
      </c>
      <c r="BT9" s="258">
        <v>2.9390000000000001</v>
      </c>
      <c r="BU9" s="258">
        <v>2.96</v>
      </c>
      <c r="BV9" s="258">
        <v>2.9790000000000001</v>
      </c>
    </row>
    <row r="10" spans="1:75" x14ac:dyDescent="0.2">
      <c r="A10" s="259" t="s">
        <v>469</v>
      </c>
      <c r="B10" s="259" t="s">
        <v>470</v>
      </c>
      <c r="C10" s="260">
        <v>2.036</v>
      </c>
      <c r="D10" s="260">
        <v>2.0609999999999999</v>
      </c>
      <c r="E10" s="260">
        <v>2.0659999999999998</v>
      </c>
      <c r="F10" s="260">
        <v>2.0880000000000001</v>
      </c>
      <c r="G10" s="260">
        <v>2.105</v>
      </c>
      <c r="H10" s="260">
        <v>2.1160000000000001</v>
      </c>
      <c r="I10" s="260">
        <v>2.15</v>
      </c>
      <c r="J10" s="260">
        <v>2.17</v>
      </c>
      <c r="K10" s="260">
        <v>2.1880000000000002</v>
      </c>
      <c r="L10" s="260">
        <v>2.2149999999999999</v>
      </c>
      <c r="M10" s="260">
        <v>2.2349999999999999</v>
      </c>
      <c r="N10" s="260">
        <v>2.222</v>
      </c>
      <c r="O10" s="260">
        <v>2.2349999999999999</v>
      </c>
      <c r="P10" s="260">
        <v>2.262</v>
      </c>
      <c r="Q10" s="260">
        <v>2.2749999999999999</v>
      </c>
      <c r="R10" s="260">
        <v>2.3029999999999999</v>
      </c>
      <c r="S10" s="260">
        <v>2.3220000000000001</v>
      </c>
      <c r="T10" s="260">
        <v>2.363</v>
      </c>
      <c r="U10" s="260">
        <v>2.403</v>
      </c>
      <c r="V10" s="260">
        <v>2.3519999999999999</v>
      </c>
      <c r="W10" s="260">
        <v>2.3460000000000001</v>
      </c>
      <c r="X10" s="260">
        <v>2.351</v>
      </c>
      <c r="Y10" s="260">
        <v>2.371</v>
      </c>
      <c r="Z10" s="260">
        <v>2.3849999999999998</v>
      </c>
      <c r="AA10" s="260">
        <v>2.3849999999999998</v>
      </c>
      <c r="AB10" s="260">
        <v>2.3860000000000001</v>
      </c>
      <c r="AC10" s="260">
        <v>2.4009999999999998</v>
      </c>
      <c r="AD10" s="260">
        <v>2.4239999999999999</v>
      </c>
      <c r="AE10" s="260">
        <v>2.4369999999999998</v>
      </c>
      <c r="AF10" s="260">
        <v>2.4809999999999999</v>
      </c>
      <c r="AG10" s="260">
        <v>2.492</v>
      </c>
      <c r="AH10" s="260">
        <v>2.4990000000000001</v>
      </c>
      <c r="AI10" s="260">
        <v>2.52</v>
      </c>
      <c r="AJ10" s="260">
        <v>2.524</v>
      </c>
      <c r="AK10" s="260">
        <v>2.5329999999999999</v>
      </c>
      <c r="AL10" s="260">
        <v>2.5499999999999998</v>
      </c>
      <c r="AM10" s="260">
        <v>2.5630000000000002</v>
      </c>
      <c r="AN10" s="260">
        <v>2.5590000000000002</v>
      </c>
      <c r="AO10" s="260">
        <v>2.5750000000000002</v>
      </c>
      <c r="AP10" s="260">
        <v>2.589</v>
      </c>
      <c r="AQ10" s="260">
        <v>2.6059999999999999</v>
      </c>
      <c r="AR10" s="260">
        <v>2.6139999999999999</v>
      </c>
      <c r="AS10" s="260">
        <v>2.6160000000000001</v>
      </c>
      <c r="AT10" s="260">
        <v>2.6190000000000002</v>
      </c>
      <c r="AU10" s="258">
        <v>2.6219999999999999</v>
      </c>
      <c r="AV10" s="258">
        <v>2.63</v>
      </c>
      <c r="AW10" s="258">
        <v>2.6240000000000001</v>
      </c>
      <c r="AX10" s="258">
        <v>2.6259999999999999</v>
      </c>
      <c r="AY10" s="258">
        <v>2.6240000000000001</v>
      </c>
      <c r="AZ10" s="258">
        <v>2.629</v>
      </c>
      <c r="BA10" s="258">
        <v>2.6469999999999998</v>
      </c>
      <c r="BB10" s="258">
        <v>2.6749999999999998</v>
      </c>
      <c r="BC10" s="258">
        <v>2.6850000000000001</v>
      </c>
      <c r="BD10" s="258">
        <v>2.7069999999999999</v>
      </c>
      <c r="BE10" s="258">
        <v>2.734</v>
      </c>
      <c r="BF10" s="258">
        <v>2.75</v>
      </c>
      <c r="BG10" s="258">
        <v>2.774</v>
      </c>
      <c r="BH10" s="258">
        <v>2.8</v>
      </c>
      <c r="BI10" s="258">
        <v>2.8239999999999998</v>
      </c>
      <c r="BJ10" s="258">
        <v>2.8490000000000002</v>
      </c>
      <c r="BK10" s="258">
        <v>2.8730000000000002</v>
      </c>
      <c r="BL10" s="258">
        <v>2.8980000000000001</v>
      </c>
      <c r="BM10" s="258">
        <v>2.923</v>
      </c>
      <c r="BN10" s="258">
        <v>2.9489999999999998</v>
      </c>
      <c r="BO10" s="258">
        <v>2.9750000000000001</v>
      </c>
      <c r="BP10" s="258">
        <v>3.0030000000000001</v>
      </c>
      <c r="BQ10" s="258">
        <v>3.0310000000000001</v>
      </c>
      <c r="BR10" s="258">
        <v>3.0590000000000002</v>
      </c>
      <c r="BS10" s="258">
        <v>3.0880000000000001</v>
      </c>
      <c r="BT10" s="258">
        <v>3.1179999999999999</v>
      </c>
      <c r="BU10" s="258">
        <v>3.149</v>
      </c>
      <c r="BV10" s="258">
        <v>3.1779999999999999</v>
      </c>
    </row>
    <row r="12" spans="1:75" x14ac:dyDescent="0.2"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</row>
    <row r="13" spans="1:75" ht="13.15" x14ac:dyDescent="0.25"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</row>
    <row r="14" spans="1:75" ht="13.15" x14ac:dyDescent="0.25"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</row>
    <row r="15" spans="1:75" ht="13.15" x14ac:dyDescent="0.25">
      <c r="AU15" s="31"/>
      <c r="AV15" s="84" t="s">
        <v>471</v>
      </c>
      <c r="AW15" s="31"/>
      <c r="AX15" s="31"/>
      <c r="AY15" s="85"/>
      <c r="AZ15" s="86"/>
      <c r="BA15" s="86"/>
      <c r="BB15" s="86"/>
      <c r="BC15" s="86"/>
      <c r="BD15" s="86"/>
      <c r="BE15" s="31"/>
      <c r="BF15" s="31"/>
      <c r="BG15" s="31"/>
      <c r="BH15" s="31"/>
      <c r="BI15" s="31"/>
      <c r="BJ15" s="31"/>
    </row>
    <row r="16" spans="1:75" ht="13.15" x14ac:dyDescent="0.25">
      <c r="AU16" s="31"/>
      <c r="AV16" s="87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9"/>
      <c r="BH16" s="31"/>
      <c r="BI16" s="31"/>
      <c r="BJ16" s="31"/>
    </row>
    <row r="17" spans="47:62" ht="13.15" x14ac:dyDescent="0.25">
      <c r="AU17" s="31"/>
      <c r="AV17" s="90"/>
      <c r="AW17" s="91" t="s">
        <v>472</v>
      </c>
      <c r="AX17" s="88" t="s">
        <v>502</v>
      </c>
      <c r="AY17" s="92"/>
      <c r="AZ17" s="92"/>
      <c r="BA17" s="92"/>
      <c r="BB17" s="92"/>
      <c r="BC17" s="92"/>
      <c r="BD17" s="92"/>
      <c r="BE17" s="92"/>
      <c r="BF17" s="92"/>
      <c r="BG17" s="93"/>
      <c r="BH17" s="31"/>
      <c r="BI17" s="31"/>
      <c r="BJ17" s="31"/>
    </row>
    <row r="18" spans="47:62" ht="13.15" x14ac:dyDescent="0.25">
      <c r="AU18" s="31"/>
      <c r="AV18" s="90"/>
      <c r="AW18" s="92"/>
      <c r="AX18" s="94" t="s">
        <v>386</v>
      </c>
      <c r="AY18" s="95" t="s">
        <v>386</v>
      </c>
      <c r="AZ18" s="95" t="s">
        <v>386</v>
      </c>
      <c r="BA18" s="94" t="s">
        <v>386</v>
      </c>
      <c r="BB18" s="92"/>
      <c r="BC18" s="92"/>
      <c r="BD18" s="92"/>
      <c r="BE18" s="92"/>
      <c r="BF18" s="92"/>
      <c r="BG18" s="96" t="s">
        <v>373</v>
      </c>
      <c r="BH18" s="31"/>
      <c r="BI18" s="31"/>
      <c r="BJ18" s="31"/>
    </row>
    <row r="19" spans="47:62" ht="13.15" x14ac:dyDescent="0.25">
      <c r="AU19" s="31"/>
      <c r="AV19" s="90"/>
      <c r="AW19" s="92"/>
      <c r="AX19" s="97" t="s">
        <v>434</v>
      </c>
      <c r="AY19" s="97" t="s">
        <v>435</v>
      </c>
      <c r="AZ19" s="98" t="s">
        <v>436</v>
      </c>
      <c r="BA19" s="98" t="s">
        <v>437</v>
      </c>
      <c r="BB19" s="92"/>
      <c r="BC19" s="92"/>
      <c r="BD19" s="92"/>
      <c r="BE19" s="92"/>
      <c r="BF19" s="92"/>
      <c r="BG19" s="96"/>
      <c r="BH19" s="31"/>
      <c r="BI19" s="31"/>
      <c r="BJ19" s="31"/>
    </row>
    <row r="20" spans="47:62" ht="13.15" x14ac:dyDescent="0.25">
      <c r="AU20" s="31"/>
      <c r="AV20" s="90"/>
      <c r="AW20" s="92"/>
      <c r="AX20" s="260">
        <v>2.6160000000000001</v>
      </c>
      <c r="AY20" s="260">
        <v>2.6190000000000002</v>
      </c>
      <c r="AZ20" s="258">
        <v>2.6219999999999999</v>
      </c>
      <c r="BA20" s="258">
        <v>2.63</v>
      </c>
      <c r="BB20" s="92"/>
      <c r="BC20" s="92"/>
      <c r="BD20" s="92"/>
      <c r="BE20" s="92"/>
      <c r="BF20" s="92"/>
      <c r="BG20" s="99">
        <f>AVERAGE(AX20:BA20)</f>
        <v>2.62175</v>
      </c>
      <c r="BH20" s="31"/>
      <c r="BI20" s="31"/>
      <c r="BJ20" s="31"/>
    </row>
    <row r="21" spans="47:62" ht="13.15" x14ac:dyDescent="0.25">
      <c r="AU21" s="31"/>
      <c r="AV21" s="90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9"/>
      <c r="BH21" s="31"/>
      <c r="BI21" s="31"/>
      <c r="BJ21" s="31"/>
    </row>
    <row r="22" spans="47:62" ht="13.15" x14ac:dyDescent="0.25">
      <c r="AU22" s="31"/>
      <c r="AV22" s="87"/>
      <c r="AW22" s="100" t="s">
        <v>473</v>
      </c>
      <c r="AX22" s="88" t="s">
        <v>547</v>
      </c>
      <c r="AY22" s="88"/>
      <c r="AZ22" s="88"/>
      <c r="BA22" s="88"/>
      <c r="BB22" s="88"/>
      <c r="BC22" s="88"/>
      <c r="BD22" s="88"/>
      <c r="BE22" s="88"/>
      <c r="BF22" s="88"/>
      <c r="BG22" s="101"/>
      <c r="BH22" s="88"/>
      <c r="BI22" s="89"/>
      <c r="BJ22" s="31"/>
    </row>
    <row r="23" spans="47:62" ht="13.15" x14ac:dyDescent="0.25">
      <c r="AU23" s="31"/>
      <c r="AV23" s="90"/>
      <c r="AW23" s="91"/>
      <c r="AX23" s="82" t="s">
        <v>389</v>
      </c>
      <c r="AY23" s="82" t="s">
        <v>389</v>
      </c>
      <c r="AZ23" s="82" t="s">
        <v>389</v>
      </c>
      <c r="BA23" s="82" t="s">
        <v>389</v>
      </c>
      <c r="BB23" s="83" t="s">
        <v>390</v>
      </c>
      <c r="BC23" s="83" t="s">
        <v>390</v>
      </c>
      <c r="BD23" s="83" t="s">
        <v>390</v>
      </c>
      <c r="BE23" s="83" t="s">
        <v>390</v>
      </c>
      <c r="BF23" s="92"/>
      <c r="BG23" s="99"/>
      <c r="BH23" s="92"/>
      <c r="BI23" s="93"/>
      <c r="BJ23" s="31"/>
    </row>
    <row r="24" spans="47:62" ht="13.15" x14ac:dyDescent="0.25">
      <c r="AU24" s="31"/>
      <c r="AV24" s="90"/>
      <c r="AW24" s="92"/>
      <c r="AX24" s="78" t="s">
        <v>446</v>
      </c>
      <c r="AY24" s="78" t="s">
        <v>447</v>
      </c>
      <c r="AZ24" s="78" t="s">
        <v>448</v>
      </c>
      <c r="BA24" s="78" t="s">
        <v>449</v>
      </c>
      <c r="BB24" s="78" t="s">
        <v>450</v>
      </c>
      <c r="BC24" s="78" t="s">
        <v>451</v>
      </c>
      <c r="BD24" s="78" t="s">
        <v>452</v>
      </c>
      <c r="BE24" s="78" t="s">
        <v>453</v>
      </c>
      <c r="BF24" s="92"/>
      <c r="BG24" s="99"/>
      <c r="BH24" s="92"/>
      <c r="BI24" s="93"/>
      <c r="BJ24" s="31"/>
    </row>
    <row r="25" spans="47:62" ht="13.15" x14ac:dyDescent="0.25">
      <c r="AU25" s="31"/>
      <c r="AV25" s="90"/>
      <c r="AW25" s="92"/>
      <c r="AX25" s="258">
        <v>2.6869999999999998</v>
      </c>
      <c r="AY25" s="258">
        <v>2.6960000000000002</v>
      </c>
      <c r="AZ25" s="258">
        <v>2.7120000000000002</v>
      </c>
      <c r="BA25" s="258">
        <v>2.7269999999999999</v>
      </c>
      <c r="BB25" s="258">
        <v>2.7429999999999999</v>
      </c>
      <c r="BC25" s="258">
        <v>2.7589999999999999</v>
      </c>
      <c r="BD25" s="258">
        <v>2.7759999999999998</v>
      </c>
      <c r="BE25" s="258">
        <v>2.7919999999999998</v>
      </c>
      <c r="BF25" s="92"/>
      <c r="BG25" s="99">
        <f>AVERAGE(AX25:BE25)</f>
        <v>2.7365000000000004</v>
      </c>
      <c r="BH25" s="102" t="s">
        <v>474</v>
      </c>
      <c r="BI25" s="103">
        <f>(BG25-BG20)/BG20</f>
        <v>4.3768475255077849E-2</v>
      </c>
      <c r="BJ25" s="31"/>
    </row>
    <row r="26" spans="47:62" ht="13.15" x14ac:dyDescent="0.25">
      <c r="AU26" s="31"/>
      <c r="AV26" s="104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6"/>
      <c r="BH26" s="105"/>
      <c r="BI26" s="107"/>
      <c r="BJ26" s="31"/>
    </row>
    <row r="27" spans="47:62" ht="13.15" x14ac:dyDescent="0.25"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</row>
  </sheetData>
  <mergeCells count="3">
    <mergeCell ref="A1:B1"/>
    <mergeCell ref="A2:B2"/>
    <mergeCell ref="A3:B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I86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9" sqref="G89"/>
    </sheetView>
  </sheetViews>
  <sheetFormatPr defaultColWidth="9.140625" defaultRowHeight="15" x14ac:dyDescent="0.25"/>
  <cols>
    <col min="1" max="1" width="27.7109375" style="1" bestFit="1" customWidth="1"/>
    <col min="2" max="2" width="11.5703125" style="1" customWidth="1"/>
    <col min="3" max="3" width="16.85546875" style="1" customWidth="1"/>
    <col min="4" max="4" width="16.7109375" style="1" customWidth="1"/>
    <col min="5" max="5" width="10.28515625" style="1" bestFit="1" customWidth="1"/>
    <col min="6" max="6" width="36.42578125" style="1" customWidth="1"/>
    <col min="7" max="7" width="13.42578125" style="1" bestFit="1" customWidth="1"/>
    <col min="8" max="8" width="12.140625" style="1" bestFit="1" customWidth="1"/>
    <col min="9" max="9" width="10.28515625" style="1" bestFit="1" customWidth="1"/>
    <col min="10" max="10" width="27.85546875" style="1" bestFit="1" customWidth="1"/>
    <col min="11" max="11" width="16.5703125" style="1" customWidth="1"/>
    <col min="12" max="12" width="13.85546875" style="1" customWidth="1"/>
    <col min="13" max="13" width="16.85546875" style="1" customWidth="1"/>
    <col min="14" max="14" width="19.140625" style="1" customWidth="1"/>
    <col min="15" max="16" width="9.140625" style="1"/>
    <col min="17" max="17" width="12.140625" style="1" customWidth="1"/>
    <col min="18" max="18" width="10.5703125" style="1" bestFit="1" customWidth="1"/>
    <col min="19" max="28" width="9.140625" style="1"/>
    <col min="29" max="29" width="12.7109375" style="1" bestFit="1" customWidth="1"/>
    <col min="30" max="30" width="13.140625" style="1" bestFit="1" customWidth="1"/>
    <col min="31" max="31" width="11.7109375" style="1" customWidth="1"/>
    <col min="32" max="32" width="9.140625" style="1"/>
    <col min="33" max="33" width="11.7109375" style="1" bestFit="1" customWidth="1"/>
    <col min="34" max="34" width="11.5703125" style="1" bestFit="1" customWidth="1"/>
    <col min="35" max="35" width="11.42578125" style="1" bestFit="1" customWidth="1"/>
    <col min="36" max="16384" width="9.140625" style="1"/>
  </cols>
  <sheetData>
    <row r="1" spans="1:35" ht="63.75" x14ac:dyDescent="0.25">
      <c r="A1" s="50" t="s">
        <v>331</v>
      </c>
      <c r="B1" s="50" t="s">
        <v>283</v>
      </c>
      <c r="C1" s="234" t="s">
        <v>215</v>
      </c>
      <c r="D1" s="234" t="s">
        <v>213</v>
      </c>
      <c r="E1" s="50" t="s">
        <v>354</v>
      </c>
      <c r="F1" s="50" t="s">
        <v>229</v>
      </c>
      <c r="G1" s="50" t="s">
        <v>267</v>
      </c>
      <c r="H1" s="50" t="s">
        <v>535</v>
      </c>
      <c r="I1" s="51" t="s">
        <v>355</v>
      </c>
      <c r="J1" s="51" t="s">
        <v>356</v>
      </c>
      <c r="K1" s="51" t="s">
        <v>357</v>
      </c>
      <c r="L1" s="51" t="s">
        <v>358</v>
      </c>
      <c r="M1" s="51" t="s">
        <v>359</v>
      </c>
      <c r="N1" s="51" t="s">
        <v>360</v>
      </c>
      <c r="O1" s="52" t="s">
        <v>361</v>
      </c>
      <c r="P1" s="52" t="s">
        <v>362</v>
      </c>
      <c r="Q1" s="52" t="s">
        <v>363</v>
      </c>
      <c r="R1" s="52" t="s">
        <v>364</v>
      </c>
      <c r="S1" s="52" t="s">
        <v>365</v>
      </c>
      <c r="T1" s="52" t="s">
        <v>366</v>
      </c>
      <c r="U1" s="53" t="s">
        <v>367</v>
      </c>
      <c r="V1" s="54" t="s">
        <v>368</v>
      </c>
      <c r="W1" s="55" t="s">
        <v>369</v>
      </c>
      <c r="X1" s="54" t="s">
        <v>329</v>
      </c>
      <c r="Y1" s="55" t="s">
        <v>370</v>
      </c>
      <c r="Z1" s="54" t="s">
        <v>371</v>
      </c>
      <c r="AA1" s="55" t="s">
        <v>372</v>
      </c>
      <c r="AB1" s="54" t="s">
        <v>76</v>
      </c>
      <c r="AC1" s="156" t="s">
        <v>261</v>
      </c>
      <c r="AD1" s="156" t="s">
        <v>241</v>
      </c>
      <c r="AE1" s="156" t="s">
        <v>239</v>
      </c>
      <c r="AF1" s="156" t="s">
        <v>348</v>
      </c>
      <c r="AG1" s="156" t="s">
        <v>490</v>
      </c>
      <c r="AH1" s="156" t="s">
        <v>491</v>
      </c>
      <c r="AI1" s="156" t="s">
        <v>492</v>
      </c>
    </row>
    <row r="2" spans="1:35" x14ac:dyDescent="0.25">
      <c r="A2" s="60" t="s">
        <v>321</v>
      </c>
      <c r="B2" s="15">
        <v>36267.143043113851</v>
      </c>
      <c r="C2" s="166">
        <v>9384</v>
      </c>
      <c r="D2" s="166">
        <v>14005</v>
      </c>
      <c r="E2" s="15">
        <v>141622</v>
      </c>
      <c r="F2" s="15">
        <v>11206</v>
      </c>
      <c r="G2" s="15">
        <v>24159</v>
      </c>
      <c r="H2" s="15">
        <f t="shared" ref="H2:H9" si="0">SUM(B2,E2,F2,G2)</f>
        <v>213254.14304311384</v>
      </c>
      <c r="I2" s="35">
        <f t="shared" ref="I2:I9" si="1">B2/H2</f>
        <v>0.17006536203979719</v>
      </c>
      <c r="J2" s="35">
        <f t="shared" ref="J2:J9" si="2">C2/E2</f>
        <v>6.6260891669373406E-2</v>
      </c>
      <c r="K2" s="35">
        <f t="shared" ref="K2:K9" si="3">D2/E2</f>
        <v>9.8890002965640933E-2</v>
      </c>
      <c r="L2" s="35">
        <f t="shared" ref="L2:L9" si="4">E2/H2</f>
        <v>0.66409964176577851</v>
      </c>
      <c r="M2" s="35">
        <f t="shared" ref="M2:M9" si="5">F2/H2</f>
        <v>5.2547630916293477E-2</v>
      </c>
      <c r="N2" s="35">
        <f t="shared" ref="N2:N9" si="6">G2/H2</f>
        <v>0.11328736527813082</v>
      </c>
      <c r="O2" s="61" t="e">
        <f>#REF!</f>
        <v>#REF!</v>
      </c>
      <c r="P2" s="61" t="e">
        <f>#REF!</f>
        <v>#REF!</v>
      </c>
      <c r="Q2" s="21" t="e">
        <f t="shared" ref="Q2:Q9" si="7">P2/O2</f>
        <v>#REF!</v>
      </c>
      <c r="R2" s="43" t="e">
        <f t="shared" ref="R2:R9" si="8">H2/O2</f>
        <v>#REF!</v>
      </c>
      <c r="S2" s="43" t="e">
        <f t="shared" ref="S2:S9" si="9">E2/O2</f>
        <v>#REF!</v>
      </c>
      <c r="T2" s="43" t="e">
        <f t="shared" ref="T2:T9" si="10">H2/P2</f>
        <v>#REF!</v>
      </c>
      <c r="U2" s="43" t="e">
        <f t="shared" ref="U2:U9" si="11">E2/P2</f>
        <v>#REF!</v>
      </c>
      <c r="V2" s="41">
        <v>1</v>
      </c>
      <c r="W2" s="62" t="e">
        <f t="shared" ref="W2:W8" si="12">V2/P2</f>
        <v>#REF!</v>
      </c>
      <c r="X2" s="41">
        <v>2.69</v>
      </c>
      <c r="Y2" s="62" t="e">
        <f t="shared" ref="Y2:Y9" si="13">X2/P2</f>
        <v>#REF!</v>
      </c>
      <c r="Z2" s="41">
        <v>0</v>
      </c>
      <c r="AA2" s="62" t="e">
        <f t="shared" ref="AA2:AA7" si="14">Z2/P2</f>
        <v>#REF!</v>
      </c>
      <c r="AB2" s="21">
        <f t="shared" ref="AB2:AB9" si="15">SUM(Z2,X2,V2)</f>
        <v>3.69</v>
      </c>
      <c r="AC2" s="58"/>
      <c r="AD2" s="158">
        <v>17161</v>
      </c>
      <c r="AE2" s="58">
        <v>211</v>
      </c>
      <c r="AF2" s="21">
        <v>3.69</v>
      </c>
      <c r="AG2" s="58">
        <f t="shared" ref="AG2:AG9" si="16">AC2/AF2</f>
        <v>0</v>
      </c>
      <c r="AH2" s="58">
        <f t="shared" ref="AH2:AH9" si="17">AD2/AF2</f>
        <v>4650.6775067750677</v>
      </c>
      <c r="AI2" s="58">
        <f t="shared" ref="AI2:AI9" si="18">AE2/AF2</f>
        <v>57.181571815718158</v>
      </c>
    </row>
    <row r="3" spans="1:35" x14ac:dyDescent="0.25">
      <c r="A3" s="60" t="s">
        <v>325</v>
      </c>
      <c r="B3" s="15">
        <v>90918.025418565565</v>
      </c>
      <c r="C3" s="166">
        <v>40382</v>
      </c>
      <c r="D3" s="166">
        <v>12734</v>
      </c>
      <c r="E3" s="15">
        <v>168563</v>
      </c>
      <c r="F3" s="15">
        <v>80508</v>
      </c>
      <c r="G3" s="15">
        <v>35134</v>
      </c>
      <c r="H3" s="15">
        <f t="shared" si="0"/>
        <v>375123.02541856555</v>
      </c>
      <c r="I3" s="35">
        <f t="shared" si="1"/>
        <v>0.24236855446854652</v>
      </c>
      <c r="J3" s="35">
        <f t="shared" si="2"/>
        <v>0.23956621559891553</v>
      </c>
      <c r="K3" s="35">
        <f t="shared" si="3"/>
        <v>7.5544455188861132E-2</v>
      </c>
      <c r="L3" s="35">
        <f t="shared" si="4"/>
        <v>0.44935391479079678</v>
      </c>
      <c r="M3" s="35">
        <f t="shared" si="5"/>
        <v>0.2146175908828003</v>
      </c>
      <c r="N3" s="35">
        <f t="shared" si="6"/>
        <v>9.3659939857856436E-2</v>
      </c>
      <c r="O3" s="61" t="e">
        <f>#REF!</f>
        <v>#REF!</v>
      </c>
      <c r="P3" s="63" t="e">
        <f>#REF!</f>
        <v>#REF!</v>
      </c>
      <c r="Q3" s="21" t="e">
        <f t="shared" si="7"/>
        <v>#REF!</v>
      </c>
      <c r="R3" s="43" t="e">
        <f t="shared" si="8"/>
        <v>#REF!</v>
      </c>
      <c r="S3" s="43" t="e">
        <f t="shared" si="9"/>
        <v>#REF!</v>
      </c>
      <c r="T3" s="43" t="e">
        <f t="shared" si="10"/>
        <v>#REF!</v>
      </c>
      <c r="U3" s="43" t="e">
        <f t="shared" si="11"/>
        <v>#REF!</v>
      </c>
      <c r="V3" s="41">
        <v>0.9</v>
      </c>
      <c r="W3" s="62" t="e">
        <f t="shared" si="12"/>
        <v>#REF!</v>
      </c>
      <c r="X3" s="41">
        <v>3.72</v>
      </c>
      <c r="Y3" s="62" t="e">
        <f t="shared" si="13"/>
        <v>#REF!</v>
      </c>
      <c r="Z3" s="41">
        <v>0.76</v>
      </c>
      <c r="AA3" s="62" t="e">
        <f t="shared" si="14"/>
        <v>#REF!</v>
      </c>
      <c r="AB3" s="21">
        <f t="shared" si="15"/>
        <v>5.3800000000000008</v>
      </c>
      <c r="AC3" s="58">
        <v>2024</v>
      </c>
      <c r="AD3" s="158">
        <v>1484</v>
      </c>
      <c r="AE3" s="58">
        <v>684</v>
      </c>
      <c r="AF3" s="21">
        <v>5.38</v>
      </c>
      <c r="AG3" s="58">
        <f t="shared" si="16"/>
        <v>376.20817843866172</v>
      </c>
      <c r="AH3" s="58">
        <f t="shared" si="17"/>
        <v>275.8364312267658</v>
      </c>
      <c r="AI3" s="58">
        <f t="shared" si="18"/>
        <v>127.1375464684015</v>
      </c>
    </row>
    <row r="4" spans="1:35" x14ac:dyDescent="0.25">
      <c r="A4" s="60" t="s">
        <v>323</v>
      </c>
      <c r="B4" s="15">
        <v>49342.103822186633</v>
      </c>
      <c r="C4" s="166">
        <v>15299</v>
      </c>
      <c r="D4" s="166">
        <v>4823</v>
      </c>
      <c r="E4" s="15">
        <v>63859</v>
      </c>
      <c r="F4" s="15">
        <v>12671</v>
      </c>
      <c r="G4" s="15">
        <v>88149</v>
      </c>
      <c r="H4" s="15">
        <f t="shared" si="0"/>
        <v>214021.10382218665</v>
      </c>
      <c r="I4" s="35">
        <f t="shared" si="1"/>
        <v>0.23054784290422647</v>
      </c>
      <c r="J4" s="35">
        <f t="shared" si="2"/>
        <v>0.23957468798446577</v>
      </c>
      <c r="K4" s="35">
        <f t="shared" si="3"/>
        <v>7.5525767706979441E-2</v>
      </c>
      <c r="L4" s="35">
        <f t="shared" si="4"/>
        <v>0.29837711730080335</v>
      </c>
      <c r="M4" s="35">
        <f t="shared" si="5"/>
        <v>5.9204441869094092E-2</v>
      </c>
      <c r="N4" s="35">
        <f t="shared" si="6"/>
        <v>0.41187059792587599</v>
      </c>
      <c r="O4" s="61">
        <v>112.36</v>
      </c>
      <c r="P4" s="63" t="e">
        <f>#REF!</f>
        <v>#REF!</v>
      </c>
      <c r="Q4" s="21" t="e">
        <f t="shared" si="7"/>
        <v>#REF!</v>
      </c>
      <c r="R4" s="43">
        <f t="shared" si="8"/>
        <v>1904.7802048966416</v>
      </c>
      <c r="S4" s="43">
        <f t="shared" si="9"/>
        <v>568.3428266286935</v>
      </c>
      <c r="T4" s="43" t="e">
        <f t="shared" si="10"/>
        <v>#REF!</v>
      </c>
      <c r="U4" s="43" t="e">
        <f t="shared" si="11"/>
        <v>#REF!</v>
      </c>
      <c r="V4" s="41">
        <v>0.34</v>
      </c>
      <c r="W4" s="62" t="e">
        <f t="shared" si="12"/>
        <v>#REF!</v>
      </c>
      <c r="X4" s="41">
        <v>1.4</v>
      </c>
      <c r="Y4" s="62" t="e">
        <f t="shared" si="13"/>
        <v>#REF!</v>
      </c>
      <c r="Z4" s="41">
        <v>0.12</v>
      </c>
      <c r="AA4" s="62" t="e">
        <f t="shared" si="14"/>
        <v>#REF!</v>
      </c>
      <c r="AB4" s="21">
        <f t="shared" si="15"/>
        <v>1.86</v>
      </c>
      <c r="AC4" s="58">
        <v>1078</v>
      </c>
      <c r="AD4" s="158">
        <v>1070</v>
      </c>
      <c r="AE4" s="58">
        <v>578</v>
      </c>
      <c r="AF4" s="21">
        <v>1.8599999999999999</v>
      </c>
      <c r="AG4" s="58">
        <f t="shared" si="16"/>
        <v>579.56989247311833</v>
      </c>
      <c r="AH4" s="58">
        <f t="shared" si="17"/>
        <v>575.26881720430106</v>
      </c>
      <c r="AI4" s="58">
        <f t="shared" si="18"/>
        <v>310.75268817204301</v>
      </c>
    </row>
    <row r="5" spans="1:35" x14ac:dyDescent="0.25">
      <c r="A5" s="60" t="s">
        <v>324</v>
      </c>
      <c r="B5" s="15">
        <v>83026.887945338793</v>
      </c>
      <c r="C5" s="166">
        <v>33107</v>
      </c>
      <c r="D5" s="166">
        <v>10474</v>
      </c>
      <c r="E5" s="15">
        <v>138191</v>
      </c>
      <c r="F5" s="15">
        <v>18865</v>
      </c>
      <c r="G5" s="15">
        <v>109798</v>
      </c>
      <c r="H5" s="15">
        <f t="shared" si="0"/>
        <v>349880.88794533879</v>
      </c>
      <c r="I5" s="35">
        <f t="shared" si="1"/>
        <v>0.23730043796593406</v>
      </c>
      <c r="J5" s="35">
        <f t="shared" si="2"/>
        <v>0.239574212502985</v>
      </c>
      <c r="K5" s="35">
        <f t="shared" si="3"/>
        <v>7.5793647922078863E-2</v>
      </c>
      <c r="L5" s="35">
        <f t="shared" si="4"/>
        <v>0.39496584340894125</v>
      </c>
      <c r="M5" s="35">
        <f t="shared" si="5"/>
        <v>5.3918349501122911E-2</v>
      </c>
      <c r="N5" s="35">
        <f t="shared" si="6"/>
        <v>0.31381536912400176</v>
      </c>
      <c r="O5" s="61">
        <v>387.07</v>
      </c>
      <c r="P5" s="63" t="e">
        <f>#REF!</f>
        <v>#REF!</v>
      </c>
      <c r="Q5" s="21" t="e">
        <f t="shared" si="7"/>
        <v>#REF!</v>
      </c>
      <c r="R5" s="43">
        <f t="shared" si="8"/>
        <v>903.92148176128035</v>
      </c>
      <c r="S5" s="43">
        <f t="shared" si="9"/>
        <v>357.01811041930398</v>
      </c>
      <c r="T5" s="43" t="e">
        <f t="shared" si="10"/>
        <v>#REF!</v>
      </c>
      <c r="U5" s="43" t="e">
        <f t="shared" si="11"/>
        <v>#REF!</v>
      </c>
      <c r="V5" s="41">
        <v>0.73</v>
      </c>
      <c r="W5" s="62" t="e">
        <f t="shared" si="12"/>
        <v>#REF!</v>
      </c>
      <c r="X5" s="41">
        <v>4</v>
      </c>
      <c r="Y5" s="62" t="e">
        <f t="shared" si="13"/>
        <v>#REF!</v>
      </c>
      <c r="Z5" s="41">
        <v>0.12</v>
      </c>
      <c r="AA5" s="62" t="e">
        <f t="shared" si="14"/>
        <v>#REF!</v>
      </c>
      <c r="AB5" s="21">
        <f t="shared" si="15"/>
        <v>4.8499999999999996</v>
      </c>
      <c r="AC5" s="58">
        <v>5578</v>
      </c>
      <c r="AD5" s="158">
        <v>9923</v>
      </c>
      <c r="AE5" s="58">
        <v>1689</v>
      </c>
      <c r="AF5" s="21">
        <v>4.8500000000000005</v>
      </c>
      <c r="AG5" s="58">
        <f t="shared" si="16"/>
        <v>1150.103092783505</v>
      </c>
      <c r="AH5" s="58">
        <f t="shared" si="17"/>
        <v>2045.9793814432987</v>
      </c>
      <c r="AI5" s="58">
        <f t="shared" si="18"/>
        <v>348.24742268041234</v>
      </c>
    </row>
    <row r="6" spans="1:35" x14ac:dyDescent="0.25">
      <c r="A6" s="60" t="s">
        <v>322</v>
      </c>
      <c r="B6" s="15">
        <v>14425.268565749915</v>
      </c>
      <c r="C6" s="166">
        <v>14919</v>
      </c>
      <c r="D6" s="166">
        <v>11617</v>
      </c>
      <c r="E6" s="15">
        <v>131011</v>
      </c>
      <c r="F6" s="15">
        <v>15063</v>
      </c>
      <c r="G6" s="15">
        <v>112832</v>
      </c>
      <c r="H6" s="15">
        <f t="shared" si="0"/>
        <v>273331.26856574992</v>
      </c>
      <c r="I6" s="35">
        <f t="shared" si="1"/>
        <v>5.2775771471165994E-2</v>
      </c>
      <c r="J6" s="35">
        <f t="shared" si="2"/>
        <v>0.11387593408187099</v>
      </c>
      <c r="K6" s="35">
        <f t="shared" si="3"/>
        <v>8.867194357725687E-2</v>
      </c>
      <c r="L6" s="35">
        <f t="shared" si="4"/>
        <v>0.47931215732270038</v>
      </c>
      <c r="M6" s="35">
        <f t="shared" si="5"/>
        <v>5.5108952879924858E-2</v>
      </c>
      <c r="N6" s="35">
        <f t="shared" si="6"/>
        <v>0.4128031183262087</v>
      </c>
      <c r="O6" s="61">
        <v>170.55</v>
      </c>
      <c r="P6" s="63" t="e">
        <f>#REF!</f>
        <v>#REF!</v>
      </c>
      <c r="Q6" s="21" t="e">
        <f t="shared" si="7"/>
        <v>#REF!</v>
      </c>
      <c r="R6" s="43">
        <f t="shared" si="8"/>
        <v>1602.6459605145112</v>
      </c>
      <c r="S6" s="43">
        <f t="shared" si="9"/>
        <v>768.16769275872173</v>
      </c>
      <c r="T6" s="43" t="e">
        <f t="shared" si="10"/>
        <v>#REF!</v>
      </c>
      <c r="U6" s="43" t="e">
        <f t="shared" si="11"/>
        <v>#REF!</v>
      </c>
      <c r="V6" s="41">
        <v>1.1399999999999999</v>
      </c>
      <c r="W6" s="62" t="e">
        <f t="shared" si="12"/>
        <v>#REF!</v>
      </c>
      <c r="X6" s="41">
        <v>1.86</v>
      </c>
      <c r="Y6" s="62" t="e">
        <f t="shared" si="13"/>
        <v>#REF!</v>
      </c>
      <c r="Z6" s="41">
        <v>0.54</v>
      </c>
      <c r="AA6" s="62" t="e">
        <f t="shared" si="14"/>
        <v>#REF!</v>
      </c>
      <c r="AB6" s="21">
        <f t="shared" si="15"/>
        <v>3.54</v>
      </c>
      <c r="AC6" s="58"/>
      <c r="AD6" s="158">
        <v>3472</v>
      </c>
      <c r="AE6" s="58">
        <v>625</v>
      </c>
      <c r="AF6" s="21">
        <v>3.54</v>
      </c>
      <c r="AG6" s="58">
        <f t="shared" si="16"/>
        <v>0</v>
      </c>
      <c r="AH6" s="58">
        <f t="shared" si="17"/>
        <v>980.79096045197741</v>
      </c>
      <c r="AI6" s="58">
        <f t="shared" si="18"/>
        <v>176.55367231638417</v>
      </c>
    </row>
    <row r="7" spans="1:35" x14ac:dyDescent="0.25">
      <c r="A7" s="21" t="s">
        <v>345</v>
      </c>
      <c r="B7" s="15">
        <v>19061</v>
      </c>
      <c r="C7" s="166">
        <v>8750</v>
      </c>
      <c r="D7" s="166">
        <v>6691</v>
      </c>
      <c r="E7" s="15">
        <v>66913</v>
      </c>
      <c r="F7" s="15">
        <v>9577</v>
      </c>
      <c r="G7" s="15">
        <v>1534</v>
      </c>
      <c r="H7" s="15">
        <f t="shared" si="0"/>
        <v>97085</v>
      </c>
      <c r="I7" s="35">
        <f t="shared" si="1"/>
        <v>0.19633311016119895</v>
      </c>
      <c r="J7" s="35">
        <f t="shared" si="2"/>
        <v>0.13076681661261638</v>
      </c>
      <c r="K7" s="35">
        <f t="shared" si="3"/>
        <v>9.9995516566287565E-2</v>
      </c>
      <c r="L7" s="35">
        <f t="shared" si="4"/>
        <v>0.68922078590925473</v>
      </c>
      <c r="M7" s="35">
        <f t="shared" si="5"/>
        <v>9.8645516815161968E-2</v>
      </c>
      <c r="N7" s="35">
        <f t="shared" si="6"/>
        <v>1.5800587114384302E-2</v>
      </c>
      <c r="O7" s="232">
        <v>118.45</v>
      </c>
      <c r="P7" s="1">
        <v>1862</v>
      </c>
      <c r="Q7" s="21">
        <f t="shared" si="7"/>
        <v>15.719712959054453</v>
      </c>
      <c r="R7" s="231">
        <f t="shared" si="8"/>
        <v>819.62853524693958</v>
      </c>
      <c r="S7" s="231">
        <f t="shared" si="9"/>
        <v>564.90502321654708</v>
      </c>
      <c r="T7" s="43">
        <f t="shared" si="10"/>
        <v>52.140171858216974</v>
      </c>
      <c r="U7" s="43">
        <f t="shared" si="11"/>
        <v>35.936090225563909</v>
      </c>
      <c r="V7" s="217">
        <v>0.19</v>
      </c>
      <c r="W7" s="62">
        <f t="shared" si="12"/>
        <v>1.0204081632653062E-4</v>
      </c>
      <c r="X7" s="217">
        <v>1.0900000000000001</v>
      </c>
      <c r="Y7" s="62">
        <f t="shared" si="13"/>
        <v>5.8539205155746512E-4</v>
      </c>
      <c r="Z7" s="217">
        <v>0.38</v>
      </c>
      <c r="AA7" s="62">
        <f t="shared" si="14"/>
        <v>2.0408163265306123E-4</v>
      </c>
      <c r="AB7" s="21">
        <f t="shared" si="15"/>
        <v>1.6600000000000001</v>
      </c>
      <c r="AC7" s="15"/>
      <c r="AD7" s="15">
        <v>534</v>
      </c>
      <c r="AE7" s="15">
        <v>1000</v>
      </c>
      <c r="AF7" s="21">
        <v>1.6600000000000001</v>
      </c>
      <c r="AG7" s="58">
        <f t="shared" si="16"/>
        <v>0</v>
      </c>
      <c r="AH7" s="58">
        <f t="shared" si="17"/>
        <v>321.68674698795178</v>
      </c>
      <c r="AI7" s="58">
        <f t="shared" si="18"/>
        <v>602.40963855421683</v>
      </c>
    </row>
    <row r="8" spans="1:35" x14ac:dyDescent="0.25">
      <c r="A8" s="21" t="s">
        <v>533</v>
      </c>
      <c r="B8" s="15">
        <v>6128.57</v>
      </c>
      <c r="C8" s="166">
        <v>7099.67</v>
      </c>
      <c r="D8" s="166">
        <v>3012.18</v>
      </c>
      <c r="E8" s="15">
        <v>43580.55</v>
      </c>
      <c r="F8" s="15">
        <v>3040.16</v>
      </c>
      <c r="G8" s="15">
        <v>2515.2399999999998</v>
      </c>
      <c r="H8" s="15">
        <f t="shared" si="0"/>
        <v>55264.52</v>
      </c>
      <c r="I8" s="35">
        <f t="shared" si="1"/>
        <v>0.11089520003068877</v>
      </c>
      <c r="J8" s="35">
        <f t="shared" si="2"/>
        <v>0.16290914180752653</v>
      </c>
      <c r="K8" s="35">
        <f t="shared" si="3"/>
        <v>6.9117530641536182E-2</v>
      </c>
      <c r="L8" s="35">
        <f t="shared" si="4"/>
        <v>0.78858099192755149</v>
      </c>
      <c r="M8" s="35">
        <f t="shared" si="5"/>
        <v>5.501106315589098E-2</v>
      </c>
      <c r="N8" s="35">
        <f t="shared" si="6"/>
        <v>4.5512744885868907E-2</v>
      </c>
      <c r="O8" s="232">
        <v>96.93</v>
      </c>
      <c r="P8" s="1">
        <v>894</v>
      </c>
      <c r="Q8" s="21">
        <f t="shared" si="7"/>
        <v>9.2231507273289992</v>
      </c>
      <c r="R8" s="231">
        <f t="shared" si="8"/>
        <v>570.14876715155265</v>
      </c>
      <c r="S8" s="231">
        <f t="shared" si="9"/>
        <v>449.6084803466419</v>
      </c>
      <c r="T8" s="43">
        <f t="shared" si="10"/>
        <v>61.817136465324381</v>
      </c>
      <c r="U8" s="43">
        <f t="shared" si="11"/>
        <v>48.747818791946315</v>
      </c>
      <c r="V8" s="217">
        <v>0.01</v>
      </c>
      <c r="W8" s="62">
        <f t="shared" si="12"/>
        <v>1.1185682326621925E-5</v>
      </c>
      <c r="X8" s="217">
        <v>1.01</v>
      </c>
      <c r="Y8" s="62">
        <f t="shared" si="13"/>
        <v>1.1297539149888144E-3</v>
      </c>
      <c r="Z8" s="21"/>
      <c r="AA8" s="62"/>
      <c r="AB8" s="21">
        <f t="shared" si="15"/>
        <v>1.02</v>
      </c>
      <c r="AC8" s="15">
        <v>50</v>
      </c>
      <c r="AD8" s="15">
        <v>1250</v>
      </c>
      <c r="AE8" s="15"/>
      <c r="AF8" s="21">
        <v>1.02</v>
      </c>
      <c r="AG8" s="58">
        <f t="shared" si="16"/>
        <v>49.019607843137251</v>
      </c>
      <c r="AH8" s="58">
        <f t="shared" si="17"/>
        <v>1225.4901960784314</v>
      </c>
      <c r="AI8" s="58">
        <f t="shared" si="18"/>
        <v>0</v>
      </c>
    </row>
    <row r="9" spans="1:35" ht="15.75" thickBot="1" x14ac:dyDescent="0.3">
      <c r="A9" s="218" t="s">
        <v>346</v>
      </c>
      <c r="B9" s="221">
        <v>12341.04</v>
      </c>
      <c r="C9" s="233">
        <v>3903.26</v>
      </c>
      <c r="D9" s="233">
        <v>2927.45</v>
      </c>
      <c r="E9" s="221">
        <v>42481.91</v>
      </c>
      <c r="F9" s="221">
        <v>5082</v>
      </c>
      <c r="G9" s="221">
        <v>2656.39</v>
      </c>
      <c r="H9" s="15">
        <f t="shared" si="0"/>
        <v>62561.340000000004</v>
      </c>
      <c r="I9" s="35">
        <f t="shared" si="1"/>
        <v>0.19726303816382451</v>
      </c>
      <c r="J9" s="35">
        <f t="shared" si="2"/>
        <v>9.1880520437993482E-2</v>
      </c>
      <c r="K9" s="35">
        <f t="shared" si="3"/>
        <v>6.8910508025651379E-2</v>
      </c>
      <c r="L9" s="35">
        <f t="shared" si="4"/>
        <v>0.67904411893990768</v>
      </c>
      <c r="M9" s="35">
        <f t="shared" si="5"/>
        <v>8.1232275395635697E-2</v>
      </c>
      <c r="N9" s="35">
        <f t="shared" si="6"/>
        <v>4.2460567500632172E-2</v>
      </c>
      <c r="O9" s="232">
        <v>123.64</v>
      </c>
      <c r="P9" s="1">
        <v>890</v>
      </c>
      <c r="Q9" s="21">
        <f t="shared" si="7"/>
        <v>7.1983176965383366</v>
      </c>
      <c r="R9" s="231">
        <f t="shared" si="8"/>
        <v>505.99595600129413</v>
      </c>
      <c r="S9" s="231">
        <f t="shared" si="9"/>
        <v>343.59357813005505</v>
      </c>
      <c r="T9" s="43">
        <f t="shared" si="10"/>
        <v>70.2936404494382</v>
      </c>
      <c r="U9" s="43">
        <f t="shared" si="11"/>
        <v>47.732483146067416</v>
      </c>
      <c r="V9" s="21"/>
      <c r="W9" s="62"/>
      <c r="X9" s="217">
        <v>1.2</v>
      </c>
      <c r="Y9" s="62">
        <f t="shared" si="13"/>
        <v>1.348314606741573E-3</v>
      </c>
      <c r="Z9" s="21"/>
      <c r="AA9" s="62"/>
      <c r="AB9" s="21">
        <f t="shared" si="15"/>
        <v>1.2</v>
      </c>
      <c r="AC9" s="221"/>
      <c r="AD9" s="221">
        <v>1400</v>
      </c>
      <c r="AE9" s="15"/>
      <c r="AF9" s="21">
        <v>1.2</v>
      </c>
      <c r="AG9" s="58">
        <f t="shared" si="16"/>
        <v>0</v>
      </c>
      <c r="AH9" s="58">
        <f t="shared" si="17"/>
        <v>1166.6666666666667</v>
      </c>
      <c r="AI9" s="58">
        <f t="shared" si="18"/>
        <v>0</v>
      </c>
    </row>
    <row r="10" spans="1:35" ht="15.75" thickTop="1" x14ac:dyDescent="0.25">
      <c r="A10" s="230" t="s">
        <v>373</v>
      </c>
      <c r="H10" s="30">
        <f>AVERAGE(H2:H9)</f>
        <v>205065.16109936938</v>
      </c>
      <c r="P10" s="57" t="e">
        <f>AVERAGE(P2:P9)</f>
        <v>#REF!</v>
      </c>
    </row>
    <row r="11" spans="1:35" x14ac:dyDescent="0.25">
      <c r="A11" s="230" t="s">
        <v>374</v>
      </c>
      <c r="P11" s="57" t="e">
        <f>SUM(P2:P9)</f>
        <v>#REF!</v>
      </c>
      <c r="V11" s="1">
        <f>SUM(V2:V9)</f>
        <v>4.3099999999999996</v>
      </c>
      <c r="X11" s="1">
        <f>SUM(X2:X9)</f>
        <v>16.97</v>
      </c>
      <c r="Z11" s="1">
        <f>SUM(Z2:Z9)</f>
        <v>1.92</v>
      </c>
      <c r="AB11" s="1">
        <f>SUM(AB2:AB9)</f>
        <v>23.2</v>
      </c>
      <c r="AC11" s="29">
        <f>SUM(AC2:AC9)</f>
        <v>8730</v>
      </c>
      <c r="AD11" s="29">
        <f t="shared" ref="AD11:AF11" si="19">SUM(AD2:AD9)</f>
        <v>36294</v>
      </c>
      <c r="AE11" s="29">
        <f t="shared" si="19"/>
        <v>4787</v>
      </c>
      <c r="AF11" s="21">
        <f t="shared" si="19"/>
        <v>23.2</v>
      </c>
    </row>
    <row r="12" spans="1:35" x14ac:dyDescent="0.25">
      <c r="AG12" s="29">
        <f>AC11/AF11</f>
        <v>376.29310344827587</v>
      </c>
      <c r="AH12" s="29">
        <f>AD11/AF11</f>
        <v>1564.3965517241379</v>
      </c>
      <c r="AI12" s="29">
        <f>AE11/AF11</f>
        <v>206.33620689655174</v>
      </c>
    </row>
    <row r="14" spans="1:35" ht="14.45" x14ac:dyDescent="0.3">
      <c r="W14" s="168" t="s">
        <v>498</v>
      </c>
      <c r="X14" s="194">
        <f>V11/X11</f>
        <v>0.25397760754272247</v>
      </c>
    </row>
    <row r="15" spans="1:35" thickBot="1" x14ac:dyDescent="0.35">
      <c r="W15" s="168" t="s">
        <v>499</v>
      </c>
      <c r="X15" s="194">
        <f>X11/AB11</f>
        <v>0.73146551724137931</v>
      </c>
    </row>
    <row r="16" spans="1:35" thickBot="1" x14ac:dyDescent="0.35">
      <c r="E16" s="579" t="s">
        <v>375</v>
      </c>
      <c r="F16" s="580"/>
      <c r="G16" s="581"/>
      <c r="I16" s="579" t="s">
        <v>382</v>
      </c>
      <c r="J16" s="580"/>
      <c r="K16" s="580"/>
      <c r="L16" s="580"/>
      <c r="M16" s="581"/>
    </row>
    <row r="17" spans="1:13" ht="14.45" x14ac:dyDescent="0.3">
      <c r="E17" s="67"/>
      <c r="F17" s="59"/>
      <c r="G17" s="66"/>
      <c r="I17" s="65"/>
      <c r="J17" s="59"/>
      <c r="K17" s="59"/>
      <c r="L17" s="59"/>
      <c r="M17" s="66"/>
    </row>
    <row r="18" spans="1:13" ht="14.45" x14ac:dyDescent="0.3">
      <c r="E18" s="77" t="s">
        <v>376</v>
      </c>
      <c r="F18" s="43" t="e">
        <f>SUM(H2:H9)/SUM(P2:P9)</f>
        <v>#REF!</v>
      </c>
      <c r="G18" s="66"/>
      <c r="I18" s="67"/>
      <c r="J18" s="68" t="s">
        <v>340</v>
      </c>
      <c r="K18" s="59"/>
      <c r="L18" s="59"/>
      <c r="M18" s="66"/>
    </row>
    <row r="19" spans="1:13" ht="14.45" x14ac:dyDescent="0.3">
      <c r="E19" s="77" t="s">
        <v>377</v>
      </c>
      <c r="F19" s="58" t="e">
        <f>H10/P10</f>
        <v>#REF!</v>
      </c>
      <c r="G19" s="66"/>
      <c r="I19" s="69" t="s">
        <v>368</v>
      </c>
      <c r="J19" s="70">
        <f>V11</f>
        <v>4.3099999999999996</v>
      </c>
      <c r="K19" s="71" t="e">
        <f>J19/P11</f>
        <v>#REF!</v>
      </c>
      <c r="L19" s="59"/>
      <c r="M19" s="66"/>
    </row>
    <row r="20" spans="1:13" ht="14.45" x14ac:dyDescent="0.3">
      <c r="E20" s="67"/>
      <c r="F20" s="59"/>
      <c r="G20" s="66"/>
      <c r="I20" s="72" t="s">
        <v>343</v>
      </c>
      <c r="J20" s="70">
        <f>X11</f>
        <v>16.97</v>
      </c>
      <c r="K20" s="71" t="e">
        <f>J20/P11</f>
        <v>#REF!</v>
      </c>
      <c r="L20" s="59"/>
      <c r="M20" s="66"/>
    </row>
    <row r="21" spans="1:13" thickBot="1" x14ac:dyDescent="0.35">
      <c r="E21" s="73"/>
      <c r="F21" s="75"/>
      <c r="G21" s="76"/>
      <c r="I21" s="72" t="s">
        <v>344</v>
      </c>
      <c r="J21" s="70">
        <f>Z11</f>
        <v>1.92</v>
      </c>
      <c r="K21" s="71" t="e">
        <f>J21/P11</f>
        <v>#REF!</v>
      </c>
      <c r="L21" s="59"/>
      <c r="M21" s="66"/>
    </row>
    <row r="22" spans="1:13" thickBot="1" x14ac:dyDescent="0.35">
      <c r="I22" s="73"/>
      <c r="J22" s="74">
        <f>SUM(J19:J21)</f>
        <v>23.199999999999996</v>
      </c>
      <c r="K22" s="75"/>
      <c r="L22" s="75"/>
      <c r="M22" s="76"/>
    </row>
    <row r="25" spans="1:13" ht="14.45" x14ac:dyDescent="0.3">
      <c r="F25" s="215" t="s">
        <v>588</v>
      </c>
    </row>
    <row r="26" spans="1:13" ht="27.6" x14ac:dyDescent="0.3">
      <c r="A26" s="50" t="s">
        <v>331</v>
      </c>
      <c r="B26" s="64" t="s">
        <v>378</v>
      </c>
      <c r="C26" s="64" t="s">
        <v>76</v>
      </c>
      <c r="F26" s="268" t="s">
        <v>560</v>
      </c>
      <c r="G26" s="269">
        <v>30</v>
      </c>
      <c r="H26" s="109"/>
      <c r="I26" s="109"/>
    </row>
    <row r="27" spans="1:13" ht="14.45" x14ac:dyDescent="0.3">
      <c r="A27" s="45" t="s">
        <v>321</v>
      </c>
      <c r="B27" s="63">
        <v>4149.25</v>
      </c>
      <c r="C27" s="15" t="e">
        <f>B27*F18</f>
        <v>#REF!</v>
      </c>
      <c r="F27" s="268" t="s">
        <v>561</v>
      </c>
      <c r="G27" s="270">
        <v>250</v>
      </c>
      <c r="H27" s="109"/>
      <c r="I27" s="109"/>
    </row>
    <row r="28" spans="1:13" ht="14.45" x14ac:dyDescent="0.3">
      <c r="A28" s="45" t="s">
        <v>325</v>
      </c>
      <c r="B28" s="63">
        <v>4570.75</v>
      </c>
      <c r="C28" s="15" t="e">
        <f>B28*F18</f>
        <v>#REF!</v>
      </c>
      <c r="F28" s="109"/>
      <c r="G28" s="109"/>
      <c r="H28" s="109"/>
      <c r="I28" s="109"/>
    </row>
    <row r="29" spans="1:13" ht="14.45" x14ac:dyDescent="0.3">
      <c r="A29" s="45" t="s">
        <v>323</v>
      </c>
      <c r="B29" s="63">
        <v>808.75</v>
      </c>
      <c r="C29" s="15" t="e">
        <f>B29*F18</f>
        <v>#REF!</v>
      </c>
      <c r="F29" s="277" t="s">
        <v>563</v>
      </c>
      <c r="G29" s="109"/>
      <c r="H29" s="109"/>
      <c r="I29" s="109"/>
    </row>
    <row r="30" spans="1:13" ht="14.45" x14ac:dyDescent="0.3">
      <c r="A30" s="45" t="s">
        <v>324</v>
      </c>
      <c r="B30" s="63">
        <v>3570</v>
      </c>
      <c r="C30" s="15" t="e">
        <f>B30*F18</f>
        <v>#REF!</v>
      </c>
      <c r="F30" s="271" t="s">
        <v>562</v>
      </c>
      <c r="G30" s="276">
        <f>Analysis!$E$59</f>
        <v>6</v>
      </c>
      <c r="H30" s="109"/>
      <c r="I30" s="109"/>
    </row>
    <row r="31" spans="1:13" ht="14.45" x14ac:dyDescent="0.3">
      <c r="A31" s="45" t="s">
        <v>322</v>
      </c>
      <c r="B31" s="63">
        <v>2681.5</v>
      </c>
      <c r="C31" s="15" t="e">
        <f>B31*F18</f>
        <v>#REF!</v>
      </c>
      <c r="F31" s="271" t="s">
        <v>564</v>
      </c>
      <c r="G31" s="271">
        <f>G30*G27</f>
        <v>1500</v>
      </c>
      <c r="H31" s="109"/>
      <c r="I31" s="109"/>
    </row>
    <row r="32" spans="1:13" ht="14.45" x14ac:dyDescent="0.3">
      <c r="A32" s="229" t="s">
        <v>345</v>
      </c>
      <c r="B32" s="228">
        <v>1862.25</v>
      </c>
      <c r="C32" s="227" t="e">
        <f>B32*F18</f>
        <v>#REF!</v>
      </c>
      <c r="F32" s="271" t="s">
        <v>565</v>
      </c>
      <c r="G32" s="205">
        <f>G31*G26</f>
        <v>45000</v>
      </c>
      <c r="H32" s="109"/>
      <c r="I32" s="109"/>
    </row>
    <row r="33" spans="1:13" ht="14.45" x14ac:dyDescent="0.3">
      <c r="A33" s="229" t="s">
        <v>347</v>
      </c>
      <c r="B33" s="228">
        <v>894</v>
      </c>
      <c r="C33" s="227" t="e">
        <f>B33*F18</f>
        <v>#REF!</v>
      </c>
      <c r="F33" s="271" t="s">
        <v>338</v>
      </c>
      <c r="G33" s="205">
        <f>G32/G30</f>
        <v>7500</v>
      </c>
      <c r="H33" s="109"/>
      <c r="I33" s="109"/>
    </row>
    <row r="34" spans="1:13" ht="14.45" x14ac:dyDescent="0.3">
      <c r="A34" s="229" t="s">
        <v>346</v>
      </c>
      <c r="B34" s="228">
        <v>890</v>
      </c>
      <c r="C34" s="227" t="e">
        <f>B34*F18</f>
        <v>#REF!</v>
      </c>
      <c r="F34" s="109"/>
      <c r="G34" s="109"/>
      <c r="H34" s="109"/>
      <c r="I34" s="109"/>
    </row>
    <row r="35" spans="1:13" ht="14.45" x14ac:dyDescent="0.3">
      <c r="F35" s="275" t="s">
        <v>559</v>
      </c>
      <c r="G35" s="109"/>
      <c r="H35" s="109"/>
      <c r="I35" s="109"/>
    </row>
    <row r="40" spans="1:13" thickBot="1" x14ac:dyDescent="0.35"/>
    <row r="41" spans="1:13" thickBot="1" x14ac:dyDescent="0.35">
      <c r="A41" s="163" t="s">
        <v>495</v>
      </c>
    </row>
    <row r="42" spans="1:13" ht="14.45" x14ac:dyDescent="0.3">
      <c r="A42" s="162"/>
      <c r="B42" s="164"/>
      <c r="C42" s="165"/>
      <c r="D42" s="165"/>
      <c r="E42" s="165"/>
      <c r="F42" s="165"/>
      <c r="G42" s="165"/>
    </row>
    <row r="43" spans="1:13" ht="14.45" x14ac:dyDescent="0.3">
      <c r="A43" s="226" t="s">
        <v>331</v>
      </c>
      <c r="B43" s="224" t="s">
        <v>496</v>
      </c>
      <c r="C43" s="224" t="s">
        <v>508</v>
      </c>
      <c r="D43" s="224" t="s">
        <v>493</v>
      </c>
      <c r="E43" s="225" t="s">
        <v>494</v>
      </c>
      <c r="F43" s="224" t="s">
        <v>479</v>
      </c>
      <c r="G43" s="223" t="s">
        <v>534</v>
      </c>
      <c r="K43" s="257" t="s">
        <v>229</v>
      </c>
      <c r="L43" s="257" t="s">
        <v>74</v>
      </c>
      <c r="M43" s="257" t="s">
        <v>546</v>
      </c>
    </row>
    <row r="44" spans="1:13" ht="14.45" x14ac:dyDescent="0.3">
      <c r="A44" s="237" t="s">
        <v>325</v>
      </c>
      <c r="B44" s="238">
        <v>2181383</v>
      </c>
      <c r="C44" s="239">
        <f>VLOOKUP(A44,Expenses!$K$7:$N$11,4,FALSE)</f>
        <v>28584</v>
      </c>
      <c r="D44" s="239" t="e">
        <f>VLOOKUP(A44,#REF!,2,FALSE)</f>
        <v>#REF!</v>
      </c>
      <c r="E44" s="240">
        <v>1</v>
      </c>
      <c r="F44" s="241">
        <v>5.3800000000000008</v>
      </c>
      <c r="G44" s="240">
        <v>1</v>
      </c>
      <c r="J44" s="256" t="s">
        <v>325</v>
      </c>
      <c r="K44" s="15">
        <v>80508</v>
      </c>
      <c r="L44" s="254">
        <v>5.3800000000000008</v>
      </c>
      <c r="M44" s="43">
        <f>K44/L44</f>
        <v>14964.31226765799</v>
      </c>
    </row>
    <row r="45" spans="1:13" ht="14.45" x14ac:dyDescent="0.3">
      <c r="A45" s="237" t="s">
        <v>324</v>
      </c>
      <c r="B45" s="238">
        <v>1086243</v>
      </c>
      <c r="C45" s="239">
        <f>VLOOKUP(A45,Expenses!$K$7:$N$11,4,FALSE)</f>
        <v>26687.000000000007</v>
      </c>
      <c r="D45" s="239" t="e">
        <f>VLOOKUP(A45,#REF!,2,FALSE)</f>
        <v>#REF!</v>
      </c>
      <c r="E45" s="240">
        <v>2</v>
      </c>
      <c r="F45" s="171">
        <v>4.8499999999999996</v>
      </c>
      <c r="G45" s="240">
        <v>2</v>
      </c>
      <c r="J45" s="256" t="s">
        <v>324</v>
      </c>
      <c r="K45" s="15">
        <v>18865</v>
      </c>
      <c r="L45" s="255">
        <v>4.8499999999999996</v>
      </c>
      <c r="M45" s="43">
        <f t="shared" ref="M45:M51" si="20">K45/L45</f>
        <v>3889.6907216494847</v>
      </c>
    </row>
    <row r="46" spans="1:13" ht="14.45" x14ac:dyDescent="0.3">
      <c r="A46" s="237" t="s">
        <v>322</v>
      </c>
      <c r="B46" s="238">
        <v>700522</v>
      </c>
      <c r="C46" s="246">
        <f>VLOOKUP(A46,Expenses!$K$7:$N$11,4,FALSE)</f>
        <v>17686</v>
      </c>
      <c r="D46" s="239" t="e">
        <f>VLOOKUP(A46,#REF!,2,FALSE)</f>
        <v>#REF!</v>
      </c>
      <c r="E46" s="240">
        <v>5</v>
      </c>
      <c r="F46" s="171">
        <v>3.54</v>
      </c>
      <c r="G46" s="240">
        <v>4</v>
      </c>
      <c r="J46" s="256" t="s">
        <v>322</v>
      </c>
      <c r="K46" s="15">
        <v>15063</v>
      </c>
      <c r="L46" s="255">
        <v>3.54</v>
      </c>
      <c r="M46" s="43">
        <f t="shared" si="20"/>
        <v>4255.0847457627115</v>
      </c>
    </row>
    <row r="47" spans="1:13" ht="14.45" x14ac:dyDescent="0.3">
      <c r="A47" s="237" t="s">
        <v>323</v>
      </c>
      <c r="B47" s="238">
        <v>451655</v>
      </c>
      <c r="C47" s="239">
        <f>VLOOKUP(A47,Expenses!$K$7:$N$11,4,FALSE)</f>
        <v>11619.660000000003</v>
      </c>
      <c r="D47" s="239" t="e">
        <f>VLOOKUP(A47,#REF!,2,FALSE)</f>
        <v>#REF!</v>
      </c>
      <c r="E47" s="240">
        <v>4</v>
      </c>
      <c r="F47" s="171">
        <v>1.86</v>
      </c>
      <c r="G47" s="240">
        <v>5</v>
      </c>
      <c r="J47" s="256" t="s">
        <v>323</v>
      </c>
      <c r="K47" s="15">
        <v>12671</v>
      </c>
      <c r="L47" s="255">
        <v>1.86</v>
      </c>
      <c r="M47" s="43">
        <f t="shared" si="20"/>
        <v>6812.3655913978491</v>
      </c>
    </row>
    <row r="48" spans="1:13" ht="14.45" x14ac:dyDescent="0.3">
      <c r="A48" s="237" t="s">
        <v>321</v>
      </c>
      <c r="B48" s="238">
        <v>1302359</v>
      </c>
      <c r="C48" s="239">
        <f>VLOOKUP(A48,Expenses!$K$7:$N$11,4,FALSE)</f>
        <v>6717</v>
      </c>
      <c r="D48" s="239" t="e">
        <f>VLOOKUP(A48,#REF!,2,FALSE)</f>
        <v>#REF!</v>
      </c>
      <c r="E48" s="240">
        <v>3</v>
      </c>
      <c r="F48" s="171">
        <v>3.69</v>
      </c>
      <c r="G48" s="240">
        <v>3</v>
      </c>
      <c r="J48" s="256" t="s">
        <v>321</v>
      </c>
      <c r="K48" s="15">
        <v>11206</v>
      </c>
      <c r="L48" s="255">
        <v>3.69</v>
      </c>
      <c r="M48" s="43">
        <f t="shared" si="20"/>
        <v>3036.8563685636855</v>
      </c>
    </row>
    <row r="49" spans="1:19" s="10" customFormat="1" ht="14.45" x14ac:dyDescent="0.3">
      <c r="A49" s="222" t="s">
        <v>347</v>
      </c>
      <c r="B49" s="242">
        <v>24037</v>
      </c>
      <c r="C49" s="245">
        <v>1215.24</v>
      </c>
      <c r="D49" s="244">
        <v>60613.999999999993</v>
      </c>
      <c r="E49" s="240">
        <v>8</v>
      </c>
      <c r="F49" s="171">
        <v>1.02</v>
      </c>
      <c r="G49" s="240">
        <v>8</v>
      </c>
      <c r="H49" s="1"/>
      <c r="I49" s="1"/>
      <c r="J49" s="45" t="s">
        <v>347</v>
      </c>
      <c r="K49" s="15">
        <v>9577</v>
      </c>
      <c r="L49" s="255">
        <v>1.02</v>
      </c>
      <c r="M49" s="43">
        <f t="shared" si="20"/>
        <v>9389.2156862745105</v>
      </c>
      <c r="N49" s="1"/>
      <c r="O49" s="1"/>
      <c r="P49" s="1"/>
      <c r="Q49" s="1"/>
      <c r="R49" s="1"/>
    </row>
    <row r="50" spans="1:19" s="10" customFormat="1" ht="14.45" x14ac:dyDescent="0.3">
      <c r="A50" s="222" t="s">
        <v>346</v>
      </c>
      <c r="B50" s="242">
        <v>700515</v>
      </c>
      <c r="C50" s="243">
        <v>0</v>
      </c>
      <c r="D50" s="244">
        <v>70561.34</v>
      </c>
      <c r="E50" s="240">
        <v>7</v>
      </c>
      <c r="F50" s="171">
        <v>1.2</v>
      </c>
      <c r="G50" s="240">
        <v>7</v>
      </c>
      <c r="H50" s="1"/>
      <c r="I50" s="1"/>
      <c r="J50" s="45" t="s">
        <v>346</v>
      </c>
      <c r="K50" s="15">
        <v>3040.16</v>
      </c>
      <c r="L50" s="255">
        <v>1.2</v>
      </c>
      <c r="M50" s="43">
        <f t="shared" si="20"/>
        <v>2533.4666666666667</v>
      </c>
      <c r="N50" s="1"/>
      <c r="O50" s="1"/>
      <c r="P50" s="1"/>
      <c r="Q50" s="1"/>
      <c r="R50" s="1"/>
    </row>
    <row r="51" spans="1:19" s="10" customFormat="1" thickBot="1" x14ac:dyDescent="0.35">
      <c r="A51" s="222" t="s">
        <v>345</v>
      </c>
      <c r="B51" s="242">
        <v>129450</v>
      </c>
      <c r="C51" s="243">
        <v>0</v>
      </c>
      <c r="D51" s="244">
        <v>91049</v>
      </c>
      <c r="E51" s="240">
        <v>6</v>
      </c>
      <c r="F51" s="171">
        <v>1.6600000000000001</v>
      </c>
      <c r="G51" s="240">
        <v>6</v>
      </c>
      <c r="H51" s="1"/>
      <c r="I51" s="1"/>
      <c r="J51" s="45" t="s">
        <v>345</v>
      </c>
      <c r="K51" s="221">
        <v>5082</v>
      </c>
      <c r="L51" s="255">
        <v>1.6600000000000001</v>
      </c>
      <c r="M51" s="43">
        <f t="shared" si="20"/>
        <v>3061.4457831325299</v>
      </c>
      <c r="N51" s="1"/>
      <c r="O51" s="1"/>
      <c r="P51" s="1"/>
      <c r="Q51" s="1"/>
      <c r="R51" s="1"/>
    </row>
    <row r="52" spans="1:19" thickTop="1" x14ac:dyDescent="0.3"/>
    <row r="56" spans="1:19" thickBot="1" x14ac:dyDescent="0.35"/>
    <row r="57" spans="1:19" thickBot="1" x14ac:dyDescent="0.35">
      <c r="A57" s="163" t="s">
        <v>497</v>
      </c>
      <c r="N57" s="247"/>
      <c r="O57" s="247"/>
      <c r="P57" s="247"/>
      <c r="Q57" s="247"/>
      <c r="R57" s="247"/>
      <c r="S57" s="247"/>
    </row>
    <row r="58" spans="1:19" x14ac:dyDescent="0.25">
      <c r="B58" s="169" t="s">
        <v>500</v>
      </c>
      <c r="C58" s="169" t="s">
        <v>501</v>
      </c>
      <c r="D58" s="169" t="s">
        <v>341</v>
      </c>
      <c r="E58" s="169" t="s">
        <v>348</v>
      </c>
      <c r="F58" s="172" t="s">
        <v>520</v>
      </c>
      <c r="G58" s="172" t="s">
        <v>521</v>
      </c>
      <c r="H58" s="169" t="s">
        <v>526</v>
      </c>
      <c r="I58" s="172" t="s">
        <v>504</v>
      </c>
      <c r="J58" s="172" t="s">
        <v>522</v>
      </c>
      <c r="M58" s="247"/>
      <c r="N58" s="247"/>
      <c r="O58" s="247"/>
      <c r="P58" s="247"/>
      <c r="Q58" s="247"/>
      <c r="R58" s="247"/>
    </row>
    <row r="59" spans="1:19" x14ac:dyDescent="0.25">
      <c r="A59" s="37" t="s">
        <v>517</v>
      </c>
      <c r="B59" s="198">
        <v>1.2</v>
      </c>
      <c r="C59" s="198">
        <v>4.3</v>
      </c>
      <c r="D59" s="198">
        <v>0.5</v>
      </c>
      <c r="E59" s="199">
        <f>SUM(B59:D59)</f>
        <v>6</v>
      </c>
      <c r="F59" s="204">
        <v>25000</v>
      </c>
      <c r="G59" s="319">
        <f>F59/E59</f>
        <v>4166.666666666667</v>
      </c>
      <c r="H59" s="15">
        <v>4000</v>
      </c>
      <c r="I59" s="171">
        <v>48</v>
      </c>
      <c r="J59" s="200">
        <f t="shared" ref="J59" si="21">F59/I59</f>
        <v>520.83333333333337</v>
      </c>
    </row>
    <row r="60" spans="1:19" x14ac:dyDescent="0.25">
      <c r="A60" s="197" t="s">
        <v>536</v>
      </c>
      <c r="B60" s="198">
        <v>1</v>
      </c>
      <c r="C60" s="198">
        <v>4.0999999999999996</v>
      </c>
      <c r="D60" s="198">
        <v>0.45</v>
      </c>
      <c r="E60" s="199">
        <f>SUM(B60:D60)</f>
        <v>5.55</v>
      </c>
      <c r="F60" s="204">
        <v>21000</v>
      </c>
      <c r="G60" s="319">
        <f>F60/E60</f>
        <v>3783.7837837837837</v>
      </c>
      <c r="H60" s="15">
        <v>4000</v>
      </c>
      <c r="I60" s="171">
        <v>48</v>
      </c>
      <c r="J60" s="200">
        <f>F60/I60</f>
        <v>437.5</v>
      </c>
    </row>
    <row r="61" spans="1:19" x14ac:dyDescent="0.25">
      <c r="A61" s="37" t="s">
        <v>537</v>
      </c>
      <c r="B61" s="198">
        <v>0.8</v>
      </c>
      <c r="C61" s="198">
        <v>3.85</v>
      </c>
      <c r="D61" s="198">
        <v>0.37</v>
      </c>
      <c r="E61" s="199">
        <f t="shared" ref="E61:E65" si="22">SUM(B61:D61)</f>
        <v>5.0200000000000005</v>
      </c>
      <c r="F61" s="204">
        <v>18000</v>
      </c>
      <c r="G61" s="319">
        <f t="shared" ref="G61:G65" si="23">F61/E61</f>
        <v>3585.657370517928</v>
      </c>
      <c r="H61" s="15">
        <v>4000</v>
      </c>
      <c r="I61" s="171">
        <v>48</v>
      </c>
      <c r="J61" s="200">
        <f t="shared" ref="J61:J66" si="24">F61/I61</f>
        <v>375</v>
      </c>
      <c r="M61" s="247"/>
      <c r="N61" s="247"/>
      <c r="O61" s="247"/>
      <c r="P61" s="247"/>
      <c r="Q61" s="247"/>
      <c r="R61" s="247"/>
    </row>
    <row r="62" spans="1:19" x14ac:dyDescent="0.25">
      <c r="A62" s="37" t="s">
        <v>538</v>
      </c>
      <c r="B62" s="198">
        <v>0.75</v>
      </c>
      <c r="C62" s="198">
        <v>3.8</v>
      </c>
      <c r="D62" s="198">
        <v>0.32</v>
      </c>
      <c r="E62" s="199">
        <f t="shared" si="22"/>
        <v>4.87</v>
      </c>
      <c r="F62" s="204">
        <v>16200</v>
      </c>
      <c r="G62" s="319">
        <f t="shared" si="23"/>
        <v>3326.4887063655028</v>
      </c>
      <c r="H62" s="15">
        <v>4000</v>
      </c>
      <c r="I62" s="171">
        <v>48</v>
      </c>
      <c r="J62" s="200">
        <f t="shared" si="24"/>
        <v>337.5</v>
      </c>
      <c r="M62" s="247"/>
      <c r="N62" s="247"/>
      <c r="O62" s="247"/>
      <c r="P62" s="247"/>
      <c r="Q62" s="247"/>
      <c r="R62" s="247"/>
    </row>
    <row r="63" spans="1:19" x14ac:dyDescent="0.25">
      <c r="A63" s="197" t="s">
        <v>539</v>
      </c>
      <c r="B63" s="198">
        <v>0.45</v>
      </c>
      <c r="C63" s="198">
        <v>2.2000000000000002</v>
      </c>
      <c r="D63" s="198">
        <v>0.25</v>
      </c>
      <c r="E63" s="199">
        <f t="shared" si="22"/>
        <v>2.9000000000000004</v>
      </c>
      <c r="F63" s="204">
        <v>11500</v>
      </c>
      <c r="G63" s="319">
        <f t="shared" si="23"/>
        <v>3965.5172413793098</v>
      </c>
      <c r="H63" s="15">
        <v>4000</v>
      </c>
      <c r="I63" s="171">
        <v>48</v>
      </c>
      <c r="J63" s="200">
        <f t="shared" si="24"/>
        <v>239.58333333333334</v>
      </c>
    </row>
    <row r="64" spans="1:19" x14ac:dyDescent="0.25">
      <c r="A64" s="197" t="s">
        <v>540</v>
      </c>
      <c r="B64" s="198">
        <v>0.4</v>
      </c>
      <c r="C64" s="198">
        <v>2</v>
      </c>
      <c r="D64" s="198">
        <v>0.15</v>
      </c>
      <c r="E64" s="199">
        <f t="shared" si="22"/>
        <v>2.5499999999999998</v>
      </c>
      <c r="F64" s="204">
        <v>9200</v>
      </c>
      <c r="G64" s="319">
        <f t="shared" si="23"/>
        <v>3607.8431372549021</v>
      </c>
      <c r="H64" s="15">
        <v>4000</v>
      </c>
      <c r="I64" s="171">
        <v>48</v>
      </c>
      <c r="J64" s="200">
        <f t="shared" si="24"/>
        <v>191.66666666666666</v>
      </c>
      <c r="M64" s="247"/>
      <c r="N64" s="247"/>
      <c r="O64" s="247"/>
      <c r="P64" s="247"/>
      <c r="Q64" s="247"/>
      <c r="R64" s="247"/>
    </row>
    <row r="65" spans="1:18" x14ac:dyDescent="0.25">
      <c r="A65" s="197" t="s">
        <v>541</v>
      </c>
      <c r="B65" s="198">
        <v>0.25</v>
      </c>
      <c r="C65" s="198">
        <v>1.2</v>
      </c>
      <c r="D65" s="198">
        <v>0.12</v>
      </c>
      <c r="E65" s="199">
        <f t="shared" si="22"/>
        <v>1.5699999999999998</v>
      </c>
      <c r="F65" s="204">
        <v>5500</v>
      </c>
      <c r="G65" s="319">
        <f t="shared" si="23"/>
        <v>3503.1847133757965</v>
      </c>
      <c r="H65" s="15">
        <v>4000</v>
      </c>
      <c r="I65" s="171">
        <v>48</v>
      </c>
      <c r="J65" s="200">
        <f t="shared" si="24"/>
        <v>114.58333333333333</v>
      </c>
      <c r="M65" s="247"/>
      <c r="N65" s="247"/>
      <c r="O65" s="247"/>
      <c r="P65" s="247"/>
      <c r="Q65" s="247"/>
      <c r="R65" s="247"/>
    </row>
    <row r="66" spans="1:18" x14ac:dyDescent="0.25">
      <c r="A66" s="197" t="s">
        <v>519</v>
      </c>
      <c r="B66" s="198">
        <v>0.2</v>
      </c>
      <c r="C66" s="198">
        <v>0.7</v>
      </c>
      <c r="D66" s="198">
        <v>0.1</v>
      </c>
      <c r="E66" s="199">
        <f t="shared" ref="E66" si="25">SUM(B66:D66)</f>
        <v>0.99999999999999989</v>
      </c>
      <c r="F66" s="204">
        <v>3000</v>
      </c>
      <c r="G66" s="319">
        <f t="shared" ref="G66" si="26">F66/E66</f>
        <v>3000.0000000000005</v>
      </c>
      <c r="H66" s="15">
        <v>4000</v>
      </c>
      <c r="I66" s="171">
        <v>48</v>
      </c>
      <c r="J66" s="200">
        <f t="shared" si="24"/>
        <v>62.5</v>
      </c>
    </row>
    <row r="67" spans="1:18" s="247" customFormat="1" x14ac:dyDescent="0.25">
      <c r="A67" s="197"/>
      <c r="B67" s="251"/>
      <c r="C67" s="251"/>
      <c r="D67" s="251"/>
      <c r="E67" s="252"/>
      <c r="F67" s="249"/>
      <c r="G67" s="249"/>
      <c r="H67" s="189"/>
      <c r="I67" s="250"/>
      <c r="J67" s="253"/>
    </row>
    <row r="68" spans="1:18" s="247" customFormat="1" x14ac:dyDescent="0.25">
      <c r="A68" s="197"/>
      <c r="B68" s="582" t="s">
        <v>505</v>
      </c>
      <c r="C68" s="583"/>
      <c r="D68" s="583"/>
      <c r="E68" s="583"/>
      <c r="F68" s="583"/>
      <c r="G68" s="583"/>
      <c r="H68" s="583"/>
      <c r="I68" s="583"/>
      <c r="J68" s="583"/>
    </row>
    <row r="69" spans="1:18" s="247" customFormat="1" x14ac:dyDescent="0.25">
      <c r="A69" s="197"/>
      <c r="B69" s="583"/>
      <c r="C69" s="583"/>
      <c r="D69" s="583"/>
      <c r="E69" s="583"/>
      <c r="F69" s="583"/>
      <c r="G69" s="583"/>
      <c r="H69" s="583"/>
      <c r="I69" s="583"/>
      <c r="J69" s="583"/>
    </row>
    <row r="70" spans="1:18" s="247" customFormat="1" x14ac:dyDescent="0.25">
      <c r="A70" s="197"/>
      <c r="B70" s="583"/>
      <c r="C70" s="583"/>
      <c r="D70" s="583"/>
      <c r="E70" s="583"/>
      <c r="F70" s="583"/>
      <c r="G70" s="583"/>
      <c r="H70" s="583"/>
      <c r="I70" s="583"/>
      <c r="J70" s="583"/>
    </row>
    <row r="71" spans="1:18" s="247" customFormat="1" x14ac:dyDescent="0.25">
      <c r="A71" s="197"/>
      <c r="B71" s="583"/>
      <c r="C71" s="583"/>
      <c r="D71" s="583"/>
      <c r="E71" s="583"/>
      <c r="F71" s="583"/>
      <c r="G71" s="583"/>
      <c r="H71" s="583"/>
      <c r="I71" s="583"/>
      <c r="J71" s="583"/>
    </row>
    <row r="72" spans="1:18" s="247" customFormat="1" x14ac:dyDescent="0.25">
      <c r="A72" s="197"/>
      <c r="B72" s="583"/>
      <c r="C72" s="583"/>
      <c r="D72" s="583"/>
      <c r="E72" s="583"/>
      <c r="F72" s="583"/>
      <c r="G72" s="583"/>
      <c r="H72" s="583"/>
      <c r="I72" s="583"/>
      <c r="J72" s="583"/>
    </row>
    <row r="73" spans="1:18" s="247" customFormat="1" x14ac:dyDescent="0.25">
      <c r="A73" s="197"/>
      <c r="B73" s="583"/>
      <c r="C73" s="583"/>
      <c r="D73" s="583"/>
      <c r="E73" s="583"/>
      <c r="F73" s="583"/>
      <c r="G73" s="583"/>
      <c r="H73" s="583"/>
      <c r="I73" s="583"/>
      <c r="J73" s="583"/>
    </row>
    <row r="74" spans="1:18" s="247" customFormat="1" x14ac:dyDescent="0.25">
      <c r="A74" s="197"/>
      <c r="B74" s="583"/>
      <c r="C74" s="583"/>
      <c r="D74" s="583"/>
      <c r="E74" s="583"/>
      <c r="F74" s="583"/>
      <c r="G74" s="583"/>
      <c r="H74" s="583"/>
      <c r="I74" s="583"/>
      <c r="J74" s="583"/>
    </row>
    <row r="76" spans="1:18" x14ac:dyDescent="0.25">
      <c r="C76" s="42" t="s">
        <v>506</v>
      </c>
    </row>
    <row r="78" spans="1:18" x14ac:dyDescent="0.25">
      <c r="A78" s="167" t="s">
        <v>331</v>
      </c>
      <c r="B78" s="167" t="s">
        <v>496</v>
      </c>
      <c r="C78" s="167" t="s">
        <v>516</v>
      </c>
    </row>
    <row r="79" spans="1:18" x14ac:dyDescent="0.25">
      <c r="A79" s="195" t="s">
        <v>325</v>
      </c>
      <c r="B79" s="196">
        <v>2181383</v>
      </c>
      <c r="C79" s="248" t="s">
        <v>517</v>
      </c>
    </row>
    <row r="80" spans="1:18" x14ac:dyDescent="0.25">
      <c r="A80" s="195" t="s">
        <v>324</v>
      </c>
      <c r="B80" s="196">
        <v>1086243</v>
      </c>
      <c r="C80" s="248" t="s">
        <v>538</v>
      </c>
    </row>
    <row r="81" spans="1:3" x14ac:dyDescent="0.25">
      <c r="A81" s="195" t="s">
        <v>321</v>
      </c>
      <c r="B81" s="196">
        <v>1302359</v>
      </c>
      <c r="C81" s="248" t="s">
        <v>537</v>
      </c>
    </row>
    <row r="82" spans="1:3" x14ac:dyDescent="0.25">
      <c r="A82" s="195" t="s">
        <v>323</v>
      </c>
      <c r="B82" s="196">
        <v>451655</v>
      </c>
      <c r="C82" s="248" t="s">
        <v>540</v>
      </c>
    </row>
    <row r="83" spans="1:3" x14ac:dyDescent="0.25">
      <c r="A83" s="195" t="s">
        <v>322</v>
      </c>
      <c r="B83" s="196">
        <v>700522</v>
      </c>
      <c r="C83" s="248" t="s">
        <v>539</v>
      </c>
    </row>
    <row r="84" spans="1:3" x14ac:dyDescent="0.25">
      <c r="A84" s="195" t="s">
        <v>351</v>
      </c>
      <c r="B84" s="196">
        <v>129450</v>
      </c>
      <c r="C84" s="248" t="s">
        <v>541</v>
      </c>
    </row>
    <row r="85" spans="1:3" x14ac:dyDescent="0.25">
      <c r="A85" s="195" t="s">
        <v>352</v>
      </c>
      <c r="B85" s="196">
        <v>24037</v>
      </c>
      <c r="C85" s="248" t="s">
        <v>519</v>
      </c>
    </row>
    <row r="86" spans="1:3" x14ac:dyDescent="0.25">
      <c r="A86" s="195" t="s">
        <v>353</v>
      </c>
      <c r="B86" s="196">
        <v>700515</v>
      </c>
      <c r="C86" s="248" t="s">
        <v>539</v>
      </c>
    </row>
  </sheetData>
  <mergeCells count="3">
    <mergeCell ref="E16:G16"/>
    <mergeCell ref="I16:M16"/>
    <mergeCell ref="B68:J74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5"/>
  <sheetViews>
    <sheetView topLeftCell="A184" zoomScale="87" zoomScaleNormal="87" workbookViewId="0">
      <selection activeCell="A171" sqref="A171:XFD171"/>
    </sheetView>
  </sheetViews>
  <sheetFormatPr defaultColWidth="9.140625" defaultRowHeight="15" x14ac:dyDescent="0.25"/>
  <cols>
    <col min="1" max="1" width="2" style="334" customWidth="1"/>
    <col min="2" max="2" width="1.28515625" style="334" hidden="1" customWidth="1"/>
    <col min="3" max="3" width="27" style="334" hidden="1" customWidth="1"/>
    <col min="4" max="4" width="13.42578125" style="334" hidden="1" customWidth="1"/>
    <col min="5" max="5" width="12.7109375" style="334" hidden="1" customWidth="1"/>
    <col min="6" max="6" width="13.7109375" style="334" hidden="1" customWidth="1"/>
    <col min="7" max="7" width="1.7109375" style="334" hidden="1" customWidth="1"/>
    <col min="8" max="8" width="3.28515625" style="399" hidden="1" customWidth="1"/>
    <col min="9" max="9" width="27" style="334" customWidth="1"/>
    <col min="10" max="10" width="13.42578125" style="334" customWidth="1"/>
    <col min="11" max="11" width="12" style="334" customWidth="1"/>
    <col min="12" max="12" width="14.7109375" style="334" customWidth="1"/>
    <col min="13" max="13" width="7.42578125" style="334" customWidth="1"/>
    <col min="14" max="14" width="13.28515625" style="334" customWidth="1"/>
    <col min="15" max="15" width="24.7109375" style="334" customWidth="1"/>
    <col min="16" max="16" width="15.85546875" style="334" customWidth="1"/>
    <col min="17" max="17" width="3.85546875" style="334" customWidth="1"/>
    <col min="18" max="18" width="31.85546875" style="334" customWidth="1"/>
    <col min="19" max="19" width="12.140625" style="334" hidden="1" customWidth="1"/>
    <col min="20" max="20" width="13.140625" style="334" customWidth="1"/>
    <col min="21" max="21" width="51.42578125" style="334" bestFit="1" customWidth="1"/>
    <col min="22" max="16384" width="9.140625" style="334"/>
  </cols>
  <sheetData>
    <row r="1" spans="1:21" ht="8.25" customHeight="1" thickBot="1" x14ac:dyDescent="0.35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21" ht="18.600000000000001" thickBot="1" x14ac:dyDescent="0.4">
      <c r="A2" s="333"/>
      <c r="B2" s="590" t="s">
        <v>594</v>
      </c>
      <c r="C2" s="591"/>
      <c r="D2" s="591"/>
      <c r="E2" s="591"/>
      <c r="F2" s="591"/>
      <c r="G2" s="592"/>
      <c r="H2" s="335"/>
      <c r="I2" s="593" t="s">
        <v>558</v>
      </c>
      <c r="J2" s="594"/>
      <c r="K2" s="594"/>
      <c r="L2" s="595"/>
      <c r="M2" s="333"/>
      <c r="N2" s="596" t="s">
        <v>652</v>
      </c>
      <c r="O2" s="596"/>
      <c r="P2" s="597"/>
      <c r="R2" s="599" t="s">
        <v>475</v>
      </c>
      <c r="S2" s="600"/>
      <c r="T2" s="600"/>
      <c r="U2" s="601"/>
    </row>
    <row r="3" spans="1:21" thickBot="1" x14ac:dyDescent="0.35">
      <c r="A3" s="333"/>
      <c r="B3" s="428"/>
      <c r="C3" s="429"/>
      <c r="D3" s="602"/>
      <c r="E3" s="602"/>
      <c r="F3" s="429"/>
      <c r="G3" s="430"/>
      <c r="H3" s="333"/>
      <c r="I3" s="338"/>
      <c r="J3" s="339"/>
      <c r="K3" s="339"/>
      <c r="L3" s="337"/>
      <c r="M3" s="333"/>
      <c r="N3" s="340" t="s">
        <v>548</v>
      </c>
      <c r="O3" s="341" t="s">
        <v>549</v>
      </c>
      <c r="P3" s="487" t="s">
        <v>527</v>
      </c>
      <c r="R3" s="342"/>
      <c r="S3" s="343" t="s">
        <v>488</v>
      </c>
      <c r="T3" s="343" t="s">
        <v>380</v>
      </c>
      <c r="U3" s="344" t="s">
        <v>476</v>
      </c>
    </row>
    <row r="4" spans="1:21" thickBot="1" x14ac:dyDescent="0.35">
      <c r="A4" s="333"/>
      <c r="B4" s="428"/>
      <c r="C4" s="584" t="s">
        <v>550</v>
      </c>
      <c r="D4" s="585"/>
      <c r="E4" s="585"/>
      <c r="F4" s="586"/>
      <c r="G4" s="430"/>
      <c r="H4" s="333"/>
      <c r="I4" s="587" t="s">
        <v>647</v>
      </c>
      <c r="J4" s="588"/>
      <c r="K4" s="588"/>
      <c r="L4" s="589"/>
      <c r="M4" s="333"/>
      <c r="N4" s="345" t="s">
        <v>550</v>
      </c>
      <c r="O4" s="346" t="s">
        <v>517</v>
      </c>
      <c r="P4" s="488">
        <f>L28</f>
        <v>36305.780992344509</v>
      </c>
      <c r="R4" s="347" t="s">
        <v>477</v>
      </c>
      <c r="S4" s="348"/>
      <c r="T4" s="348"/>
      <c r="U4" s="349"/>
    </row>
    <row r="5" spans="1:21" ht="16.5" customHeight="1" x14ac:dyDescent="0.35">
      <c r="A5" s="333"/>
      <c r="B5" s="428"/>
      <c r="C5" s="431"/>
      <c r="D5" s="432" t="s">
        <v>379</v>
      </c>
      <c r="E5" s="432" t="s">
        <v>74</v>
      </c>
      <c r="F5" s="433" t="s">
        <v>75</v>
      </c>
      <c r="G5" s="430"/>
      <c r="H5" s="333"/>
      <c r="I5" s="351"/>
      <c r="J5" s="350" t="s">
        <v>379</v>
      </c>
      <c r="K5" s="350" t="s">
        <v>74</v>
      </c>
      <c r="L5" s="352" t="s">
        <v>75</v>
      </c>
      <c r="M5" s="333"/>
      <c r="N5" s="345" t="s">
        <v>551</v>
      </c>
      <c r="O5" s="353" t="s">
        <v>595</v>
      </c>
      <c r="P5" s="489">
        <f>L56</f>
        <v>30995.374293092973</v>
      </c>
      <c r="Q5" s="354"/>
      <c r="R5" s="355" t="s">
        <v>328</v>
      </c>
      <c r="S5" s="356">
        <v>45116.301703163015</v>
      </c>
      <c r="T5" s="357">
        <f>[3]Salaries!G3</f>
        <v>53000</v>
      </c>
      <c r="U5" s="349" t="s">
        <v>589</v>
      </c>
    </row>
    <row r="6" spans="1:21" ht="14.45" x14ac:dyDescent="0.3">
      <c r="A6" s="333"/>
      <c r="B6" s="428"/>
      <c r="C6" s="434" t="s">
        <v>328</v>
      </c>
      <c r="D6" s="435">
        <f>T5</f>
        <v>53000</v>
      </c>
      <c r="E6" s="436">
        <f>[3]Analysis!B59</f>
        <v>1.2</v>
      </c>
      <c r="F6" s="437">
        <f>D6*E6</f>
        <v>63600</v>
      </c>
      <c r="G6" s="430"/>
      <c r="H6" s="333"/>
      <c r="I6" s="361" t="s">
        <v>328</v>
      </c>
      <c r="J6" s="358">
        <f t="shared" ref="J6:K8" si="0">D6</f>
        <v>53000</v>
      </c>
      <c r="K6" s="359">
        <f t="shared" si="0"/>
        <v>1.2</v>
      </c>
      <c r="L6" s="362">
        <f>J6*K6</f>
        <v>63600</v>
      </c>
      <c r="M6" s="333"/>
      <c r="N6" s="345" t="s">
        <v>552</v>
      </c>
      <c r="O6" s="353" t="s">
        <v>542</v>
      </c>
      <c r="P6" s="489">
        <f>L84</f>
        <v>27832.107538911292</v>
      </c>
      <c r="R6" s="363" t="s">
        <v>478</v>
      </c>
      <c r="S6" s="356">
        <v>30512.070226773958</v>
      </c>
      <c r="T6" s="371">
        <f>[3]Salaries!G4</f>
        <v>34374.648553657324</v>
      </c>
      <c r="U6" s="392" t="s">
        <v>590</v>
      </c>
    </row>
    <row r="7" spans="1:21" ht="14.45" x14ac:dyDescent="0.3">
      <c r="A7" s="333"/>
      <c r="B7" s="428"/>
      <c r="C7" s="438" t="s">
        <v>478</v>
      </c>
      <c r="D7" s="437">
        <f>T6</f>
        <v>34374.648553657324</v>
      </c>
      <c r="E7" s="439">
        <f>[3]Analysis!C59</f>
        <v>4.3</v>
      </c>
      <c r="F7" s="440">
        <f t="shared" ref="F7:F8" si="1">D7*E7</f>
        <v>147810.98878072647</v>
      </c>
      <c r="G7" s="441"/>
      <c r="H7" s="333"/>
      <c r="I7" s="365" t="s">
        <v>478</v>
      </c>
      <c r="J7" s="565">
        <f>T7</f>
        <v>37470</v>
      </c>
      <c r="K7" s="364">
        <f t="shared" si="0"/>
        <v>4.3</v>
      </c>
      <c r="L7" s="362">
        <f t="shared" ref="L7:L8" si="2">J7*K7</f>
        <v>161121</v>
      </c>
      <c r="M7" s="333"/>
      <c r="N7" s="345" t="s">
        <v>553</v>
      </c>
      <c r="O7" s="353" t="s">
        <v>543</v>
      </c>
      <c r="P7" s="489">
        <f>L112</f>
        <v>25618.252809868962</v>
      </c>
      <c r="R7" s="363"/>
      <c r="S7" s="366"/>
      <c r="T7" s="371">
        <v>37470</v>
      </c>
      <c r="U7" s="392" t="s">
        <v>596</v>
      </c>
    </row>
    <row r="8" spans="1:21" ht="14.45" x14ac:dyDescent="0.3">
      <c r="A8" s="333"/>
      <c r="B8" s="428"/>
      <c r="C8" s="442" t="s">
        <v>371</v>
      </c>
      <c r="D8" s="437">
        <f>T9</f>
        <v>28348.459311374503</v>
      </c>
      <c r="E8" s="443">
        <f>[3]Analysis!D59</f>
        <v>0.5</v>
      </c>
      <c r="F8" s="437">
        <f t="shared" si="1"/>
        <v>14174.229655687252</v>
      </c>
      <c r="G8" s="430"/>
      <c r="H8" s="333"/>
      <c r="I8" s="368" t="s">
        <v>371</v>
      </c>
      <c r="J8" s="360">
        <f t="shared" si="0"/>
        <v>28348.459311374503</v>
      </c>
      <c r="K8" s="367">
        <f t="shared" si="0"/>
        <v>0.5</v>
      </c>
      <c r="L8" s="362">
        <f t="shared" si="2"/>
        <v>14174.229655687252</v>
      </c>
      <c r="M8" s="333"/>
      <c r="N8" s="345" t="s">
        <v>554</v>
      </c>
      <c r="O8" s="353" t="s">
        <v>539</v>
      </c>
      <c r="P8" s="489">
        <f>L140</f>
        <v>17166.037910578922</v>
      </c>
      <c r="R8" s="369"/>
      <c r="S8" s="370"/>
      <c r="T8" s="371"/>
      <c r="U8" s="392" t="s">
        <v>597</v>
      </c>
    </row>
    <row r="9" spans="1:21" ht="14.45" x14ac:dyDescent="0.3">
      <c r="A9" s="333"/>
      <c r="B9" s="428"/>
      <c r="C9" s="442"/>
      <c r="D9" s="437"/>
      <c r="E9" s="444"/>
      <c r="F9" s="437"/>
      <c r="G9" s="430"/>
      <c r="H9" s="333"/>
      <c r="I9" s="368"/>
      <c r="J9" s="360"/>
      <c r="K9" s="372"/>
      <c r="L9" s="362"/>
      <c r="M9" s="333"/>
      <c r="N9" s="345" t="s">
        <v>555</v>
      </c>
      <c r="O9" s="353" t="s">
        <v>540</v>
      </c>
      <c r="P9" s="489">
        <f>L168</f>
        <v>14440.730093926999</v>
      </c>
      <c r="R9" s="363" t="s">
        <v>371</v>
      </c>
      <c r="S9" s="356">
        <v>26440.259740259738</v>
      </c>
      <c r="T9" s="357">
        <f>[3]Salaries!G5</f>
        <v>28348.459311374503</v>
      </c>
      <c r="U9" s="349" t="s">
        <v>591</v>
      </c>
    </row>
    <row r="10" spans="1:21" ht="14.45" x14ac:dyDescent="0.3">
      <c r="A10" s="333"/>
      <c r="B10" s="428"/>
      <c r="C10" s="445" t="s">
        <v>480</v>
      </c>
      <c r="D10" s="445"/>
      <c r="E10" s="446">
        <f>SUM(E6:E8)</f>
        <v>6</v>
      </c>
      <c r="F10" s="447">
        <f>SUM(F6:F8)</f>
        <v>225585.21843641374</v>
      </c>
      <c r="G10" s="430"/>
      <c r="H10" s="333"/>
      <c r="I10" s="375" t="s">
        <v>480</v>
      </c>
      <c r="J10" s="373"/>
      <c r="K10" s="374">
        <v>6</v>
      </c>
      <c r="L10" s="376">
        <f>SUM(L6:L9)</f>
        <v>238895.22965568726</v>
      </c>
      <c r="M10" s="333"/>
      <c r="N10" s="345" t="s">
        <v>556</v>
      </c>
      <c r="O10" s="353" t="s">
        <v>541</v>
      </c>
      <c r="P10" s="489">
        <f>L196</f>
        <v>8869.641539761682</v>
      </c>
      <c r="R10" s="377" t="s">
        <v>482</v>
      </c>
      <c r="S10" s="378"/>
      <c r="T10" s="379"/>
      <c r="U10" s="349"/>
    </row>
    <row r="11" spans="1:21" ht="14.45" x14ac:dyDescent="0.3">
      <c r="A11" s="333"/>
      <c r="B11" s="428"/>
      <c r="C11" s="448"/>
      <c r="D11" s="448"/>
      <c r="E11" s="448"/>
      <c r="F11" s="448"/>
      <c r="G11" s="430"/>
      <c r="H11" s="333"/>
      <c r="I11" s="336"/>
      <c r="J11" s="339"/>
      <c r="K11" s="339"/>
      <c r="L11" s="337"/>
      <c r="M11" s="333"/>
      <c r="N11" s="345" t="s">
        <v>557</v>
      </c>
      <c r="O11" s="353" t="s">
        <v>544</v>
      </c>
      <c r="P11" s="489">
        <f>L224</f>
        <v>5682.7127225361137</v>
      </c>
      <c r="R11" s="380" t="s">
        <v>481</v>
      </c>
      <c r="S11" s="381">
        <f>[3]Expenses!$F$74</f>
        <v>0.17581298601157255</v>
      </c>
      <c r="T11" s="382">
        <f>[3]Expenses!$F$74</f>
        <v>0.17581298601157255</v>
      </c>
      <c r="U11" s="349" t="s">
        <v>528</v>
      </c>
    </row>
    <row r="12" spans="1:21" ht="14.45" x14ac:dyDescent="0.3">
      <c r="A12" s="333"/>
      <c r="B12" s="428"/>
      <c r="C12" s="449" t="s">
        <v>481</v>
      </c>
      <c r="D12" s="448"/>
      <c r="E12" s="450">
        <f>$T$11</f>
        <v>0.17581298601157255</v>
      </c>
      <c r="F12" s="451">
        <f>F10*E12</f>
        <v>39660.810853378745</v>
      </c>
      <c r="G12" s="430"/>
      <c r="H12" s="333"/>
      <c r="I12" s="385" t="s">
        <v>481</v>
      </c>
      <c r="J12" s="339"/>
      <c r="K12" s="384">
        <v>0.17581298601157255</v>
      </c>
      <c r="L12" s="386">
        <f>K12*L10</f>
        <v>42000.883669686758</v>
      </c>
      <c r="M12" s="333"/>
      <c r="N12" s="333"/>
      <c r="O12" s="333"/>
      <c r="P12" s="333"/>
      <c r="R12" s="380" t="s">
        <v>503</v>
      </c>
      <c r="S12" s="387"/>
      <c r="T12" s="388">
        <f>[3]Analysis!$H$59</f>
        <v>4000</v>
      </c>
      <c r="U12" s="349" t="s">
        <v>587</v>
      </c>
    </row>
    <row r="13" spans="1:21" ht="14.45" x14ac:dyDescent="0.3">
      <c r="A13" s="333"/>
      <c r="B13" s="428"/>
      <c r="C13" s="448"/>
      <c r="D13" s="448"/>
      <c r="E13" s="448"/>
      <c r="F13" s="452"/>
      <c r="G13" s="430"/>
      <c r="H13" s="333"/>
      <c r="I13" s="336"/>
      <c r="J13" s="339"/>
      <c r="K13" s="339"/>
      <c r="L13" s="389"/>
      <c r="M13" s="333"/>
      <c r="R13" s="355" t="s">
        <v>381</v>
      </c>
      <c r="S13" s="390">
        <f>[3]Analysis!$G$33</f>
        <v>7500</v>
      </c>
      <c r="T13" s="391">
        <f>[3]Analysis!$G$33</f>
        <v>7500</v>
      </c>
      <c r="U13" s="392" t="s">
        <v>514</v>
      </c>
    </row>
    <row r="14" spans="1:21" ht="15" customHeight="1" x14ac:dyDescent="0.3">
      <c r="A14" s="333"/>
      <c r="B14" s="428"/>
      <c r="C14" s="445" t="s">
        <v>483</v>
      </c>
      <c r="D14" s="453"/>
      <c r="E14" s="453"/>
      <c r="F14" s="454">
        <f>F10+F12</f>
        <v>265246.02928979247</v>
      </c>
      <c r="G14" s="430"/>
      <c r="H14" s="333"/>
      <c r="I14" s="375" t="s">
        <v>483</v>
      </c>
      <c r="J14" s="393"/>
      <c r="K14" s="393"/>
      <c r="L14" s="394">
        <f>L10+L12</f>
        <v>280896.11332537403</v>
      </c>
      <c r="M14" s="333"/>
      <c r="R14" s="355" t="s">
        <v>592</v>
      </c>
      <c r="S14" s="390"/>
      <c r="T14" s="395">
        <f>[3]Expenses!F34</f>
        <v>4146.7001434720232</v>
      </c>
      <c r="U14" s="349" t="s">
        <v>514</v>
      </c>
    </row>
    <row r="15" spans="1:21" ht="15" customHeight="1" x14ac:dyDescent="0.3">
      <c r="A15" s="333"/>
      <c r="B15" s="428"/>
      <c r="C15" s="442"/>
      <c r="D15" s="448"/>
      <c r="E15" s="448"/>
      <c r="F15" s="451"/>
      <c r="G15" s="430"/>
      <c r="H15" s="333"/>
      <c r="I15" s="368"/>
      <c r="J15" s="339"/>
      <c r="K15" s="339"/>
      <c r="L15" s="386"/>
      <c r="M15" s="333"/>
      <c r="R15" s="355" t="s">
        <v>489</v>
      </c>
      <c r="S15" s="390">
        <f>[3]Analysis!$AI$12</f>
        <v>206.33620689655174</v>
      </c>
      <c r="T15" s="395">
        <f>[3]Analysis!$AI$12</f>
        <v>206.33620689655174</v>
      </c>
      <c r="U15" s="349" t="s">
        <v>514</v>
      </c>
    </row>
    <row r="16" spans="1:21" ht="15" customHeight="1" x14ac:dyDescent="0.3">
      <c r="A16" s="333"/>
      <c r="B16" s="455"/>
      <c r="C16" s="449" t="s">
        <v>503</v>
      </c>
      <c r="D16" s="456"/>
      <c r="E16" s="457">
        <f>$T$12</f>
        <v>4000</v>
      </c>
      <c r="F16" s="458">
        <f>E16*E10</f>
        <v>24000</v>
      </c>
      <c r="G16" s="459"/>
      <c r="H16" s="334"/>
      <c r="I16" s="385" t="s">
        <v>503</v>
      </c>
      <c r="J16" s="396"/>
      <c r="K16" s="397">
        <v>4000</v>
      </c>
      <c r="L16" s="398">
        <v>24000</v>
      </c>
      <c r="M16" s="333"/>
      <c r="R16" s="355" t="s">
        <v>484</v>
      </c>
      <c r="S16" s="390">
        <f>[3]Analysis!$AH$12</f>
        <v>1564.3965517241379</v>
      </c>
      <c r="T16" s="395">
        <f>[3]Analysis!$AH$12</f>
        <v>1564.3965517241379</v>
      </c>
      <c r="U16" s="349" t="s">
        <v>514</v>
      </c>
    </row>
    <row r="17" spans="1:21" ht="15" customHeight="1" x14ac:dyDescent="0.3">
      <c r="A17" s="333"/>
      <c r="B17" s="455"/>
      <c r="C17" s="449" t="s">
        <v>381</v>
      </c>
      <c r="D17" s="460"/>
      <c r="E17" s="461">
        <f>$T$13</f>
        <v>7500</v>
      </c>
      <c r="F17" s="462">
        <f>E17*$E$10</f>
        <v>45000</v>
      </c>
      <c r="G17" s="463"/>
      <c r="H17" s="334"/>
      <c r="I17" s="385" t="s">
        <v>381</v>
      </c>
      <c r="J17" s="399"/>
      <c r="K17" s="400">
        <f>T13</f>
        <v>7500</v>
      </c>
      <c r="L17" s="401">
        <f>K17*K10</f>
        <v>45000</v>
      </c>
      <c r="M17" s="333"/>
      <c r="R17" s="355" t="s">
        <v>485</v>
      </c>
      <c r="S17" s="390">
        <f>[3]Analysis!$AG$12</f>
        <v>376.29310344827587</v>
      </c>
      <c r="T17" s="395">
        <f>[3]Analysis!$AG$12</f>
        <v>376.29310344827587</v>
      </c>
      <c r="U17" s="349" t="s">
        <v>514</v>
      </c>
    </row>
    <row r="18" spans="1:21" ht="15" customHeight="1" x14ac:dyDescent="0.3">
      <c r="A18" s="333"/>
      <c r="B18" s="428"/>
      <c r="C18" s="449" t="s">
        <v>489</v>
      </c>
      <c r="D18" s="448"/>
      <c r="E18" s="464">
        <f>$T$15</f>
        <v>206.33620689655174</v>
      </c>
      <c r="F18" s="465">
        <f>E18*$E$10</f>
        <v>1238.0172413793105</v>
      </c>
      <c r="G18" s="430"/>
      <c r="H18" s="333"/>
      <c r="I18" s="385" t="s">
        <v>489</v>
      </c>
      <c r="J18" s="339"/>
      <c r="K18" s="402">
        <v>206.33620689655174</v>
      </c>
      <c r="L18" s="403">
        <v>1238.0172413793105</v>
      </c>
      <c r="M18" s="333"/>
      <c r="R18" s="355" t="s">
        <v>510</v>
      </c>
      <c r="S18" s="404">
        <f>[3]Expenses!$E$73</f>
        <v>0.17205932538668167</v>
      </c>
      <c r="T18" s="405">
        <v>0.12</v>
      </c>
      <c r="U18" s="349" t="s">
        <v>515</v>
      </c>
    </row>
    <row r="19" spans="1:21" ht="15" customHeight="1" thickBot="1" x14ac:dyDescent="0.35">
      <c r="A19" s="333"/>
      <c r="B19" s="428"/>
      <c r="C19" s="449" t="s">
        <v>484</v>
      </c>
      <c r="D19" s="448"/>
      <c r="E19" s="464">
        <f>$T$16</f>
        <v>1564.3965517241379</v>
      </c>
      <c r="F19" s="465">
        <f>E19*$E$10</f>
        <v>9386.3793103448279</v>
      </c>
      <c r="G19" s="430"/>
      <c r="H19" s="333"/>
      <c r="I19" s="385" t="s">
        <v>484</v>
      </c>
      <c r="J19" s="339"/>
      <c r="K19" s="402">
        <v>1564.3965517241379</v>
      </c>
      <c r="L19" s="403">
        <v>9386.3793103448279</v>
      </c>
      <c r="M19" s="333"/>
      <c r="R19" s="406" t="s">
        <v>605</v>
      </c>
      <c r="S19" s="407"/>
      <c r="T19" s="408">
        <f>[3]CAF!$BI$25</f>
        <v>4.3768475255077849E-2</v>
      </c>
      <c r="U19" s="409" t="s">
        <v>566</v>
      </c>
    </row>
    <row r="20" spans="1:21" ht="15.75" customHeight="1" thickBot="1" x14ac:dyDescent="0.35">
      <c r="A20" s="333"/>
      <c r="B20" s="428"/>
      <c r="C20" s="449" t="s">
        <v>485</v>
      </c>
      <c r="D20" s="448"/>
      <c r="E20" s="464">
        <f>$T$17</f>
        <v>376.29310344827587</v>
      </c>
      <c r="F20" s="466">
        <f>E20*$E$10</f>
        <v>2257.7586206896553</v>
      </c>
      <c r="G20" s="430"/>
      <c r="H20" s="333"/>
      <c r="I20" s="385" t="s">
        <v>485</v>
      </c>
      <c r="J20" s="339"/>
      <c r="K20" s="402">
        <v>376.29310344827587</v>
      </c>
      <c r="L20" s="410">
        <v>2257.7586206896553</v>
      </c>
      <c r="M20" s="333"/>
      <c r="R20" s="510" t="s">
        <v>607</v>
      </c>
      <c r="S20" s="511"/>
      <c r="T20" s="512">
        <f>'Fall CAF 2018'!BW21</f>
        <v>2.3531493276716206E-2</v>
      </c>
      <c r="U20" s="513" t="s">
        <v>606</v>
      </c>
    </row>
    <row r="21" spans="1:21" ht="15" customHeight="1" thickBot="1" x14ac:dyDescent="0.35">
      <c r="A21" s="333"/>
      <c r="B21" s="428"/>
      <c r="C21" s="445" t="s">
        <v>486</v>
      </c>
      <c r="D21" s="453"/>
      <c r="E21" s="453"/>
      <c r="F21" s="465">
        <f>SUM(F14:F20)</f>
        <v>347128.18446220626</v>
      </c>
      <c r="G21" s="430"/>
      <c r="H21" s="333"/>
      <c r="I21" s="375" t="s">
        <v>486</v>
      </c>
      <c r="J21" s="393"/>
      <c r="K21" s="393"/>
      <c r="L21" s="403">
        <f>SUM(L14:L20)</f>
        <v>362778.26849778782</v>
      </c>
      <c r="M21" s="333"/>
      <c r="R21" s="514" t="s">
        <v>608</v>
      </c>
      <c r="S21" s="515"/>
      <c r="T21" s="516">
        <v>6.3E-3</v>
      </c>
      <c r="U21" s="517" t="s">
        <v>609</v>
      </c>
    </row>
    <row r="22" spans="1:21" ht="15.75" customHeight="1" thickBot="1" x14ac:dyDescent="0.35">
      <c r="A22" s="333"/>
      <c r="B22" s="428"/>
      <c r="C22" s="467" t="s">
        <v>487</v>
      </c>
      <c r="D22" s="468"/>
      <c r="E22" s="469">
        <f>$T$18</f>
        <v>0.12</v>
      </c>
      <c r="F22" s="470">
        <f>F21*E22</f>
        <v>41655.382135464752</v>
      </c>
      <c r="G22" s="430"/>
      <c r="H22" s="333"/>
      <c r="I22" s="413" t="s">
        <v>487</v>
      </c>
      <c r="J22" s="411"/>
      <c r="K22" s="412">
        <v>0.12</v>
      </c>
      <c r="L22" s="414">
        <f>K22*L21</f>
        <v>43533.392219734538</v>
      </c>
      <c r="M22" s="333"/>
      <c r="R22" s="566"/>
      <c r="S22" s="567"/>
      <c r="T22" s="568"/>
      <c r="U22" s="456"/>
    </row>
    <row r="23" spans="1:21" ht="16.5" customHeight="1" thickTop="1" x14ac:dyDescent="0.3">
      <c r="A23" s="333"/>
      <c r="B23" s="428"/>
      <c r="C23" s="449" t="s">
        <v>567</v>
      </c>
      <c r="D23" s="449"/>
      <c r="E23" s="449"/>
      <c r="F23" s="471">
        <f>SUM(F21:F22)</f>
        <v>388783.56659767102</v>
      </c>
      <c r="G23" s="430"/>
      <c r="H23" s="333"/>
      <c r="I23" s="385" t="s">
        <v>567</v>
      </c>
      <c r="J23" s="383"/>
      <c r="K23" s="383"/>
      <c r="L23" s="415">
        <f>L21+L22</f>
        <v>406311.66071752238</v>
      </c>
      <c r="M23" s="333"/>
      <c r="R23" s="566"/>
      <c r="S23" s="567"/>
      <c r="T23" s="568"/>
      <c r="U23" s="456"/>
    </row>
    <row r="24" spans="1:21" ht="15.75" customHeight="1" thickBot="1" x14ac:dyDescent="0.35">
      <c r="A24" s="333"/>
      <c r="B24" s="428"/>
      <c r="C24" s="472" t="s">
        <v>568</v>
      </c>
      <c r="D24" s="448"/>
      <c r="E24" s="450">
        <f>$T$19</f>
        <v>4.3768475255077849E-2</v>
      </c>
      <c r="F24" s="471">
        <f>(F23+(F23*E24))</f>
        <v>405800.0305118821</v>
      </c>
      <c r="G24" s="430"/>
      <c r="H24" s="333"/>
      <c r="I24" s="416" t="s">
        <v>610</v>
      </c>
      <c r="J24" s="339"/>
      <c r="K24" s="384">
        <v>4.3768475255077849E-2</v>
      </c>
      <c r="L24" s="415">
        <f>L23*(1+K24)</f>
        <v>424095.30258548679</v>
      </c>
      <c r="M24" s="333"/>
      <c r="Q24" s="417"/>
      <c r="R24" s="456"/>
      <c r="S24" s="456"/>
      <c r="T24" s="456"/>
      <c r="U24" s="456"/>
    </row>
    <row r="25" spans="1:21" ht="15.75" customHeight="1" thickBot="1" x14ac:dyDescent="0.3">
      <c r="A25" s="333"/>
      <c r="B25" s="455"/>
      <c r="C25" s="472" t="s">
        <v>527</v>
      </c>
      <c r="D25" s="456"/>
      <c r="E25" s="456"/>
      <c r="F25" s="473">
        <f>F24/12</f>
        <v>33816.669209323511</v>
      </c>
      <c r="G25" s="459"/>
      <c r="H25" s="334"/>
      <c r="I25" s="416" t="s">
        <v>611</v>
      </c>
      <c r="J25" s="339"/>
      <c r="K25" s="384">
        <v>2.35E-2</v>
      </c>
      <c r="L25" s="415">
        <f>L24*(K25+1)</f>
        <v>434061.54219624575</v>
      </c>
      <c r="M25" s="333"/>
      <c r="N25" s="333"/>
      <c r="Q25" s="333"/>
      <c r="R25" s="598"/>
      <c r="S25" s="598"/>
      <c r="T25" s="598"/>
      <c r="U25" s="598"/>
    </row>
    <row r="26" spans="1:21" ht="17.25" customHeight="1" thickBot="1" x14ac:dyDescent="0.3">
      <c r="B26" s="474"/>
      <c r="C26" s="475"/>
      <c r="D26" s="476"/>
      <c r="E26" s="476"/>
      <c r="F26" s="477"/>
      <c r="G26" s="478"/>
      <c r="H26" s="419"/>
      <c r="I26" s="522" t="str">
        <f>R21</f>
        <v>PFMLA Trust Contribution</v>
      </c>
      <c r="J26" s="519"/>
      <c r="K26" s="523">
        <f>T21</f>
        <v>6.3E-3</v>
      </c>
      <c r="L26" s="524">
        <f>L10*(K24+1)*(K25+1)*K26</f>
        <v>1607.8297118883861</v>
      </c>
      <c r="Q26" s="333"/>
      <c r="R26" s="598"/>
      <c r="S26" s="598"/>
      <c r="T26" s="598"/>
      <c r="U26" s="598"/>
    </row>
    <row r="27" spans="1:21" ht="15.75" customHeight="1" thickBot="1" x14ac:dyDescent="0.3">
      <c r="B27" s="456"/>
      <c r="C27" s="479"/>
      <c r="D27" s="480"/>
      <c r="E27" s="480"/>
      <c r="F27" s="480"/>
      <c r="G27" s="480"/>
      <c r="H27" s="422"/>
      <c r="I27" s="518" t="s">
        <v>612</v>
      </c>
      <c r="J27" s="339"/>
      <c r="K27" s="384"/>
      <c r="L27" s="415">
        <f>L26+L25</f>
        <v>435669.37190813414</v>
      </c>
      <c r="Q27" s="333"/>
      <c r="R27" s="598"/>
      <c r="S27" s="598"/>
      <c r="T27" s="598"/>
      <c r="U27" s="598"/>
    </row>
    <row r="28" spans="1:21" thickBot="1" x14ac:dyDescent="0.35">
      <c r="B28" s="481"/>
      <c r="C28" s="429"/>
      <c r="D28" s="482"/>
      <c r="E28" s="482"/>
      <c r="F28" s="429"/>
      <c r="G28" s="430"/>
      <c r="H28" s="333"/>
      <c r="I28" s="416" t="s">
        <v>527</v>
      </c>
      <c r="J28" s="396"/>
      <c r="K28" s="396"/>
      <c r="L28" s="564">
        <f>L27/12</f>
        <v>36305.780992344509</v>
      </c>
      <c r="Q28" s="333"/>
      <c r="R28" s="456"/>
      <c r="S28" s="456"/>
      <c r="T28" s="456"/>
      <c r="U28" s="456"/>
    </row>
    <row r="29" spans="1:21" thickBot="1" x14ac:dyDescent="0.35">
      <c r="B29" s="428"/>
      <c r="C29" s="584" t="s">
        <v>551</v>
      </c>
      <c r="D29" s="585"/>
      <c r="E29" s="585"/>
      <c r="F29" s="586"/>
      <c r="G29" s="430"/>
      <c r="H29" s="333"/>
      <c r="I29" s="420"/>
      <c r="J29" s="418"/>
      <c r="K29" s="418"/>
      <c r="L29" s="421"/>
      <c r="Q29" s="333"/>
      <c r="R29" s="456"/>
      <c r="S29" s="456"/>
      <c r="T29" s="456"/>
      <c r="U29" s="456"/>
    </row>
    <row r="30" spans="1:21" thickBot="1" x14ac:dyDescent="0.35">
      <c r="B30" s="428"/>
      <c r="C30" s="431"/>
      <c r="D30" s="432" t="s">
        <v>379</v>
      </c>
      <c r="E30" s="432" t="s">
        <v>74</v>
      </c>
      <c r="F30" s="433" t="s">
        <v>75</v>
      </c>
      <c r="G30" s="430"/>
      <c r="H30" s="333"/>
      <c r="I30" s="422"/>
      <c r="J30" s="422"/>
      <c r="K30" s="422"/>
      <c r="L30" s="423"/>
      <c r="Q30" s="333"/>
    </row>
    <row r="31" spans="1:21" thickBot="1" x14ac:dyDescent="0.35">
      <c r="B31" s="428"/>
      <c r="C31" s="434" t="s">
        <v>328</v>
      </c>
      <c r="D31" s="435">
        <f>$T$5</f>
        <v>53000</v>
      </c>
      <c r="E31" s="436">
        <f>[3]Analysis!B60</f>
        <v>1</v>
      </c>
      <c r="F31" s="437">
        <f>D31*E31</f>
        <v>53000</v>
      </c>
      <c r="G31" s="430"/>
      <c r="H31" s="333"/>
      <c r="I31" s="424"/>
      <c r="J31" s="425"/>
      <c r="K31" s="425"/>
      <c r="L31" s="426"/>
      <c r="Q31" s="333"/>
      <c r="R31" s="333"/>
      <c r="S31" s="333"/>
      <c r="T31" s="333"/>
      <c r="U31" s="333"/>
    </row>
    <row r="32" spans="1:21" thickBot="1" x14ac:dyDescent="0.35">
      <c r="B32" s="428"/>
      <c r="C32" s="442" t="s">
        <v>478</v>
      </c>
      <c r="D32" s="437">
        <f>$T$6</f>
        <v>34374.648553657324</v>
      </c>
      <c r="E32" s="443">
        <v>4</v>
      </c>
      <c r="F32" s="437">
        <f t="shared" ref="F32:F33" si="3">D32*E32</f>
        <v>137498.59421462929</v>
      </c>
      <c r="G32" s="430"/>
      <c r="H32" s="333"/>
      <c r="I32" s="587" t="s">
        <v>648</v>
      </c>
      <c r="J32" s="588"/>
      <c r="K32" s="588"/>
      <c r="L32" s="589"/>
      <c r="Q32" s="333"/>
      <c r="R32" s="333"/>
      <c r="S32" s="333"/>
      <c r="T32" s="333"/>
      <c r="U32" s="333"/>
    </row>
    <row r="33" spans="2:21" ht="14.45" x14ac:dyDescent="0.3">
      <c r="B33" s="428"/>
      <c r="C33" s="442" t="s">
        <v>371</v>
      </c>
      <c r="D33" s="437">
        <f>$T$9</f>
        <v>28348.459311374503</v>
      </c>
      <c r="E33" s="443">
        <f>[3]Analysis!D60</f>
        <v>0.45</v>
      </c>
      <c r="F33" s="437">
        <f t="shared" si="3"/>
        <v>12756.806690118527</v>
      </c>
      <c r="G33" s="430"/>
      <c r="H33" s="333"/>
      <c r="I33" s="351"/>
      <c r="J33" s="350" t="s">
        <v>379</v>
      </c>
      <c r="K33" s="350" t="s">
        <v>74</v>
      </c>
      <c r="L33" s="352" t="s">
        <v>75</v>
      </c>
      <c r="Q33" s="333"/>
      <c r="R33" s="333"/>
      <c r="S33" s="333"/>
      <c r="T33" s="333"/>
      <c r="U33" s="333"/>
    </row>
    <row r="34" spans="2:21" ht="14.45" x14ac:dyDescent="0.3">
      <c r="B34" s="455"/>
      <c r="C34" s="456"/>
      <c r="D34" s="456"/>
      <c r="E34" s="456"/>
      <c r="F34" s="456"/>
      <c r="G34" s="459"/>
      <c r="H34" s="334"/>
      <c r="I34" s="361" t="s">
        <v>328</v>
      </c>
      <c r="J34" s="358">
        <f>D31</f>
        <v>53000</v>
      </c>
      <c r="K34" s="359">
        <f>E31</f>
        <v>1</v>
      </c>
      <c r="L34" s="362">
        <f>K34*J34</f>
        <v>53000</v>
      </c>
      <c r="Q34" s="333"/>
      <c r="R34" s="333"/>
      <c r="S34" s="333"/>
      <c r="T34" s="333"/>
      <c r="U34" s="333"/>
    </row>
    <row r="35" spans="2:21" ht="14.45" x14ac:dyDescent="0.3">
      <c r="B35" s="428"/>
      <c r="C35" s="445" t="s">
        <v>480</v>
      </c>
      <c r="D35" s="445"/>
      <c r="E35" s="446">
        <f>SUM(E31:E33)</f>
        <v>5.45</v>
      </c>
      <c r="F35" s="447">
        <f>SUM(F31:F33)</f>
        <v>203255.40090474783</v>
      </c>
      <c r="G35" s="430"/>
      <c r="H35" s="333"/>
      <c r="I35" s="365" t="s">
        <v>478</v>
      </c>
      <c r="J35" s="565">
        <f>T7</f>
        <v>37470</v>
      </c>
      <c r="K35" s="364">
        <f>E32</f>
        <v>4</v>
      </c>
      <c r="L35" s="362">
        <f t="shared" ref="L35:L36" si="4">K35*J35</f>
        <v>149880</v>
      </c>
      <c r="Q35" s="333"/>
      <c r="R35" s="333"/>
      <c r="S35" s="333"/>
      <c r="T35" s="333"/>
      <c r="U35" s="333"/>
    </row>
    <row r="36" spans="2:21" ht="14.45" x14ac:dyDescent="0.3">
      <c r="B36" s="428"/>
      <c r="C36" s="448"/>
      <c r="D36" s="448"/>
      <c r="E36" s="448"/>
      <c r="F36" s="448"/>
      <c r="G36" s="430"/>
      <c r="H36" s="333"/>
      <c r="I36" s="368" t="s">
        <v>371</v>
      </c>
      <c r="J36" s="360">
        <f>D33</f>
        <v>28348.459311374503</v>
      </c>
      <c r="K36" s="367">
        <f>E33</f>
        <v>0.45</v>
      </c>
      <c r="L36" s="362">
        <f t="shared" si="4"/>
        <v>12756.806690118527</v>
      </c>
      <c r="R36" s="333"/>
      <c r="S36" s="333"/>
      <c r="T36" s="333"/>
      <c r="U36" s="333"/>
    </row>
    <row r="37" spans="2:21" ht="14.45" x14ac:dyDescent="0.3">
      <c r="B37" s="428"/>
      <c r="C37" s="449" t="s">
        <v>481</v>
      </c>
      <c r="D37" s="448"/>
      <c r="E37" s="450">
        <f>$T$11</f>
        <v>0.17581298601157255</v>
      </c>
      <c r="F37" s="451">
        <f>F35*E37</f>
        <v>35734.938956042999</v>
      </c>
      <c r="G37" s="430"/>
      <c r="H37" s="333"/>
      <c r="I37" s="368"/>
      <c r="J37" s="360"/>
      <c r="K37" s="372"/>
      <c r="L37" s="362"/>
      <c r="R37" s="333"/>
      <c r="S37" s="333"/>
      <c r="T37" s="333"/>
      <c r="U37" s="333"/>
    </row>
    <row r="38" spans="2:21" ht="14.45" x14ac:dyDescent="0.3">
      <c r="B38" s="428"/>
      <c r="C38" s="448"/>
      <c r="D38" s="448"/>
      <c r="E38" s="448"/>
      <c r="F38" s="452"/>
      <c r="G38" s="430"/>
      <c r="H38" s="333"/>
      <c r="I38" s="375" t="s">
        <v>480</v>
      </c>
      <c r="J38" s="373"/>
      <c r="K38" s="374">
        <f>SUM(K34:K37)</f>
        <v>5.45</v>
      </c>
      <c r="L38" s="376">
        <f>SUM(L34:L37)</f>
        <v>215636.80669011854</v>
      </c>
      <c r="R38" s="333"/>
      <c r="S38" s="333"/>
      <c r="T38" s="333"/>
      <c r="U38" s="333"/>
    </row>
    <row r="39" spans="2:21" ht="14.45" x14ac:dyDescent="0.3">
      <c r="B39" s="428"/>
      <c r="C39" s="445" t="s">
        <v>483</v>
      </c>
      <c r="D39" s="453"/>
      <c r="E39" s="453"/>
      <c r="F39" s="454">
        <f>F35+F37</f>
        <v>238990.33986079082</v>
      </c>
      <c r="G39" s="430"/>
      <c r="H39" s="333"/>
      <c r="I39" s="336"/>
      <c r="J39" s="339"/>
      <c r="K39" s="339"/>
      <c r="L39" s="337"/>
      <c r="R39" s="333"/>
      <c r="S39" s="333"/>
      <c r="T39" s="333"/>
      <c r="U39" s="333"/>
    </row>
    <row r="40" spans="2:21" ht="14.45" x14ac:dyDescent="0.3">
      <c r="B40" s="455"/>
      <c r="C40" s="456"/>
      <c r="D40" s="456"/>
      <c r="E40" s="448"/>
      <c r="F40" s="456"/>
      <c r="G40" s="459"/>
      <c r="H40" s="334"/>
      <c r="I40" s="385" t="s">
        <v>481</v>
      </c>
      <c r="J40" s="339"/>
      <c r="K40" s="384">
        <f>E37</f>
        <v>0.17581298601157255</v>
      </c>
      <c r="L40" s="386">
        <f>K40*L38</f>
        <v>37911.750878189989</v>
      </c>
      <c r="R40" s="333"/>
      <c r="S40" s="333"/>
      <c r="T40" s="333"/>
      <c r="U40" s="333"/>
    </row>
    <row r="41" spans="2:21" ht="14.45" x14ac:dyDescent="0.3">
      <c r="B41" s="428"/>
      <c r="C41" s="449" t="s">
        <v>503</v>
      </c>
      <c r="D41" s="448"/>
      <c r="E41" s="457">
        <f>$T$12</f>
        <v>4000</v>
      </c>
      <c r="F41" s="458">
        <f>E41*E35</f>
        <v>21800</v>
      </c>
      <c r="G41" s="430"/>
      <c r="H41" s="333"/>
      <c r="I41" s="336"/>
      <c r="J41" s="339"/>
      <c r="K41" s="339"/>
      <c r="L41" s="389"/>
      <c r="R41" s="333"/>
      <c r="S41" s="333"/>
      <c r="T41" s="333"/>
      <c r="U41" s="333"/>
    </row>
    <row r="42" spans="2:21" ht="14.45" x14ac:dyDescent="0.3">
      <c r="B42" s="455"/>
      <c r="C42" s="449" t="s">
        <v>381</v>
      </c>
      <c r="D42" s="456"/>
      <c r="E42" s="457">
        <f>$T$14</f>
        <v>4146.7001434720232</v>
      </c>
      <c r="F42" s="465">
        <f>E42*$E$35</f>
        <v>22599.515781922528</v>
      </c>
      <c r="G42" s="459"/>
      <c r="H42" s="334"/>
      <c r="I42" s="375" t="s">
        <v>483</v>
      </c>
      <c r="J42" s="393"/>
      <c r="K42" s="393"/>
      <c r="L42" s="394">
        <f>SUM(L38:L40)</f>
        <v>253548.55756830852</v>
      </c>
    </row>
    <row r="43" spans="2:21" ht="14.45" x14ac:dyDescent="0.3">
      <c r="B43" s="428"/>
      <c r="C43" s="449" t="s">
        <v>489</v>
      </c>
      <c r="D43" s="448"/>
      <c r="E43" s="464">
        <f>$T$15</f>
        <v>206.33620689655174</v>
      </c>
      <c r="F43" s="465">
        <f>E43*$E$35</f>
        <v>1124.532327586207</v>
      </c>
      <c r="G43" s="430"/>
      <c r="H43" s="333"/>
      <c r="I43" s="368"/>
      <c r="J43" s="339"/>
      <c r="K43" s="339"/>
      <c r="L43" s="386"/>
    </row>
    <row r="44" spans="2:21" ht="14.45" x14ac:dyDescent="0.3">
      <c r="B44" s="428"/>
      <c r="C44" s="449" t="s">
        <v>484</v>
      </c>
      <c r="D44" s="448"/>
      <c r="E44" s="464">
        <f>$T$16</f>
        <v>1564.3965517241379</v>
      </c>
      <c r="F44" s="465">
        <f>E44*$E$35</f>
        <v>8525.9612068965525</v>
      </c>
      <c r="G44" s="430"/>
      <c r="H44" s="333"/>
      <c r="I44" s="385" t="s">
        <v>503</v>
      </c>
      <c r="J44" s="396"/>
      <c r="K44" s="397">
        <f>E41</f>
        <v>4000</v>
      </c>
      <c r="L44" s="398">
        <f>K44*K38</f>
        <v>21800</v>
      </c>
    </row>
    <row r="45" spans="2:21" ht="14.45" x14ac:dyDescent="0.3">
      <c r="B45" s="428"/>
      <c r="C45" s="449" t="s">
        <v>485</v>
      </c>
      <c r="D45" s="448"/>
      <c r="E45" s="464">
        <f>$T$17</f>
        <v>376.29310344827587</v>
      </c>
      <c r="F45" s="466">
        <f>E45*$E$35</f>
        <v>2050.7974137931037</v>
      </c>
      <c r="G45" s="430"/>
      <c r="H45" s="333"/>
      <c r="I45" s="385" t="s">
        <v>381</v>
      </c>
      <c r="J45" s="399"/>
      <c r="K45" s="400">
        <f>E42</f>
        <v>4146.7001434720232</v>
      </c>
      <c r="L45" s="401">
        <f>K45*K38</f>
        <v>22599.515781922528</v>
      </c>
    </row>
    <row r="46" spans="2:21" ht="14.45" x14ac:dyDescent="0.3">
      <c r="B46" s="428"/>
      <c r="C46" s="445" t="s">
        <v>486</v>
      </c>
      <c r="D46" s="453"/>
      <c r="E46" s="453"/>
      <c r="F46" s="465">
        <f>SUM(F39:F45)</f>
        <v>295091.14659098926</v>
      </c>
      <c r="G46" s="430"/>
      <c r="H46" s="333"/>
      <c r="I46" s="385" t="s">
        <v>489</v>
      </c>
      <c r="J46" s="339"/>
      <c r="K46" s="402">
        <f>E43</f>
        <v>206.33620689655174</v>
      </c>
      <c r="L46" s="403">
        <f>K46*K38</f>
        <v>1124.532327586207</v>
      </c>
    </row>
    <row r="47" spans="2:21" thickBot="1" x14ac:dyDescent="0.35">
      <c r="B47" s="428"/>
      <c r="C47" s="467" t="s">
        <v>487</v>
      </c>
      <c r="D47" s="468"/>
      <c r="E47" s="469">
        <f>$T$18</f>
        <v>0.12</v>
      </c>
      <c r="F47" s="483">
        <f>F46*E47</f>
        <v>35410.937590918707</v>
      </c>
      <c r="G47" s="430"/>
      <c r="H47" s="333"/>
      <c r="I47" s="385" t="s">
        <v>484</v>
      </c>
      <c r="J47" s="339"/>
      <c r="K47" s="402">
        <f>E44</f>
        <v>1564.3965517241379</v>
      </c>
      <c r="L47" s="403">
        <f>K47*K38</f>
        <v>8525.9612068965525</v>
      </c>
      <c r="O47" s="333"/>
      <c r="P47" s="333"/>
    </row>
    <row r="48" spans="2:21" thickTop="1" x14ac:dyDescent="0.3">
      <c r="B48" s="428"/>
      <c r="C48" s="449" t="s">
        <v>567</v>
      </c>
      <c r="D48" s="449"/>
      <c r="E48" s="449"/>
      <c r="F48" s="471">
        <f>SUM(F46:F47)</f>
        <v>330502.08418190794</v>
      </c>
      <c r="G48" s="430"/>
      <c r="H48" s="333"/>
      <c r="I48" s="385" t="s">
        <v>485</v>
      </c>
      <c r="J48" s="339"/>
      <c r="K48" s="402">
        <f>E45</f>
        <v>376.29310344827587</v>
      </c>
      <c r="L48" s="410">
        <f>K48*K38</f>
        <v>2050.7974137931037</v>
      </c>
    </row>
    <row r="49" spans="1:17" thickBot="1" x14ac:dyDescent="0.35">
      <c r="B49" s="428"/>
      <c r="C49" s="449" t="s">
        <v>568</v>
      </c>
      <c r="D49" s="448"/>
      <c r="E49" s="450">
        <f>$T$19</f>
        <v>4.3768475255077849E-2</v>
      </c>
      <c r="F49" s="471">
        <f>(F48+(F48*E49))</f>
        <v>344967.6564751754</v>
      </c>
      <c r="G49" s="430"/>
      <c r="H49" s="333"/>
      <c r="I49" s="375" t="s">
        <v>486</v>
      </c>
      <c r="J49" s="393"/>
      <c r="K49" s="393"/>
      <c r="L49" s="403">
        <f>SUM(L42:L48)</f>
        <v>309649.36429850693</v>
      </c>
    </row>
    <row r="50" spans="1:17" thickBot="1" x14ac:dyDescent="0.35">
      <c r="A50" s="333"/>
      <c r="B50" s="455"/>
      <c r="C50" s="472" t="s">
        <v>527</v>
      </c>
      <c r="D50" s="456"/>
      <c r="E50" s="456"/>
      <c r="F50" s="473">
        <f>F49/12</f>
        <v>28747.304706264618</v>
      </c>
      <c r="G50" s="459"/>
      <c r="H50" s="334"/>
      <c r="I50" s="413" t="s">
        <v>487</v>
      </c>
      <c r="J50" s="411"/>
      <c r="K50" s="412">
        <f>E47</f>
        <v>0.12</v>
      </c>
      <c r="L50" s="414">
        <f>K50*L49</f>
        <v>37157.923715820827</v>
      </c>
      <c r="M50" s="333"/>
      <c r="N50" s="333"/>
      <c r="Q50" s="427"/>
    </row>
    <row r="51" spans="1:17" ht="13.5" customHeight="1" thickBot="1" x14ac:dyDescent="0.35">
      <c r="B51" s="474"/>
      <c r="C51" s="475"/>
      <c r="D51" s="476"/>
      <c r="E51" s="476"/>
      <c r="F51" s="477"/>
      <c r="G51" s="478"/>
      <c r="H51" s="333"/>
      <c r="I51" s="385" t="s">
        <v>567</v>
      </c>
      <c r="J51" s="383"/>
      <c r="K51" s="383"/>
      <c r="L51" s="415">
        <f>SUM(L49:L50)</f>
        <v>346807.28801432776</v>
      </c>
    </row>
    <row r="52" spans="1:17" thickBot="1" x14ac:dyDescent="0.35">
      <c r="B52" s="456"/>
      <c r="C52" s="456"/>
      <c r="D52" s="456"/>
      <c r="E52" s="456"/>
      <c r="F52" s="456"/>
      <c r="G52" s="456"/>
      <c r="H52" s="334"/>
      <c r="I52" s="416" t="s">
        <v>610</v>
      </c>
      <c r="J52" s="339"/>
      <c r="K52" s="384">
        <f>E49</f>
        <v>4.3768475255077849E-2</v>
      </c>
      <c r="L52" s="415">
        <f>(L51+(L51*K52))</f>
        <v>361986.5142180635</v>
      </c>
    </row>
    <row r="53" spans="1:17" thickBot="1" x14ac:dyDescent="0.35">
      <c r="B53" s="481"/>
      <c r="C53" s="484"/>
      <c r="D53" s="485"/>
      <c r="E53" s="485"/>
      <c r="F53" s="484"/>
      <c r="G53" s="486"/>
      <c r="H53" s="333"/>
      <c r="I53" s="416" t="s">
        <v>611</v>
      </c>
      <c r="J53" s="339"/>
      <c r="K53" s="384">
        <f>K25</f>
        <v>2.35E-2</v>
      </c>
      <c r="L53" s="415">
        <f>L52*(K53+1)</f>
        <v>370493.19730218803</v>
      </c>
    </row>
    <row r="54" spans="1:17" thickBot="1" x14ac:dyDescent="0.35">
      <c r="B54" s="428"/>
      <c r="C54" s="584" t="s">
        <v>552</v>
      </c>
      <c r="D54" s="585"/>
      <c r="E54" s="585"/>
      <c r="F54" s="586"/>
      <c r="G54" s="430"/>
      <c r="H54" s="333"/>
      <c r="I54" s="522" t="s">
        <v>608</v>
      </c>
      <c r="J54" s="339"/>
      <c r="K54" s="520">
        <f>K26</f>
        <v>6.3E-3</v>
      </c>
      <c r="L54" s="521">
        <f>L38*(K52+1)*(K53+1)*K54</f>
        <v>1451.2942149276234</v>
      </c>
    </row>
    <row r="55" spans="1:17" thickBot="1" x14ac:dyDescent="0.35">
      <c r="B55" s="428"/>
      <c r="C55" s="431"/>
      <c r="D55" s="432" t="s">
        <v>379</v>
      </c>
      <c r="E55" s="432" t="s">
        <v>74</v>
      </c>
      <c r="F55" s="433" t="s">
        <v>75</v>
      </c>
      <c r="G55" s="430"/>
      <c r="H55" s="333"/>
      <c r="I55" s="518" t="s">
        <v>612</v>
      </c>
      <c r="J55" s="339"/>
      <c r="K55" s="384"/>
      <c r="L55" s="415">
        <f>L54+L53</f>
        <v>371944.49151711568</v>
      </c>
    </row>
    <row r="56" spans="1:17" thickBot="1" x14ac:dyDescent="0.35">
      <c r="B56" s="428"/>
      <c r="C56" s="442" t="s">
        <v>478</v>
      </c>
      <c r="D56" s="437">
        <f>$T$6</f>
        <v>34374.648553657324</v>
      </c>
      <c r="E56" s="443">
        <v>3.75</v>
      </c>
      <c r="F56" s="437">
        <f t="shared" ref="F56:F57" si="5">D56*E56</f>
        <v>128904.93207621496</v>
      </c>
      <c r="G56" s="430"/>
      <c r="H56" s="333"/>
      <c r="I56" s="416" t="s">
        <v>527</v>
      </c>
      <c r="J56" s="396"/>
      <c r="K56" s="396"/>
      <c r="L56" s="564">
        <f>L55/12</f>
        <v>30995.374293092973</v>
      </c>
    </row>
    <row r="57" spans="1:17" thickBot="1" x14ac:dyDescent="0.35">
      <c r="B57" s="428"/>
      <c r="C57" s="442" t="s">
        <v>371</v>
      </c>
      <c r="D57" s="437">
        <f>$T$9</f>
        <v>28348.459311374503</v>
      </c>
      <c r="E57" s="443">
        <f>[3]Analysis!D61</f>
        <v>0.37</v>
      </c>
      <c r="F57" s="437">
        <f t="shared" si="5"/>
        <v>10488.929945208565</v>
      </c>
      <c r="G57" s="430"/>
      <c r="H57" s="333"/>
      <c r="I57" s="420"/>
      <c r="J57" s="418"/>
      <c r="K57" s="418"/>
      <c r="L57" s="421"/>
    </row>
    <row r="58" spans="1:17" thickBot="1" x14ac:dyDescent="0.35">
      <c r="B58" s="455"/>
      <c r="C58" s="456"/>
      <c r="D58" s="456"/>
      <c r="E58" s="456"/>
      <c r="F58" s="456"/>
      <c r="G58" s="459"/>
      <c r="H58" s="334"/>
    </row>
    <row r="59" spans="1:17" thickBot="1" x14ac:dyDescent="0.35">
      <c r="B59" s="428"/>
      <c r="C59" s="445" t="s">
        <v>480</v>
      </c>
      <c r="D59" s="445"/>
      <c r="E59" s="446">
        <f>SUM(E56:E57)</f>
        <v>4.12</v>
      </c>
      <c r="F59" s="447">
        <f>SUM(F56:F57)</f>
        <v>139393.86202142353</v>
      </c>
      <c r="G59" s="430"/>
      <c r="H59" s="333"/>
      <c r="I59" s="424"/>
      <c r="J59" s="425"/>
      <c r="K59" s="425"/>
      <c r="L59" s="426"/>
    </row>
    <row r="60" spans="1:17" thickBot="1" x14ac:dyDescent="0.35">
      <c r="B60" s="428"/>
      <c r="C60" s="448"/>
      <c r="D60" s="448"/>
      <c r="E60" s="448"/>
      <c r="F60" s="448"/>
      <c r="G60" s="430"/>
      <c r="H60" s="333"/>
      <c r="I60" s="587" t="s">
        <v>552</v>
      </c>
      <c r="J60" s="588"/>
      <c r="K60" s="588"/>
      <c r="L60" s="589"/>
    </row>
    <row r="61" spans="1:17" ht="14.45" x14ac:dyDescent="0.3">
      <c r="B61" s="428"/>
      <c r="C61" s="449" t="s">
        <v>481</v>
      </c>
      <c r="D61" s="448"/>
      <c r="E61" s="450">
        <f>$T$11</f>
        <v>0.17581298601157255</v>
      </c>
      <c r="F61" s="451">
        <f>F59*E61</f>
        <v>24507.251113671609</v>
      </c>
      <c r="G61" s="430"/>
      <c r="H61" s="333"/>
      <c r="I61" s="351"/>
      <c r="J61" s="350" t="s">
        <v>379</v>
      </c>
      <c r="K61" s="350" t="s">
        <v>74</v>
      </c>
      <c r="L61" s="352" t="s">
        <v>75</v>
      </c>
    </row>
    <row r="62" spans="1:17" ht="14.45" x14ac:dyDescent="0.3">
      <c r="B62" s="428"/>
      <c r="C62" s="448"/>
      <c r="D62" s="448"/>
      <c r="E62" s="448"/>
      <c r="F62" s="452"/>
      <c r="G62" s="430"/>
      <c r="H62" s="333"/>
      <c r="I62" s="361" t="s">
        <v>328</v>
      </c>
      <c r="J62" s="358">
        <f>T5</f>
        <v>53000</v>
      </c>
      <c r="K62" s="359">
        <v>0.8</v>
      </c>
      <c r="L62" s="362">
        <f>J62*K62</f>
        <v>42400</v>
      </c>
    </row>
    <row r="63" spans="1:17" ht="14.45" x14ac:dyDescent="0.3">
      <c r="B63" s="428"/>
      <c r="C63" s="445" t="s">
        <v>483</v>
      </c>
      <c r="D63" s="453"/>
      <c r="E63" s="453"/>
      <c r="F63" s="454">
        <f>F59+F61</f>
        <v>163901.11313509513</v>
      </c>
      <c r="G63" s="430"/>
      <c r="H63" s="333"/>
      <c r="I63" s="365" t="s">
        <v>478</v>
      </c>
      <c r="J63" s="565">
        <f>T7</f>
        <v>37470</v>
      </c>
      <c r="K63" s="364">
        <f>E56</f>
        <v>3.75</v>
      </c>
      <c r="L63" s="362">
        <f t="shared" ref="L63:L64" si="6">J63*K63</f>
        <v>140512.5</v>
      </c>
    </row>
    <row r="64" spans="1:17" ht="14.45" x14ac:dyDescent="0.3">
      <c r="B64" s="455"/>
      <c r="C64" s="456"/>
      <c r="D64" s="456"/>
      <c r="E64" s="448"/>
      <c r="F64" s="456"/>
      <c r="G64" s="459"/>
      <c r="H64" s="334"/>
      <c r="I64" s="368" t="s">
        <v>371</v>
      </c>
      <c r="J64" s="360">
        <f>D57</f>
        <v>28348.459311374503</v>
      </c>
      <c r="K64" s="367">
        <f>E57</f>
        <v>0.37</v>
      </c>
      <c r="L64" s="362">
        <f t="shared" si="6"/>
        <v>10488.929945208565</v>
      </c>
    </row>
    <row r="65" spans="1:17" ht="14.45" x14ac:dyDescent="0.3">
      <c r="B65" s="428"/>
      <c r="C65" s="449" t="s">
        <v>503</v>
      </c>
      <c r="D65" s="448"/>
      <c r="E65" s="457">
        <f>$T$12</f>
        <v>4000</v>
      </c>
      <c r="F65" s="458">
        <f>E65*E59</f>
        <v>16480</v>
      </c>
      <c r="G65" s="430"/>
      <c r="H65" s="333"/>
      <c r="I65" s="368"/>
      <c r="J65" s="360"/>
      <c r="K65" s="372"/>
      <c r="L65" s="362"/>
    </row>
    <row r="66" spans="1:17" ht="14.45" x14ac:dyDescent="0.3">
      <c r="B66" s="455"/>
      <c r="C66" s="449" t="s">
        <v>381</v>
      </c>
      <c r="D66" s="456"/>
      <c r="E66" s="457">
        <f>$T$14</f>
        <v>4146.7001434720232</v>
      </c>
      <c r="F66" s="465">
        <f>E66*$E$59</f>
        <v>17084.404591104736</v>
      </c>
      <c r="G66" s="459"/>
      <c r="H66" s="334"/>
      <c r="I66" s="375" t="s">
        <v>480</v>
      </c>
      <c r="J66" s="373"/>
      <c r="K66" s="374">
        <f>SUM(K62:K65)</f>
        <v>4.92</v>
      </c>
      <c r="L66" s="376">
        <f>SUM(L62:L65)</f>
        <v>193401.42994520857</v>
      </c>
    </row>
    <row r="67" spans="1:17" ht="14.45" x14ac:dyDescent="0.3">
      <c r="B67" s="428"/>
      <c r="C67" s="449" t="s">
        <v>489</v>
      </c>
      <c r="D67" s="448"/>
      <c r="E67" s="464">
        <f>$T$15</f>
        <v>206.33620689655174</v>
      </c>
      <c r="F67" s="465">
        <f>E67*$E$59</f>
        <v>850.10517241379318</v>
      </c>
      <c r="G67" s="430"/>
      <c r="H67" s="333"/>
      <c r="I67" s="336"/>
      <c r="J67" s="339"/>
      <c r="K67" s="339"/>
      <c r="L67" s="337"/>
    </row>
    <row r="68" spans="1:17" ht="14.45" x14ac:dyDescent="0.3">
      <c r="B68" s="428"/>
      <c r="C68" s="449" t="s">
        <v>484</v>
      </c>
      <c r="D68" s="448"/>
      <c r="E68" s="464">
        <f>$T$16</f>
        <v>1564.3965517241379</v>
      </c>
      <c r="F68" s="465">
        <f>E68*$E$59</f>
        <v>6445.313793103448</v>
      </c>
      <c r="G68" s="430"/>
      <c r="H68" s="333"/>
      <c r="I68" s="385" t="s">
        <v>481</v>
      </c>
      <c r="J68" s="339"/>
      <c r="K68" s="384">
        <f>E61</f>
        <v>0.17581298601157255</v>
      </c>
      <c r="L68" s="386">
        <f>L66*K68</f>
        <v>34002.482897575086</v>
      </c>
    </row>
    <row r="69" spans="1:17" ht="14.45" x14ac:dyDescent="0.3">
      <c r="B69" s="428"/>
      <c r="C69" s="449" t="s">
        <v>485</v>
      </c>
      <c r="D69" s="448"/>
      <c r="E69" s="464">
        <f>$T$17</f>
        <v>376.29310344827587</v>
      </c>
      <c r="F69" s="466">
        <f>E69*$E$59</f>
        <v>1550.3275862068967</v>
      </c>
      <c r="G69" s="430"/>
      <c r="H69" s="333"/>
      <c r="I69" s="336"/>
      <c r="J69" s="339"/>
      <c r="K69" s="339"/>
      <c r="L69" s="389"/>
    </row>
    <row r="70" spans="1:17" ht="14.45" x14ac:dyDescent="0.3">
      <c r="B70" s="428"/>
      <c r="C70" s="445" t="s">
        <v>486</v>
      </c>
      <c r="D70" s="453"/>
      <c r="E70" s="453"/>
      <c r="F70" s="465">
        <f>SUM(F63:F69)</f>
        <v>206311.264277924</v>
      </c>
      <c r="G70" s="430"/>
      <c r="H70" s="333"/>
      <c r="I70" s="375" t="s">
        <v>483</v>
      </c>
      <c r="J70" s="393"/>
      <c r="K70" s="393"/>
      <c r="L70" s="394">
        <f>SUM(L66:L68)</f>
        <v>227403.91284278367</v>
      </c>
    </row>
    <row r="71" spans="1:17" thickBot="1" x14ac:dyDescent="0.35">
      <c r="B71" s="428"/>
      <c r="C71" s="467" t="s">
        <v>487</v>
      </c>
      <c r="D71" s="468"/>
      <c r="E71" s="469">
        <f>$T$18</f>
        <v>0.12</v>
      </c>
      <c r="F71" s="483">
        <f>F70*E71</f>
        <v>24757.351713350879</v>
      </c>
      <c r="G71" s="430"/>
      <c r="H71" s="333"/>
      <c r="I71" s="368"/>
      <c r="J71" s="339"/>
      <c r="K71" s="339"/>
      <c r="L71" s="386"/>
      <c r="O71" s="333"/>
      <c r="P71" s="333"/>
    </row>
    <row r="72" spans="1:17" thickTop="1" x14ac:dyDescent="0.3">
      <c r="B72" s="428"/>
      <c r="C72" s="449" t="s">
        <v>567</v>
      </c>
      <c r="D72" s="449"/>
      <c r="E72" s="449"/>
      <c r="F72" s="471">
        <f>SUM(F70:F71)</f>
        <v>231068.61599127488</v>
      </c>
      <c r="G72" s="430"/>
      <c r="H72" s="333"/>
      <c r="I72" s="385" t="s">
        <v>503</v>
      </c>
      <c r="J72" s="396"/>
      <c r="K72" s="397">
        <f>E65</f>
        <v>4000</v>
      </c>
      <c r="L72" s="398">
        <f>K72*K66</f>
        <v>19680</v>
      </c>
    </row>
    <row r="73" spans="1:17" thickBot="1" x14ac:dyDescent="0.35">
      <c r="B73" s="428"/>
      <c r="C73" s="449" t="s">
        <v>568</v>
      </c>
      <c r="D73" s="448"/>
      <c r="E73" s="450">
        <f>$T$19</f>
        <v>4.3768475255077849E-2</v>
      </c>
      <c r="F73" s="471">
        <f>(F72+(F72*E73))</f>
        <v>241182.13699251408</v>
      </c>
      <c r="G73" s="430"/>
      <c r="H73" s="333"/>
      <c r="I73" s="385" t="s">
        <v>381</v>
      </c>
      <c r="J73" s="399"/>
      <c r="K73" s="400">
        <f>E66</f>
        <v>4146.7001434720232</v>
      </c>
      <c r="L73" s="401">
        <f>K73*K66</f>
        <v>20401.764705882353</v>
      </c>
    </row>
    <row r="74" spans="1:17" thickBot="1" x14ac:dyDescent="0.35">
      <c r="A74" s="333"/>
      <c r="B74" s="455"/>
      <c r="C74" s="472" t="s">
        <v>527</v>
      </c>
      <c r="D74" s="456"/>
      <c r="E74" s="456"/>
      <c r="F74" s="473">
        <f>F73/12</f>
        <v>20098.511416042838</v>
      </c>
      <c r="G74" s="459"/>
      <c r="H74" s="334"/>
      <c r="I74" s="385" t="s">
        <v>489</v>
      </c>
      <c r="J74" s="339"/>
      <c r="K74" s="402">
        <f>E67</f>
        <v>206.33620689655174</v>
      </c>
      <c r="L74" s="403">
        <f>K74*K66</f>
        <v>1015.1741379310346</v>
      </c>
      <c r="M74" s="333"/>
      <c r="N74" s="333"/>
      <c r="Q74" s="427"/>
    </row>
    <row r="75" spans="1:17" ht="17.45" customHeight="1" thickBot="1" x14ac:dyDescent="0.35">
      <c r="B75" s="474"/>
      <c r="C75" s="475"/>
      <c r="D75" s="476"/>
      <c r="E75" s="476"/>
      <c r="F75" s="477"/>
      <c r="G75" s="478"/>
      <c r="H75" s="333"/>
      <c r="I75" s="385" t="s">
        <v>484</v>
      </c>
      <c r="J75" s="339"/>
      <c r="K75" s="402">
        <f>E68</f>
        <v>1564.3965517241379</v>
      </c>
      <c r="L75" s="403">
        <f>K75*K66</f>
        <v>7696.8310344827587</v>
      </c>
    </row>
    <row r="76" spans="1:17" thickBot="1" x14ac:dyDescent="0.35">
      <c r="B76" s="456"/>
      <c r="C76" s="456"/>
      <c r="D76" s="456"/>
      <c r="E76" s="456"/>
      <c r="F76" s="456"/>
      <c r="G76" s="456"/>
      <c r="H76" s="334"/>
      <c r="I76" s="385" t="s">
        <v>485</v>
      </c>
      <c r="J76" s="339"/>
      <c r="K76" s="402">
        <f>E69</f>
        <v>376.29310344827587</v>
      </c>
      <c r="L76" s="410">
        <f>K76*K66</f>
        <v>1851.3620689655172</v>
      </c>
    </row>
    <row r="77" spans="1:17" thickBot="1" x14ac:dyDescent="0.35">
      <c r="B77" s="481"/>
      <c r="C77" s="484"/>
      <c r="D77" s="485"/>
      <c r="E77" s="485"/>
      <c r="F77" s="484"/>
      <c r="G77" s="486"/>
      <c r="H77" s="333"/>
      <c r="I77" s="375" t="s">
        <v>486</v>
      </c>
      <c r="J77" s="393"/>
      <c r="K77" s="393"/>
      <c r="L77" s="403">
        <f>SUM(L70:L76)</f>
        <v>278049.0447900453</v>
      </c>
    </row>
    <row r="78" spans="1:17" thickBot="1" x14ac:dyDescent="0.35">
      <c r="B78" s="428"/>
      <c r="C78" s="584" t="s">
        <v>553</v>
      </c>
      <c r="D78" s="585"/>
      <c r="E78" s="585"/>
      <c r="F78" s="586"/>
      <c r="G78" s="430"/>
      <c r="H78" s="333"/>
      <c r="I78" s="413" t="s">
        <v>487</v>
      </c>
      <c r="J78" s="411"/>
      <c r="K78" s="412">
        <f>E71</f>
        <v>0.12</v>
      </c>
      <c r="L78" s="414">
        <f>L77*K78</f>
        <v>33365.885374805432</v>
      </c>
    </row>
    <row r="79" spans="1:17" ht="14.45" x14ac:dyDescent="0.3">
      <c r="B79" s="428"/>
      <c r="C79" s="431"/>
      <c r="D79" s="432" t="s">
        <v>379</v>
      </c>
      <c r="E79" s="432" t="s">
        <v>74</v>
      </c>
      <c r="F79" s="433" t="s">
        <v>75</v>
      </c>
      <c r="G79" s="430"/>
      <c r="H79" s="333"/>
      <c r="I79" s="385" t="s">
        <v>567</v>
      </c>
      <c r="J79" s="383"/>
      <c r="K79" s="383"/>
      <c r="L79" s="415">
        <f>SUM(L77:L78)</f>
        <v>311414.93016485072</v>
      </c>
    </row>
    <row r="80" spans="1:17" ht="14.45" x14ac:dyDescent="0.3">
      <c r="B80" s="428"/>
      <c r="C80" s="434" t="s">
        <v>328</v>
      </c>
      <c r="D80" s="435">
        <f>$T$5</f>
        <v>53000</v>
      </c>
      <c r="E80" s="436">
        <f>[3]Analysis!B62</f>
        <v>0.75</v>
      </c>
      <c r="F80" s="437">
        <f>D80*E80</f>
        <v>39750</v>
      </c>
      <c r="G80" s="430"/>
      <c r="H80" s="333"/>
      <c r="I80" s="416" t="s">
        <v>610</v>
      </c>
      <c r="J80" s="339"/>
      <c r="K80" s="384">
        <f>E73</f>
        <v>4.3768475255077849E-2</v>
      </c>
      <c r="L80" s="415">
        <f>(L79+(L79*K80))</f>
        <v>325045.08682983281</v>
      </c>
    </row>
    <row r="81" spans="2:12" ht="14.45" x14ac:dyDescent="0.3">
      <c r="B81" s="428"/>
      <c r="C81" s="442"/>
      <c r="D81" s="437"/>
      <c r="E81" s="443"/>
      <c r="F81" s="437"/>
      <c r="G81" s="430"/>
      <c r="H81" s="333"/>
      <c r="I81" s="416" t="s">
        <v>611</v>
      </c>
      <c r="J81" s="339"/>
      <c r="K81" s="384">
        <v>2.35E-2</v>
      </c>
      <c r="L81" s="415">
        <f>L80*(K81+1)</f>
        <v>332683.64637033391</v>
      </c>
    </row>
    <row r="82" spans="2:12" ht="14.45" x14ac:dyDescent="0.3">
      <c r="B82" s="428"/>
      <c r="C82" s="442"/>
      <c r="D82" s="437"/>
      <c r="E82" s="443"/>
      <c r="F82" s="437"/>
      <c r="G82" s="430"/>
      <c r="H82" s="333"/>
      <c r="I82" s="522" t="s">
        <v>608</v>
      </c>
      <c r="J82" s="339"/>
      <c r="K82" s="520">
        <f>T21</f>
        <v>6.3E-3</v>
      </c>
      <c r="L82" s="521">
        <f>L66*(K80+1)*(K81+1)*K82</f>
        <v>1301.6440966015907</v>
      </c>
    </row>
    <row r="83" spans="2:12" thickBot="1" x14ac:dyDescent="0.35">
      <c r="B83" s="428"/>
      <c r="C83" s="442"/>
      <c r="D83" s="437"/>
      <c r="E83" s="443"/>
      <c r="F83" s="437"/>
      <c r="G83" s="430"/>
      <c r="H83" s="333"/>
      <c r="I83" s="518" t="s">
        <v>612</v>
      </c>
      <c r="J83" s="339"/>
      <c r="K83" s="384"/>
      <c r="L83" s="415">
        <f>L82+L81</f>
        <v>333985.29046693549</v>
      </c>
    </row>
    <row r="84" spans="2:12" thickBot="1" x14ac:dyDescent="0.35">
      <c r="B84" s="428"/>
      <c r="C84" s="442" t="s">
        <v>478</v>
      </c>
      <c r="D84" s="437">
        <f>$T$6</f>
        <v>34374.648553657324</v>
      </c>
      <c r="E84" s="443">
        <v>3.45</v>
      </c>
      <c r="F84" s="437">
        <f t="shared" ref="F84:F85" si="7">D84*E84</f>
        <v>118592.53751011778</v>
      </c>
      <c r="G84" s="430"/>
      <c r="H84" s="333"/>
      <c r="I84" s="416" t="s">
        <v>527</v>
      </c>
      <c r="J84" s="396"/>
      <c r="K84" s="396"/>
      <c r="L84" s="564">
        <f>L83/12</f>
        <v>27832.107538911292</v>
      </c>
    </row>
    <row r="85" spans="2:12" thickBot="1" x14ac:dyDescent="0.35">
      <c r="B85" s="428"/>
      <c r="C85" s="442" t="s">
        <v>371</v>
      </c>
      <c r="D85" s="437">
        <f>$T$9</f>
        <v>28348.459311374503</v>
      </c>
      <c r="E85" s="443">
        <f>[3]Analysis!D62</f>
        <v>0.32</v>
      </c>
      <c r="F85" s="437">
        <f t="shared" si="7"/>
        <v>9071.506979639842</v>
      </c>
      <c r="G85" s="430"/>
      <c r="H85" s="333"/>
      <c r="I85" s="420"/>
      <c r="J85" s="418"/>
      <c r="K85" s="418"/>
      <c r="L85" s="421"/>
    </row>
    <row r="86" spans="2:12" thickBot="1" x14ac:dyDescent="0.35">
      <c r="B86" s="455"/>
      <c r="C86" s="456"/>
      <c r="D86" s="456"/>
      <c r="E86" s="456"/>
      <c r="F86" s="456"/>
      <c r="G86" s="459"/>
      <c r="H86" s="334"/>
    </row>
    <row r="87" spans="2:12" thickBot="1" x14ac:dyDescent="0.35">
      <c r="B87" s="428"/>
      <c r="C87" s="445" t="s">
        <v>480</v>
      </c>
      <c r="D87" s="445"/>
      <c r="E87" s="446">
        <f>SUM(E80:E85)</f>
        <v>4.5200000000000005</v>
      </c>
      <c r="F87" s="447">
        <f>SUM(F80:F85)</f>
        <v>167414.04448975762</v>
      </c>
      <c r="G87" s="430"/>
      <c r="H87" s="333"/>
      <c r="I87" s="424"/>
      <c r="J87" s="425"/>
      <c r="K87" s="425"/>
      <c r="L87" s="426"/>
    </row>
    <row r="88" spans="2:12" thickBot="1" x14ac:dyDescent="0.35">
      <c r="B88" s="428"/>
      <c r="C88" s="448"/>
      <c r="D88" s="448"/>
      <c r="E88" s="448"/>
      <c r="F88" s="448"/>
      <c r="G88" s="430"/>
      <c r="H88" s="333"/>
      <c r="I88" s="587" t="s">
        <v>649</v>
      </c>
      <c r="J88" s="588"/>
      <c r="K88" s="588"/>
      <c r="L88" s="589"/>
    </row>
    <row r="89" spans="2:12" ht="14.45" x14ac:dyDescent="0.3">
      <c r="B89" s="428"/>
      <c r="C89" s="449" t="s">
        <v>481</v>
      </c>
      <c r="D89" s="448"/>
      <c r="E89" s="450">
        <f>$T$11</f>
        <v>0.17581298601157255</v>
      </c>
      <c r="F89" s="451">
        <f>F87*E89</f>
        <v>29433.563062018544</v>
      </c>
      <c r="G89" s="430"/>
      <c r="H89" s="333"/>
      <c r="I89" s="351"/>
      <c r="J89" s="350" t="s">
        <v>379</v>
      </c>
      <c r="K89" s="350" t="s">
        <v>74</v>
      </c>
      <c r="L89" s="352" t="s">
        <v>75</v>
      </c>
    </row>
    <row r="90" spans="2:12" ht="14.45" x14ac:dyDescent="0.3">
      <c r="B90" s="428"/>
      <c r="C90" s="448"/>
      <c r="D90" s="448"/>
      <c r="E90" s="448"/>
      <c r="F90" s="452"/>
      <c r="G90" s="430"/>
      <c r="H90" s="333"/>
      <c r="I90" s="361" t="s">
        <v>328</v>
      </c>
      <c r="J90" s="358">
        <f>D80</f>
        <v>53000</v>
      </c>
      <c r="K90" s="359">
        <f>E80</f>
        <v>0.75</v>
      </c>
      <c r="L90" s="362">
        <f>K90*J90</f>
        <v>39750</v>
      </c>
    </row>
    <row r="91" spans="2:12" ht="14.45" x14ac:dyDescent="0.3">
      <c r="B91" s="428"/>
      <c r="C91" s="445" t="s">
        <v>483</v>
      </c>
      <c r="D91" s="453"/>
      <c r="E91" s="453"/>
      <c r="F91" s="454">
        <f>F87+F89</f>
        <v>196847.60755177616</v>
      </c>
      <c r="G91" s="430"/>
      <c r="H91" s="333"/>
      <c r="I91" s="365" t="s">
        <v>478</v>
      </c>
      <c r="J91" s="565">
        <f>T7</f>
        <v>37470</v>
      </c>
      <c r="K91" s="364">
        <f>E84</f>
        <v>3.45</v>
      </c>
      <c r="L91" s="362">
        <f t="shared" ref="L91:L92" si="8">K91*J91</f>
        <v>129271.5</v>
      </c>
    </row>
    <row r="92" spans="2:12" ht="14.45" x14ac:dyDescent="0.3">
      <c r="B92" s="455"/>
      <c r="C92" s="456"/>
      <c r="D92" s="456"/>
      <c r="E92" s="448"/>
      <c r="F92" s="456"/>
      <c r="G92" s="459"/>
      <c r="H92" s="334"/>
      <c r="I92" s="368" t="s">
        <v>371</v>
      </c>
      <c r="J92" s="360">
        <f>D85</f>
        <v>28348.459311374503</v>
      </c>
      <c r="K92" s="367">
        <f>E85</f>
        <v>0.32</v>
      </c>
      <c r="L92" s="362">
        <f t="shared" si="8"/>
        <v>9071.506979639842</v>
      </c>
    </row>
    <row r="93" spans="2:12" ht="14.45" x14ac:dyDescent="0.3">
      <c r="B93" s="428"/>
      <c r="C93" s="449" t="s">
        <v>503</v>
      </c>
      <c r="D93" s="448"/>
      <c r="E93" s="457">
        <f>$T$12</f>
        <v>4000</v>
      </c>
      <c r="F93" s="458">
        <f>E93*E87</f>
        <v>18080.000000000004</v>
      </c>
      <c r="G93" s="430"/>
      <c r="H93" s="333"/>
      <c r="I93" s="368"/>
      <c r="J93" s="360"/>
      <c r="K93" s="372"/>
      <c r="L93" s="362"/>
    </row>
    <row r="94" spans="2:12" ht="14.45" x14ac:dyDescent="0.3">
      <c r="B94" s="455"/>
      <c r="C94" s="449" t="s">
        <v>381</v>
      </c>
      <c r="D94" s="456"/>
      <c r="E94" s="457">
        <f>$T$14</f>
        <v>4146.7001434720232</v>
      </c>
      <c r="F94" s="465">
        <f>E94*$E$87</f>
        <v>18743.084648493546</v>
      </c>
      <c r="G94" s="459"/>
      <c r="H94" s="334"/>
      <c r="I94" s="375" t="s">
        <v>480</v>
      </c>
      <c r="J94" s="373"/>
      <c r="K94" s="374">
        <f>SUM(K90:K93)</f>
        <v>4.5200000000000005</v>
      </c>
      <c r="L94" s="376">
        <f>SUM(L90:L93)</f>
        <v>178093.00697963985</v>
      </c>
    </row>
    <row r="95" spans="2:12" ht="14.45" x14ac:dyDescent="0.3">
      <c r="B95" s="428"/>
      <c r="C95" s="449" t="s">
        <v>489</v>
      </c>
      <c r="D95" s="448"/>
      <c r="E95" s="464">
        <f>$T$15</f>
        <v>206.33620689655174</v>
      </c>
      <c r="F95" s="465">
        <f>E95*$E$87</f>
        <v>932.639655172414</v>
      </c>
      <c r="G95" s="430"/>
      <c r="H95" s="333"/>
      <c r="I95" s="336"/>
      <c r="J95" s="339"/>
      <c r="K95" s="339"/>
      <c r="L95" s="337"/>
    </row>
    <row r="96" spans="2:12" ht="14.45" x14ac:dyDescent="0.3">
      <c r="B96" s="428"/>
      <c r="C96" s="449" t="s">
        <v>484</v>
      </c>
      <c r="D96" s="448"/>
      <c r="E96" s="464">
        <f>$T$16</f>
        <v>1564.3965517241379</v>
      </c>
      <c r="F96" s="465">
        <f>E96*$E$87</f>
        <v>7071.0724137931038</v>
      </c>
      <c r="G96" s="430"/>
      <c r="H96" s="333"/>
      <c r="I96" s="385" t="s">
        <v>481</v>
      </c>
      <c r="J96" s="339"/>
      <c r="K96" s="384">
        <f>E89</f>
        <v>0.17581298601157255</v>
      </c>
      <c r="L96" s="386">
        <f>L94*K96</f>
        <v>31311.063344870312</v>
      </c>
    </row>
    <row r="97" spans="1:17" ht="14.45" x14ac:dyDescent="0.3">
      <c r="B97" s="428"/>
      <c r="C97" s="449" t="s">
        <v>485</v>
      </c>
      <c r="D97" s="448"/>
      <c r="E97" s="464">
        <f>$T$17</f>
        <v>376.29310344827587</v>
      </c>
      <c r="F97" s="466">
        <f>E97*$E$87</f>
        <v>1700.8448275862072</v>
      </c>
      <c r="G97" s="430"/>
      <c r="H97" s="333"/>
      <c r="I97" s="336"/>
      <c r="J97" s="339"/>
      <c r="K97" s="339"/>
      <c r="L97" s="389"/>
    </row>
    <row r="98" spans="1:17" ht="14.45" x14ac:dyDescent="0.3">
      <c r="B98" s="428"/>
      <c r="C98" s="445" t="s">
        <v>486</v>
      </c>
      <c r="D98" s="453"/>
      <c r="E98" s="453"/>
      <c r="F98" s="465">
        <f>SUM(F91:F97)</f>
        <v>243375.24909682144</v>
      </c>
      <c r="G98" s="430"/>
      <c r="H98" s="333"/>
      <c r="I98" s="375" t="s">
        <v>483</v>
      </c>
      <c r="J98" s="393"/>
      <c r="K98" s="393"/>
      <c r="L98" s="394">
        <f>SUM(L94:L96)</f>
        <v>209404.07032451016</v>
      </c>
    </row>
    <row r="99" spans="1:17" thickBot="1" x14ac:dyDescent="0.35">
      <c r="B99" s="428"/>
      <c r="C99" s="467" t="s">
        <v>487</v>
      </c>
      <c r="D99" s="468"/>
      <c r="E99" s="469">
        <f>$T$18</f>
        <v>0.12</v>
      </c>
      <c r="F99" s="483">
        <f>F98*E99</f>
        <v>29205.029891618571</v>
      </c>
      <c r="G99" s="430"/>
      <c r="H99" s="333"/>
      <c r="I99" s="368"/>
      <c r="J99" s="339"/>
      <c r="K99" s="339"/>
      <c r="L99" s="386"/>
      <c r="O99" s="333"/>
      <c r="P99" s="333"/>
    </row>
    <row r="100" spans="1:17" thickTop="1" x14ac:dyDescent="0.3">
      <c r="B100" s="428"/>
      <c r="C100" s="449" t="s">
        <v>567</v>
      </c>
      <c r="D100" s="449"/>
      <c r="E100" s="449"/>
      <c r="F100" s="471">
        <f>SUM(F98:F99)</f>
        <v>272580.27898844</v>
      </c>
      <c r="G100" s="430"/>
      <c r="H100" s="333"/>
      <c r="I100" s="385" t="s">
        <v>503</v>
      </c>
      <c r="J100" s="396"/>
      <c r="K100" s="397">
        <f>E93</f>
        <v>4000</v>
      </c>
      <c r="L100" s="398">
        <f>K100*K94</f>
        <v>18080.000000000004</v>
      </c>
    </row>
    <row r="101" spans="1:17" thickBot="1" x14ac:dyDescent="0.35">
      <c r="B101" s="428"/>
      <c r="C101" s="449" t="s">
        <v>568</v>
      </c>
      <c r="D101" s="448"/>
      <c r="E101" s="450">
        <f>$T$19</f>
        <v>4.3768475255077849E-2</v>
      </c>
      <c r="F101" s="471">
        <f>(F100+(F100*E101))</f>
        <v>284510.70218436775</v>
      </c>
      <c r="G101" s="430"/>
      <c r="H101" s="333"/>
      <c r="I101" s="385" t="s">
        <v>381</v>
      </c>
      <c r="J101" s="399"/>
      <c r="K101" s="400">
        <f>E94</f>
        <v>4146.7001434720232</v>
      </c>
      <c r="L101" s="401">
        <f>K101*K94</f>
        <v>18743.084648493546</v>
      </c>
    </row>
    <row r="102" spans="1:17" thickBot="1" x14ac:dyDescent="0.35">
      <c r="A102" s="333"/>
      <c r="B102" s="455"/>
      <c r="C102" s="472" t="s">
        <v>527</v>
      </c>
      <c r="D102" s="456"/>
      <c r="E102" s="456"/>
      <c r="F102" s="473">
        <f>F101/12</f>
        <v>23709.225182030645</v>
      </c>
      <c r="G102" s="459"/>
      <c r="H102" s="334"/>
      <c r="I102" s="385" t="s">
        <v>489</v>
      </c>
      <c r="J102" s="339"/>
      <c r="K102" s="402">
        <f>E95</f>
        <v>206.33620689655174</v>
      </c>
      <c r="L102" s="403">
        <f>K102*K94</f>
        <v>932.639655172414</v>
      </c>
      <c r="M102" s="333"/>
      <c r="N102" s="333"/>
      <c r="Q102" s="427"/>
    </row>
    <row r="103" spans="1:17" ht="9" customHeight="1" thickBot="1" x14ac:dyDescent="0.35">
      <c r="B103" s="474"/>
      <c r="C103" s="475"/>
      <c r="D103" s="476"/>
      <c r="E103" s="476"/>
      <c r="F103" s="477"/>
      <c r="G103" s="478"/>
      <c r="H103" s="333"/>
      <c r="I103" s="385" t="s">
        <v>484</v>
      </c>
      <c r="J103" s="339"/>
      <c r="K103" s="402">
        <f>E96</f>
        <v>1564.3965517241379</v>
      </c>
      <c r="L103" s="403">
        <f>K103*K94</f>
        <v>7071.0724137931038</v>
      </c>
    </row>
    <row r="104" spans="1:17" thickBot="1" x14ac:dyDescent="0.35">
      <c r="B104" s="456"/>
      <c r="C104" s="456"/>
      <c r="D104" s="456"/>
      <c r="E104" s="456"/>
      <c r="F104" s="456"/>
      <c r="G104" s="456"/>
      <c r="H104" s="334"/>
      <c r="I104" s="385" t="s">
        <v>485</v>
      </c>
      <c r="J104" s="339"/>
      <c r="K104" s="402">
        <f>E97</f>
        <v>376.29310344827587</v>
      </c>
      <c r="L104" s="410">
        <f>K104*K94</f>
        <v>1700.8448275862072</v>
      </c>
    </row>
    <row r="105" spans="1:17" thickBot="1" x14ac:dyDescent="0.35">
      <c r="B105" s="481"/>
      <c r="C105" s="484"/>
      <c r="D105" s="485"/>
      <c r="E105" s="485"/>
      <c r="F105" s="484"/>
      <c r="G105" s="486"/>
      <c r="H105" s="333"/>
      <c r="I105" s="375" t="s">
        <v>486</v>
      </c>
      <c r="J105" s="393"/>
      <c r="K105" s="393"/>
      <c r="L105" s="403">
        <f>SUM(L98:L104)</f>
        <v>255931.71186955544</v>
      </c>
    </row>
    <row r="106" spans="1:17" thickBot="1" x14ac:dyDescent="0.35">
      <c r="B106" s="428"/>
      <c r="C106" s="584" t="s">
        <v>554</v>
      </c>
      <c r="D106" s="585"/>
      <c r="E106" s="585"/>
      <c r="F106" s="586"/>
      <c r="G106" s="430"/>
      <c r="H106" s="333"/>
      <c r="I106" s="413" t="s">
        <v>487</v>
      </c>
      <c r="J106" s="411"/>
      <c r="K106" s="412">
        <f>E99</f>
        <v>0.12</v>
      </c>
      <c r="L106" s="414">
        <f>L105*K106</f>
        <v>30711.80542434665</v>
      </c>
    </row>
    <row r="107" spans="1:17" ht="14.45" x14ac:dyDescent="0.3">
      <c r="B107" s="428"/>
      <c r="C107" s="431"/>
      <c r="D107" s="432" t="s">
        <v>379</v>
      </c>
      <c r="E107" s="432" t="s">
        <v>74</v>
      </c>
      <c r="F107" s="433" t="s">
        <v>75</v>
      </c>
      <c r="G107" s="430"/>
      <c r="H107" s="333"/>
      <c r="I107" s="385" t="s">
        <v>567</v>
      </c>
      <c r="J107" s="383"/>
      <c r="K107" s="383"/>
      <c r="L107" s="415">
        <f>SUM(L105:L106)</f>
        <v>286643.51729390211</v>
      </c>
    </row>
    <row r="108" spans="1:17" ht="14.45" x14ac:dyDescent="0.3">
      <c r="B108" s="428"/>
      <c r="C108" s="434" t="s">
        <v>328</v>
      </c>
      <c r="D108" s="435">
        <f>$T$5</f>
        <v>53000</v>
      </c>
      <c r="E108" s="436">
        <f>[3]Analysis!B63</f>
        <v>0.45</v>
      </c>
      <c r="F108" s="437">
        <f>D108*E108</f>
        <v>23850</v>
      </c>
      <c r="G108" s="430"/>
      <c r="H108" s="333"/>
      <c r="I108" s="416" t="s">
        <v>610</v>
      </c>
      <c r="J108" s="339"/>
      <c r="K108" s="384">
        <f>E101</f>
        <v>4.3768475255077849E-2</v>
      </c>
      <c r="L108" s="415">
        <f>(L107+(L107*K108))</f>
        <v>299189.46698760876</v>
      </c>
    </row>
    <row r="109" spans="1:17" ht="14.45" x14ac:dyDescent="0.3">
      <c r="B109" s="428"/>
      <c r="C109" s="442"/>
      <c r="D109" s="437"/>
      <c r="E109" s="443"/>
      <c r="F109" s="437"/>
      <c r="G109" s="430"/>
      <c r="H109" s="333"/>
      <c r="I109" s="416" t="s">
        <v>611</v>
      </c>
      <c r="J109" s="339"/>
      <c r="K109" s="384">
        <f>K81</f>
        <v>2.35E-2</v>
      </c>
      <c r="L109" s="415">
        <f>L108*(K109+1)</f>
        <v>306220.4194618176</v>
      </c>
    </row>
    <row r="110" spans="1:17" ht="14.45" x14ac:dyDescent="0.3">
      <c r="B110" s="428"/>
      <c r="C110" s="442"/>
      <c r="D110" s="437"/>
      <c r="E110" s="443"/>
      <c r="F110" s="437"/>
      <c r="G110" s="430"/>
      <c r="H110" s="333"/>
      <c r="I110" s="522" t="s">
        <v>608</v>
      </c>
      <c r="J110" s="339"/>
      <c r="K110" s="520">
        <f>K82</f>
        <v>6.3E-3</v>
      </c>
      <c r="L110" s="521">
        <f>L94*(K108+1)*(K109+1)*K110</f>
        <v>1198.6142566099325</v>
      </c>
    </row>
    <row r="111" spans="1:17" thickBot="1" x14ac:dyDescent="0.35">
      <c r="B111" s="428"/>
      <c r="C111" s="442"/>
      <c r="D111" s="437"/>
      <c r="E111" s="443"/>
      <c r="F111" s="437"/>
      <c r="G111" s="430"/>
      <c r="H111" s="333"/>
      <c r="I111" s="518" t="s">
        <v>612</v>
      </c>
      <c r="J111" s="339"/>
      <c r="K111" s="384"/>
      <c r="L111" s="415">
        <f>L110+L109</f>
        <v>307419.03371842753</v>
      </c>
    </row>
    <row r="112" spans="1:17" thickBot="1" x14ac:dyDescent="0.35">
      <c r="B112" s="428"/>
      <c r="C112" s="442" t="s">
        <v>478</v>
      </c>
      <c r="D112" s="437">
        <f>$T$6</f>
        <v>34374.648553657324</v>
      </c>
      <c r="E112" s="443">
        <f>[3]Analysis!C63</f>
        <v>2.2000000000000002</v>
      </c>
      <c r="F112" s="437">
        <f t="shared" ref="F112:F113" si="9">D112*E112</f>
        <v>75624.226818046125</v>
      </c>
      <c r="G112" s="430"/>
      <c r="H112" s="333"/>
      <c r="I112" s="416" t="s">
        <v>527</v>
      </c>
      <c r="J112" s="396"/>
      <c r="K112" s="396"/>
      <c r="L112" s="564">
        <f>L111/12</f>
        <v>25618.252809868962</v>
      </c>
    </row>
    <row r="113" spans="2:12" thickBot="1" x14ac:dyDescent="0.35">
      <c r="B113" s="428"/>
      <c r="C113" s="442" t="s">
        <v>371</v>
      </c>
      <c r="D113" s="437">
        <f>$T$9</f>
        <v>28348.459311374503</v>
      </c>
      <c r="E113" s="443">
        <f>[3]Analysis!D63</f>
        <v>0.25</v>
      </c>
      <c r="F113" s="437">
        <f t="shared" si="9"/>
        <v>7087.1148278436258</v>
      </c>
      <c r="G113" s="430"/>
      <c r="H113" s="333"/>
      <c r="I113" s="420"/>
      <c r="J113" s="418"/>
      <c r="K113" s="418"/>
      <c r="L113" s="421"/>
    </row>
    <row r="114" spans="2:12" thickBot="1" x14ac:dyDescent="0.35">
      <c r="B114" s="455"/>
      <c r="C114" s="456"/>
      <c r="D114" s="456"/>
      <c r="E114" s="456"/>
      <c r="F114" s="456"/>
      <c r="G114" s="459"/>
      <c r="H114" s="334"/>
    </row>
    <row r="115" spans="2:12" thickBot="1" x14ac:dyDescent="0.35">
      <c r="B115" s="428"/>
      <c r="C115" s="445" t="s">
        <v>480</v>
      </c>
      <c r="D115" s="445"/>
      <c r="E115" s="446">
        <f>SUM(E108:E113)</f>
        <v>2.9000000000000004</v>
      </c>
      <c r="F115" s="447">
        <f>SUM(F108:F113)</f>
        <v>106561.34164588976</v>
      </c>
      <c r="G115" s="430"/>
      <c r="H115" s="333"/>
      <c r="I115" s="424"/>
      <c r="J115" s="425"/>
      <c r="K115" s="425"/>
      <c r="L115" s="426"/>
    </row>
    <row r="116" spans="2:12" thickBot="1" x14ac:dyDescent="0.35">
      <c r="B116" s="428"/>
      <c r="C116" s="448"/>
      <c r="D116" s="448"/>
      <c r="E116" s="448"/>
      <c r="F116" s="448"/>
      <c r="G116" s="430"/>
      <c r="H116" s="333"/>
      <c r="I116" s="587" t="s">
        <v>554</v>
      </c>
      <c r="J116" s="588"/>
      <c r="K116" s="588"/>
      <c r="L116" s="589"/>
    </row>
    <row r="117" spans="2:12" ht="14.45" x14ac:dyDescent="0.3">
      <c r="B117" s="428"/>
      <c r="C117" s="449" t="s">
        <v>481</v>
      </c>
      <c r="D117" s="448"/>
      <c r="E117" s="450">
        <f>$T$11</f>
        <v>0.17581298601157255</v>
      </c>
      <c r="F117" s="451">
        <f>F115*E117</f>
        <v>18734.867668163221</v>
      </c>
      <c r="G117" s="430"/>
      <c r="H117" s="333"/>
      <c r="I117" s="351"/>
      <c r="J117" s="350" t="s">
        <v>379</v>
      </c>
      <c r="K117" s="350" t="s">
        <v>74</v>
      </c>
      <c r="L117" s="352" t="s">
        <v>75</v>
      </c>
    </row>
    <row r="118" spans="2:12" ht="14.45" x14ac:dyDescent="0.3">
      <c r="B118" s="428"/>
      <c r="C118" s="448"/>
      <c r="D118" s="448"/>
      <c r="E118" s="448"/>
      <c r="F118" s="452"/>
      <c r="G118" s="430"/>
      <c r="H118" s="333"/>
      <c r="I118" s="361" t="s">
        <v>328</v>
      </c>
      <c r="J118" s="358">
        <f>D108</f>
        <v>53000</v>
      </c>
      <c r="K118" s="359">
        <f>E108</f>
        <v>0.45</v>
      </c>
      <c r="L118" s="362">
        <f>K118*J118</f>
        <v>23850</v>
      </c>
    </row>
    <row r="119" spans="2:12" ht="14.45" x14ac:dyDescent="0.3">
      <c r="B119" s="428"/>
      <c r="C119" s="445" t="s">
        <v>483</v>
      </c>
      <c r="D119" s="453"/>
      <c r="E119" s="453"/>
      <c r="F119" s="454">
        <f>F115+F117</f>
        <v>125296.20931405298</v>
      </c>
      <c r="G119" s="430"/>
      <c r="H119" s="333"/>
      <c r="I119" s="365" t="s">
        <v>478</v>
      </c>
      <c r="J119" s="565">
        <f>T7</f>
        <v>37470</v>
      </c>
      <c r="K119" s="364">
        <f>E112</f>
        <v>2.2000000000000002</v>
      </c>
      <c r="L119" s="362">
        <f t="shared" ref="L119:L120" si="10">K119*J119</f>
        <v>82434</v>
      </c>
    </row>
    <row r="120" spans="2:12" ht="14.45" x14ac:dyDescent="0.3">
      <c r="B120" s="455"/>
      <c r="C120" s="456"/>
      <c r="D120" s="456"/>
      <c r="E120" s="448"/>
      <c r="F120" s="456"/>
      <c r="G120" s="459"/>
      <c r="H120" s="334"/>
      <c r="I120" s="368" t="s">
        <v>371</v>
      </c>
      <c r="J120" s="360">
        <f>D113</f>
        <v>28348.459311374503</v>
      </c>
      <c r="K120" s="367">
        <f>E113</f>
        <v>0.25</v>
      </c>
      <c r="L120" s="362">
        <f t="shared" si="10"/>
        <v>7087.1148278436258</v>
      </c>
    </row>
    <row r="121" spans="2:12" ht="14.45" x14ac:dyDescent="0.3">
      <c r="B121" s="428"/>
      <c r="C121" s="449" t="s">
        <v>503</v>
      </c>
      <c r="D121" s="448"/>
      <c r="E121" s="457">
        <f>$T$12</f>
        <v>4000</v>
      </c>
      <c r="F121" s="458">
        <f>E121*E115</f>
        <v>11600.000000000002</v>
      </c>
      <c r="G121" s="430"/>
      <c r="H121" s="333"/>
      <c r="I121" s="368"/>
      <c r="J121" s="360"/>
      <c r="K121" s="372"/>
      <c r="L121" s="362"/>
    </row>
    <row r="122" spans="2:12" ht="14.45" x14ac:dyDescent="0.3">
      <c r="B122" s="455"/>
      <c r="C122" s="449" t="s">
        <v>381</v>
      </c>
      <c r="D122" s="456"/>
      <c r="E122" s="457">
        <f>$T$14</f>
        <v>4146.7001434720232</v>
      </c>
      <c r="F122" s="465">
        <f>E122*$E$115</f>
        <v>12025.430416068868</v>
      </c>
      <c r="G122" s="459"/>
      <c r="H122" s="334"/>
      <c r="I122" s="375" t="s">
        <v>480</v>
      </c>
      <c r="J122" s="373"/>
      <c r="K122" s="374">
        <f>SUM(K118:K121)</f>
        <v>2.9000000000000004</v>
      </c>
      <c r="L122" s="376">
        <f>SUM(L118:L121)</f>
        <v>113371.11482784363</v>
      </c>
    </row>
    <row r="123" spans="2:12" ht="14.45" x14ac:dyDescent="0.3">
      <c r="B123" s="428"/>
      <c r="C123" s="449" t="s">
        <v>489</v>
      </c>
      <c r="D123" s="448"/>
      <c r="E123" s="464">
        <f>$T$15</f>
        <v>206.33620689655174</v>
      </c>
      <c r="F123" s="465">
        <f>E123*$E$115</f>
        <v>598.37500000000011</v>
      </c>
      <c r="G123" s="430"/>
      <c r="H123" s="333"/>
      <c r="I123" s="336"/>
      <c r="J123" s="339"/>
      <c r="K123" s="339"/>
      <c r="L123" s="337"/>
    </row>
    <row r="124" spans="2:12" ht="14.45" x14ac:dyDescent="0.3">
      <c r="B124" s="428"/>
      <c r="C124" s="449" t="s">
        <v>484</v>
      </c>
      <c r="D124" s="448"/>
      <c r="E124" s="464">
        <f>$T$16</f>
        <v>1564.3965517241379</v>
      </c>
      <c r="F124" s="465">
        <f>E124*$E$115</f>
        <v>4536.7500000000009</v>
      </c>
      <c r="G124" s="430"/>
      <c r="H124" s="333"/>
      <c r="I124" s="385" t="s">
        <v>481</v>
      </c>
      <c r="J124" s="339"/>
      <c r="K124" s="384">
        <f>E117</f>
        <v>0.17581298601157255</v>
      </c>
      <c r="L124" s="386">
        <f>K124*L122</f>
        <v>19932.114225344059</v>
      </c>
    </row>
    <row r="125" spans="2:12" ht="14.45" x14ac:dyDescent="0.3">
      <c r="B125" s="428"/>
      <c r="C125" s="449" t="s">
        <v>485</v>
      </c>
      <c r="D125" s="448"/>
      <c r="E125" s="464">
        <f>$T$17</f>
        <v>376.29310344827587</v>
      </c>
      <c r="F125" s="466">
        <f>E125*$E$115</f>
        <v>1091.2500000000002</v>
      </c>
      <c r="G125" s="430"/>
      <c r="H125" s="333"/>
      <c r="I125" s="336"/>
      <c r="J125" s="339"/>
      <c r="K125" s="339"/>
      <c r="L125" s="389"/>
    </row>
    <row r="126" spans="2:12" ht="14.45" x14ac:dyDescent="0.3">
      <c r="B126" s="428"/>
      <c r="C126" s="445" t="s">
        <v>486</v>
      </c>
      <c r="D126" s="453"/>
      <c r="E126" s="453"/>
      <c r="F126" s="465">
        <f>SUM(F119:F125)</f>
        <v>155148.01473012185</v>
      </c>
      <c r="G126" s="430"/>
      <c r="H126" s="333"/>
      <c r="I126" s="375" t="s">
        <v>483</v>
      </c>
      <c r="J126" s="393"/>
      <c r="K126" s="393"/>
      <c r="L126" s="394">
        <f>SUM(L122:L125)</f>
        <v>133303.22905318768</v>
      </c>
    </row>
    <row r="127" spans="2:12" thickBot="1" x14ac:dyDescent="0.35">
      <c r="B127" s="428"/>
      <c r="C127" s="467" t="s">
        <v>487</v>
      </c>
      <c r="D127" s="468"/>
      <c r="E127" s="469">
        <f>$T$18</f>
        <v>0.12</v>
      </c>
      <c r="F127" s="483">
        <f>F126*E127</f>
        <v>18617.761767614622</v>
      </c>
      <c r="G127" s="430"/>
      <c r="H127" s="333"/>
      <c r="I127" s="368"/>
      <c r="J127" s="339"/>
      <c r="K127" s="339"/>
      <c r="L127" s="386"/>
    </row>
    <row r="128" spans="2:12" thickTop="1" x14ac:dyDescent="0.3">
      <c r="B128" s="428"/>
      <c r="C128" s="449" t="s">
        <v>567</v>
      </c>
      <c r="D128" s="449"/>
      <c r="E128" s="449"/>
      <c r="F128" s="471">
        <f>SUM(F126:F127)</f>
        <v>173765.77649773649</v>
      </c>
      <c r="G128" s="430"/>
      <c r="H128" s="333"/>
      <c r="I128" s="385" t="s">
        <v>503</v>
      </c>
      <c r="J128" s="396"/>
      <c r="K128" s="397">
        <f>E121</f>
        <v>4000</v>
      </c>
      <c r="L128" s="398">
        <f>K128*K122</f>
        <v>11600.000000000002</v>
      </c>
    </row>
    <row r="129" spans="1:17" thickBot="1" x14ac:dyDescent="0.35">
      <c r="B129" s="428"/>
      <c r="C129" s="449" t="s">
        <v>568</v>
      </c>
      <c r="D129" s="448"/>
      <c r="E129" s="450">
        <f>$T$19</f>
        <v>4.3768475255077849E-2</v>
      </c>
      <c r="F129" s="471">
        <f>(F128+(F128*E129))</f>
        <v>181371.23958655706</v>
      </c>
      <c r="G129" s="430"/>
      <c r="H129" s="333"/>
      <c r="I129" s="385" t="s">
        <v>381</v>
      </c>
      <c r="J129" s="399"/>
      <c r="K129" s="400">
        <f>E122</f>
        <v>4146.7001434720232</v>
      </c>
      <c r="L129" s="401">
        <f>K129*K122</f>
        <v>12025.430416068868</v>
      </c>
    </row>
    <row r="130" spans="1:17" thickBot="1" x14ac:dyDescent="0.35">
      <c r="A130" s="333"/>
      <c r="B130" s="455"/>
      <c r="C130" s="472" t="s">
        <v>527</v>
      </c>
      <c r="D130" s="456"/>
      <c r="E130" s="456"/>
      <c r="F130" s="473">
        <f>F129/12</f>
        <v>15114.269965546422</v>
      </c>
      <c r="G130" s="459"/>
      <c r="H130" s="334"/>
      <c r="I130" s="385" t="s">
        <v>489</v>
      </c>
      <c r="J130" s="339"/>
      <c r="K130" s="402">
        <f>E123</f>
        <v>206.33620689655174</v>
      </c>
      <c r="L130" s="403">
        <f>K130*K122</f>
        <v>598.37500000000011</v>
      </c>
      <c r="M130" s="333"/>
      <c r="N130" s="333"/>
      <c r="Q130" s="427"/>
    </row>
    <row r="131" spans="1:17" ht="16.899999999999999" customHeight="1" thickBot="1" x14ac:dyDescent="0.35">
      <c r="B131" s="474"/>
      <c r="C131" s="475"/>
      <c r="D131" s="476"/>
      <c r="E131" s="476"/>
      <c r="F131" s="477"/>
      <c r="G131" s="478"/>
      <c r="H131" s="333"/>
      <c r="I131" s="385" t="s">
        <v>484</v>
      </c>
      <c r="J131" s="339"/>
      <c r="K131" s="402">
        <f>E124</f>
        <v>1564.3965517241379</v>
      </c>
      <c r="L131" s="403">
        <f>K131*K122</f>
        <v>4536.7500000000009</v>
      </c>
    </row>
    <row r="132" spans="1:17" thickBot="1" x14ac:dyDescent="0.35">
      <c r="B132" s="456"/>
      <c r="C132" s="456"/>
      <c r="D132" s="456"/>
      <c r="E132" s="456"/>
      <c r="F132" s="456"/>
      <c r="G132" s="456"/>
      <c r="H132" s="334"/>
      <c r="I132" s="385" t="s">
        <v>485</v>
      </c>
      <c r="J132" s="339"/>
      <c r="K132" s="402">
        <f>E125</f>
        <v>376.29310344827587</v>
      </c>
      <c r="L132" s="410">
        <f>K132*K122</f>
        <v>1091.2500000000002</v>
      </c>
    </row>
    <row r="133" spans="1:17" thickBot="1" x14ac:dyDescent="0.35">
      <c r="B133" s="481"/>
      <c r="C133" s="484"/>
      <c r="D133" s="485"/>
      <c r="E133" s="485"/>
      <c r="F133" s="484"/>
      <c r="G133" s="486"/>
      <c r="H133" s="333"/>
      <c r="I133" s="375" t="s">
        <v>486</v>
      </c>
      <c r="J133" s="393"/>
      <c r="K133" s="393"/>
      <c r="L133" s="403">
        <f>SUM(L126:L132)</f>
        <v>163155.03446925656</v>
      </c>
    </row>
    <row r="134" spans="1:17" thickBot="1" x14ac:dyDescent="0.35">
      <c r="B134" s="428"/>
      <c r="C134" s="584" t="s">
        <v>555</v>
      </c>
      <c r="D134" s="585"/>
      <c r="E134" s="585"/>
      <c r="F134" s="586"/>
      <c r="G134" s="430"/>
      <c r="H134" s="333"/>
      <c r="I134" s="413" t="s">
        <v>487</v>
      </c>
      <c r="J134" s="411"/>
      <c r="K134" s="412">
        <f>E127</f>
        <v>0.12</v>
      </c>
      <c r="L134" s="414">
        <f>L133*K134</f>
        <v>19578.604136310787</v>
      </c>
    </row>
    <row r="135" spans="1:17" ht="14.45" x14ac:dyDescent="0.3">
      <c r="B135" s="428"/>
      <c r="C135" s="431"/>
      <c r="D135" s="432" t="s">
        <v>379</v>
      </c>
      <c r="E135" s="432" t="s">
        <v>74</v>
      </c>
      <c r="F135" s="433" t="s">
        <v>75</v>
      </c>
      <c r="G135" s="430"/>
      <c r="H135" s="333"/>
      <c r="I135" s="385" t="s">
        <v>567</v>
      </c>
      <c r="J135" s="383"/>
      <c r="K135" s="383"/>
      <c r="L135" s="415">
        <f>SUM(L133:L134)</f>
        <v>182733.63860556734</v>
      </c>
    </row>
    <row r="136" spans="1:17" ht="14.45" x14ac:dyDescent="0.3">
      <c r="B136" s="428"/>
      <c r="C136" s="434" t="s">
        <v>328</v>
      </c>
      <c r="D136" s="435">
        <f>$T$5</f>
        <v>53000</v>
      </c>
      <c r="E136" s="436">
        <f>[3]Analysis!B64</f>
        <v>0.4</v>
      </c>
      <c r="F136" s="437">
        <f>D136*E136</f>
        <v>21200</v>
      </c>
      <c r="G136" s="430"/>
      <c r="H136" s="333"/>
      <c r="I136" s="416" t="s">
        <v>610</v>
      </c>
      <c r="J136" s="339"/>
      <c r="K136" s="384">
        <f>E129</f>
        <v>4.3768475255077849E-2</v>
      </c>
      <c r="L136" s="415">
        <f>(L135+(L23*K136))</f>
        <v>200517.28047353181</v>
      </c>
    </row>
    <row r="137" spans="1:17" ht="14.45" x14ac:dyDescent="0.3">
      <c r="B137" s="428"/>
      <c r="C137" s="442"/>
      <c r="D137" s="437"/>
      <c r="E137" s="443"/>
      <c r="F137" s="437"/>
      <c r="G137" s="430"/>
      <c r="H137" s="333"/>
      <c r="I137" s="416" t="s">
        <v>611</v>
      </c>
      <c r="J137" s="339"/>
      <c r="K137" s="384">
        <v>2.35E-2</v>
      </c>
      <c r="L137" s="415">
        <f>L136*(K137+1)</f>
        <v>205229.43656465982</v>
      </c>
    </row>
    <row r="138" spans="1:17" ht="14.45" x14ac:dyDescent="0.3">
      <c r="B138" s="428"/>
      <c r="C138" s="442"/>
      <c r="D138" s="437"/>
      <c r="E138" s="443"/>
      <c r="F138" s="437"/>
      <c r="G138" s="430"/>
      <c r="H138" s="333"/>
      <c r="I138" s="522" t="s">
        <v>608</v>
      </c>
      <c r="J138" s="339"/>
      <c r="K138" s="520">
        <f>T21</f>
        <v>6.3E-3</v>
      </c>
      <c r="L138" s="521">
        <f>L122*(K136+1)*(K137+1)*K138</f>
        <v>763.01836228724164</v>
      </c>
    </row>
    <row r="139" spans="1:17" thickBot="1" x14ac:dyDescent="0.35">
      <c r="B139" s="428"/>
      <c r="C139" s="442"/>
      <c r="D139" s="437"/>
      <c r="E139" s="443"/>
      <c r="F139" s="437"/>
      <c r="G139" s="430"/>
      <c r="H139" s="333"/>
      <c r="I139" s="518" t="s">
        <v>612</v>
      </c>
      <c r="J139" s="339"/>
      <c r="K139" s="384"/>
      <c r="L139" s="415">
        <f>L138+L137</f>
        <v>205992.45492694704</v>
      </c>
    </row>
    <row r="140" spans="1:17" thickBot="1" x14ac:dyDescent="0.35">
      <c r="B140" s="428"/>
      <c r="C140" s="442" t="s">
        <v>478</v>
      </c>
      <c r="D140" s="437">
        <f>$T$6</f>
        <v>34374.648553657324</v>
      </c>
      <c r="E140" s="443">
        <f>[3]Analysis!C64</f>
        <v>2</v>
      </c>
      <c r="F140" s="437">
        <f t="shared" ref="F140:F141" si="11">D140*E140</f>
        <v>68749.297107314647</v>
      </c>
      <c r="G140" s="430"/>
      <c r="H140" s="333"/>
      <c r="I140" s="416" t="s">
        <v>527</v>
      </c>
      <c r="J140" s="396"/>
      <c r="K140" s="396"/>
      <c r="L140" s="564">
        <f>L139/12</f>
        <v>17166.037910578922</v>
      </c>
    </row>
    <row r="141" spans="1:17" thickBot="1" x14ac:dyDescent="0.35">
      <c r="B141" s="428"/>
      <c r="C141" s="442" t="s">
        <v>371</v>
      </c>
      <c r="D141" s="437">
        <f>$T$9</f>
        <v>28348.459311374503</v>
      </c>
      <c r="E141" s="443">
        <f>[3]Analysis!D64</f>
        <v>0.15</v>
      </c>
      <c r="F141" s="437">
        <f t="shared" si="11"/>
        <v>4252.2688967061749</v>
      </c>
      <c r="G141" s="430"/>
      <c r="H141" s="333"/>
      <c r="I141" s="420"/>
      <c r="J141" s="418"/>
      <c r="K141" s="418"/>
      <c r="L141" s="421"/>
    </row>
    <row r="142" spans="1:17" thickBot="1" x14ac:dyDescent="0.35">
      <c r="B142" s="455"/>
      <c r="C142" s="456"/>
      <c r="D142" s="456"/>
      <c r="E142" s="456"/>
      <c r="F142" s="456"/>
      <c r="G142" s="459"/>
      <c r="H142" s="334"/>
    </row>
    <row r="143" spans="1:17" thickBot="1" x14ac:dyDescent="0.35">
      <c r="B143" s="428"/>
      <c r="C143" s="445" t="s">
        <v>480</v>
      </c>
      <c r="D143" s="445"/>
      <c r="E143" s="446">
        <f>SUM(E136:E141)</f>
        <v>2.5499999999999998</v>
      </c>
      <c r="F143" s="447">
        <f>SUM(F136:F141)</f>
        <v>94201.566004020817</v>
      </c>
      <c r="G143" s="430"/>
      <c r="H143" s="333"/>
      <c r="I143" s="424"/>
      <c r="J143" s="425"/>
      <c r="K143" s="425"/>
      <c r="L143" s="426"/>
    </row>
    <row r="144" spans="1:17" thickBot="1" x14ac:dyDescent="0.35">
      <c r="B144" s="428"/>
      <c r="C144" s="448"/>
      <c r="D144" s="448"/>
      <c r="E144" s="448"/>
      <c r="F144" s="448"/>
      <c r="G144" s="430"/>
      <c r="H144" s="333"/>
      <c r="I144" s="587" t="s">
        <v>650</v>
      </c>
      <c r="J144" s="588"/>
      <c r="K144" s="588"/>
      <c r="L144" s="589"/>
    </row>
    <row r="145" spans="1:17" ht="14.45" x14ac:dyDescent="0.3">
      <c r="B145" s="428"/>
      <c r="C145" s="449" t="s">
        <v>481</v>
      </c>
      <c r="D145" s="448"/>
      <c r="E145" s="450">
        <f>$T$11</f>
        <v>0.17581298601157255</v>
      </c>
      <c r="F145" s="451">
        <f>F143*E145</f>
        <v>16561.858606133141</v>
      </c>
      <c r="G145" s="430"/>
      <c r="H145" s="333"/>
      <c r="I145" s="351"/>
      <c r="J145" s="350" t="s">
        <v>379</v>
      </c>
      <c r="K145" s="350" t="s">
        <v>74</v>
      </c>
      <c r="L145" s="352" t="s">
        <v>75</v>
      </c>
    </row>
    <row r="146" spans="1:17" ht="14.45" x14ac:dyDescent="0.3">
      <c r="B146" s="428"/>
      <c r="C146" s="448"/>
      <c r="D146" s="448"/>
      <c r="E146" s="448"/>
      <c r="F146" s="452"/>
      <c r="G146" s="430"/>
      <c r="H146" s="333"/>
      <c r="I146" s="361" t="s">
        <v>328</v>
      </c>
      <c r="J146" s="358">
        <f>D136</f>
        <v>53000</v>
      </c>
      <c r="K146" s="359">
        <f>E136</f>
        <v>0.4</v>
      </c>
      <c r="L146" s="362">
        <f>K146*J146</f>
        <v>21200</v>
      </c>
    </row>
    <row r="147" spans="1:17" ht="14.45" x14ac:dyDescent="0.3">
      <c r="B147" s="428"/>
      <c r="C147" s="445" t="s">
        <v>483</v>
      </c>
      <c r="D147" s="453"/>
      <c r="E147" s="453"/>
      <c r="F147" s="454">
        <f>F143+F145</f>
        <v>110763.42461015396</v>
      </c>
      <c r="G147" s="430"/>
      <c r="H147" s="333"/>
      <c r="I147" s="365" t="s">
        <v>478</v>
      </c>
      <c r="J147" s="565">
        <f>T7</f>
        <v>37470</v>
      </c>
      <c r="K147" s="364">
        <f>E140</f>
        <v>2</v>
      </c>
      <c r="L147" s="362">
        <f t="shared" ref="L147:L148" si="12">K147*J147</f>
        <v>74940</v>
      </c>
    </row>
    <row r="148" spans="1:17" ht="14.45" x14ac:dyDescent="0.3">
      <c r="B148" s="455"/>
      <c r="C148" s="456"/>
      <c r="D148" s="456"/>
      <c r="E148" s="448"/>
      <c r="F148" s="456"/>
      <c r="G148" s="459"/>
      <c r="H148" s="334"/>
      <c r="I148" s="368" t="s">
        <v>371</v>
      </c>
      <c r="J148" s="360">
        <f>D141</f>
        <v>28348.459311374503</v>
      </c>
      <c r="K148" s="367">
        <f>E141</f>
        <v>0.15</v>
      </c>
      <c r="L148" s="362">
        <f t="shared" si="12"/>
        <v>4252.2688967061749</v>
      </c>
    </row>
    <row r="149" spans="1:17" ht="14.45" x14ac:dyDescent="0.3">
      <c r="B149" s="428"/>
      <c r="C149" s="449" t="s">
        <v>503</v>
      </c>
      <c r="D149" s="448"/>
      <c r="E149" s="457">
        <f>$T$12</f>
        <v>4000</v>
      </c>
      <c r="F149" s="458">
        <f>E149*E143</f>
        <v>10200</v>
      </c>
      <c r="G149" s="430"/>
      <c r="H149" s="333"/>
      <c r="I149" s="368"/>
      <c r="J149" s="360"/>
      <c r="K149" s="372"/>
      <c r="L149" s="362"/>
    </row>
    <row r="150" spans="1:17" ht="14.45" x14ac:dyDescent="0.3">
      <c r="B150" s="455"/>
      <c r="C150" s="449" t="s">
        <v>381</v>
      </c>
      <c r="D150" s="456"/>
      <c r="E150" s="457">
        <f>$T$14</f>
        <v>4146.7001434720232</v>
      </c>
      <c r="F150" s="465">
        <f>E150*$E$143</f>
        <v>10574.085365853658</v>
      </c>
      <c r="G150" s="459"/>
      <c r="H150" s="334"/>
      <c r="I150" s="375" t="s">
        <v>480</v>
      </c>
      <c r="J150" s="373"/>
      <c r="K150" s="374">
        <f>SUM(K146:K149)</f>
        <v>2.5499999999999998</v>
      </c>
      <c r="L150" s="376">
        <f>SUM(L146:L149)</f>
        <v>100392.26889670617</v>
      </c>
    </row>
    <row r="151" spans="1:17" ht="14.45" x14ac:dyDescent="0.3">
      <c r="B151" s="428"/>
      <c r="C151" s="449" t="s">
        <v>489</v>
      </c>
      <c r="D151" s="448"/>
      <c r="E151" s="464">
        <f>$T$15</f>
        <v>206.33620689655174</v>
      </c>
      <c r="F151" s="465">
        <f>E151*$E$143</f>
        <v>526.15732758620686</v>
      </c>
      <c r="G151" s="430"/>
      <c r="H151" s="333"/>
      <c r="I151" s="336"/>
      <c r="J151" s="339"/>
      <c r="K151" s="339"/>
      <c r="L151" s="337"/>
    </row>
    <row r="152" spans="1:17" ht="14.45" x14ac:dyDescent="0.3">
      <c r="B152" s="428"/>
      <c r="C152" s="449" t="s">
        <v>484</v>
      </c>
      <c r="D152" s="448"/>
      <c r="E152" s="464">
        <f>$T$16</f>
        <v>1564.3965517241379</v>
      </c>
      <c r="F152" s="465">
        <f>E152*$E$143</f>
        <v>3989.2112068965512</v>
      </c>
      <c r="G152" s="430"/>
      <c r="H152" s="333"/>
      <c r="I152" s="385" t="s">
        <v>481</v>
      </c>
      <c r="J152" s="339"/>
      <c r="K152" s="384">
        <f>E145</f>
        <v>0.17581298601157255</v>
      </c>
      <c r="L152" s="386">
        <f>L150*K152</f>
        <v>17650.264567206632</v>
      </c>
    </row>
    <row r="153" spans="1:17" ht="14.45" x14ac:dyDescent="0.3">
      <c r="B153" s="428"/>
      <c r="C153" s="449" t="s">
        <v>485</v>
      </c>
      <c r="D153" s="448"/>
      <c r="E153" s="464">
        <f>$T$17</f>
        <v>376.29310344827587</v>
      </c>
      <c r="F153" s="466">
        <f>E153*$E$143</f>
        <v>959.54741379310337</v>
      </c>
      <c r="G153" s="430"/>
      <c r="H153" s="333"/>
      <c r="I153" s="336"/>
      <c r="J153" s="339"/>
      <c r="K153" s="339"/>
      <c r="L153" s="389"/>
    </row>
    <row r="154" spans="1:17" ht="14.45" x14ac:dyDescent="0.3">
      <c r="B154" s="428"/>
      <c r="C154" s="445" t="s">
        <v>486</v>
      </c>
      <c r="D154" s="453"/>
      <c r="E154" s="453"/>
      <c r="F154" s="465">
        <f>SUM(F147:F153)</f>
        <v>137012.42592428348</v>
      </c>
      <c r="G154" s="430"/>
      <c r="H154" s="333"/>
      <c r="I154" s="375" t="s">
        <v>483</v>
      </c>
      <c r="J154" s="393"/>
      <c r="K154" s="393"/>
      <c r="L154" s="394">
        <f>SUM(L150:L152)</f>
        <v>118042.5334639128</v>
      </c>
    </row>
    <row r="155" spans="1:17" thickBot="1" x14ac:dyDescent="0.35">
      <c r="B155" s="428"/>
      <c r="C155" s="467" t="s">
        <v>487</v>
      </c>
      <c r="D155" s="468"/>
      <c r="E155" s="469">
        <f>$T$18</f>
        <v>0.12</v>
      </c>
      <c r="F155" s="483">
        <f>F154*E155</f>
        <v>16441.491110914016</v>
      </c>
      <c r="G155" s="430"/>
      <c r="H155" s="333"/>
      <c r="I155" s="368"/>
      <c r="J155" s="339"/>
      <c r="K155" s="339"/>
      <c r="L155" s="386"/>
    </row>
    <row r="156" spans="1:17" thickTop="1" x14ac:dyDescent="0.3">
      <c r="B156" s="428"/>
      <c r="C156" s="449" t="s">
        <v>567</v>
      </c>
      <c r="D156" s="449"/>
      <c r="E156" s="449"/>
      <c r="F156" s="471">
        <f>SUM(F154:F155)</f>
        <v>153453.91703519749</v>
      </c>
      <c r="G156" s="430"/>
      <c r="H156" s="333"/>
      <c r="I156" s="385" t="s">
        <v>503</v>
      </c>
      <c r="J156" s="396"/>
      <c r="K156" s="397">
        <f>E149</f>
        <v>4000</v>
      </c>
      <c r="L156" s="398">
        <f>K156*K150</f>
        <v>10200</v>
      </c>
    </row>
    <row r="157" spans="1:17" thickBot="1" x14ac:dyDescent="0.35">
      <c r="B157" s="428"/>
      <c r="C157" s="449" t="s">
        <v>568</v>
      </c>
      <c r="D157" s="448"/>
      <c r="E157" s="450">
        <f>$T$19</f>
        <v>4.3768475255077849E-2</v>
      </c>
      <c r="F157" s="471">
        <f>(F156+(F156*E157))</f>
        <v>160170.36100574731</v>
      </c>
      <c r="G157" s="430"/>
      <c r="H157" s="333"/>
      <c r="I157" s="385" t="s">
        <v>381</v>
      </c>
      <c r="J157" s="399"/>
      <c r="K157" s="400">
        <f>E150</f>
        <v>4146.7001434720232</v>
      </c>
      <c r="L157" s="401">
        <f>K157*K150</f>
        <v>10574.085365853658</v>
      </c>
    </row>
    <row r="158" spans="1:17" thickBot="1" x14ac:dyDescent="0.35">
      <c r="A158" s="333"/>
      <c r="B158" s="455"/>
      <c r="C158" s="472" t="s">
        <v>527</v>
      </c>
      <c r="D158" s="456"/>
      <c r="E158" s="456"/>
      <c r="F158" s="473">
        <f>F157/12</f>
        <v>13347.530083812277</v>
      </c>
      <c r="G158" s="459"/>
      <c r="H158" s="334"/>
      <c r="I158" s="385" t="s">
        <v>489</v>
      </c>
      <c r="J158" s="339"/>
      <c r="K158" s="402">
        <f>E151</f>
        <v>206.33620689655174</v>
      </c>
      <c r="L158" s="403">
        <f>K158*K150</f>
        <v>526.15732758620686</v>
      </c>
      <c r="M158" s="333"/>
      <c r="N158" s="333"/>
      <c r="Q158" s="427"/>
    </row>
    <row r="159" spans="1:17" ht="13.9" customHeight="1" thickBot="1" x14ac:dyDescent="0.35">
      <c r="B159" s="474"/>
      <c r="C159" s="475"/>
      <c r="D159" s="476"/>
      <c r="E159" s="476"/>
      <c r="F159" s="477"/>
      <c r="G159" s="478"/>
      <c r="H159" s="333"/>
      <c r="I159" s="385" t="s">
        <v>484</v>
      </c>
      <c r="J159" s="339"/>
      <c r="K159" s="402">
        <f>E152</f>
        <v>1564.3965517241379</v>
      </c>
      <c r="L159" s="403">
        <f>K159*K150</f>
        <v>3989.2112068965512</v>
      </c>
    </row>
    <row r="160" spans="1:17" thickBot="1" x14ac:dyDescent="0.35">
      <c r="B160" s="456"/>
      <c r="C160" s="456"/>
      <c r="D160" s="456"/>
      <c r="E160" s="456"/>
      <c r="F160" s="456"/>
      <c r="G160" s="456"/>
      <c r="H160" s="334"/>
      <c r="I160" s="385" t="s">
        <v>485</v>
      </c>
      <c r="J160" s="339"/>
      <c r="K160" s="402">
        <f>E153</f>
        <v>376.29310344827587</v>
      </c>
      <c r="L160" s="410">
        <f>K160*K150</f>
        <v>959.54741379310337</v>
      </c>
    </row>
    <row r="161" spans="2:12" thickBot="1" x14ac:dyDescent="0.35">
      <c r="B161" s="481"/>
      <c r="C161" s="484"/>
      <c r="D161" s="485"/>
      <c r="E161" s="485"/>
      <c r="F161" s="484"/>
      <c r="G161" s="486"/>
      <c r="H161" s="333"/>
      <c r="I161" s="375" t="s">
        <v>486</v>
      </c>
      <c r="J161" s="393"/>
      <c r="K161" s="393"/>
      <c r="L161" s="403">
        <f>SUM(L154:L160)</f>
        <v>144291.53477804232</v>
      </c>
    </row>
    <row r="162" spans="2:12" thickBot="1" x14ac:dyDescent="0.35">
      <c r="B162" s="428"/>
      <c r="C162" s="584" t="s">
        <v>556</v>
      </c>
      <c r="D162" s="585"/>
      <c r="E162" s="585"/>
      <c r="F162" s="586"/>
      <c r="G162" s="430"/>
      <c r="H162" s="333"/>
      <c r="I162" s="413" t="s">
        <v>487</v>
      </c>
      <c r="J162" s="411"/>
      <c r="K162" s="412">
        <f>E155</f>
        <v>0.12</v>
      </c>
      <c r="L162" s="414">
        <f>L161*K162</f>
        <v>17314.984173365079</v>
      </c>
    </row>
    <row r="163" spans="2:12" ht="14.45" x14ac:dyDescent="0.3">
      <c r="B163" s="428"/>
      <c r="C163" s="431"/>
      <c r="D163" s="432" t="s">
        <v>379</v>
      </c>
      <c r="E163" s="432" t="s">
        <v>74</v>
      </c>
      <c r="F163" s="433" t="s">
        <v>75</v>
      </c>
      <c r="G163" s="430"/>
      <c r="H163" s="333"/>
      <c r="I163" s="385" t="s">
        <v>567</v>
      </c>
      <c r="J163" s="383"/>
      <c r="K163" s="383"/>
      <c r="L163" s="415">
        <f>SUM(L161:L162)</f>
        <v>161606.5189514074</v>
      </c>
    </row>
    <row r="164" spans="2:12" ht="14.45" x14ac:dyDescent="0.3">
      <c r="B164" s="428"/>
      <c r="C164" s="434" t="s">
        <v>328</v>
      </c>
      <c r="D164" s="435">
        <f>$T$5</f>
        <v>53000</v>
      </c>
      <c r="E164" s="436">
        <f>[3]Analysis!B65</f>
        <v>0.25</v>
      </c>
      <c r="F164" s="437">
        <f>D164*E164</f>
        <v>13250</v>
      </c>
      <c r="G164" s="430"/>
      <c r="H164" s="333"/>
      <c r="I164" s="416" t="s">
        <v>610</v>
      </c>
      <c r="J164" s="339"/>
      <c r="K164" s="384">
        <f>E157</f>
        <v>4.3768475255077849E-2</v>
      </c>
      <c r="L164" s="415">
        <f>(L163+(L163*K164))</f>
        <v>168679.78987719133</v>
      </c>
    </row>
    <row r="165" spans="2:12" ht="14.45" x14ac:dyDescent="0.3">
      <c r="B165" s="428"/>
      <c r="C165" s="442"/>
      <c r="D165" s="437"/>
      <c r="E165" s="443"/>
      <c r="F165" s="437"/>
      <c r="G165" s="430"/>
      <c r="H165" s="333"/>
      <c r="I165" s="416" t="s">
        <v>611</v>
      </c>
      <c r="J165" s="339"/>
      <c r="K165" s="384">
        <v>2.35E-2</v>
      </c>
      <c r="L165" s="415">
        <f>L164*(K165+1)</f>
        <v>172643.76493930534</v>
      </c>
    </row>
    <row r="166" spans="2:12" ht="14.45" x14ac:dyDescent="0.3">
      <c r="B166" s="428"/>
      <c r="C166" s="442"/>
      <c r="D166" s="437"/>
      <c r="E166" s="443"/>
      <c r="F166" s="437"/>
      <c r="G166" s="430"/>
      <c r="H166" s="333"/>
      <c r="I166" s="522" t="s">
        <v>608</v>
      </c>
      <c r="J166" s="339"/>
      <c r="K166" s="520">
        <f>T21</f>
        <v>6.3E-3</v>
      </c>
      <c r="L166" s="521">
        <f>L150*(K164+1)/(K165+1)*K166</f>
        <v>644.99618781865206</v>
      </c>
    </row>
    <row r="167" spans="2:12" thickBot="1" x14ac:dyDescent="0.35">
      <c r="B167" s="428"/>
      <c r="C167" s="442"/>
      <c r="D167" s="437"/>
      <c r="E167" s="443"/>
      <c r="F167" s="437"/>
      <c r="G167" s="430"/>
      <c r="H167" s="333"/>
      <c r="I167" s="518" t="s">
        <v>612</v>
      </c>
      <c r="J167" s="339"/>
      <c r="K167" s="384"/>
      <c r="L167" s="415">
        <f>L166+L165</f>
        <v>173288.76112712399</v>
      </c>
    </row>
    <row r="168" spans="2:12" thickBot="1" x14ac:dyDescent="0.35">
      <c r="B168" s="428"/>
      <c r="C168" s="442" t="s">
        <v>478</v>
      </c>
      <c r="D168" s="437">
        <f>$T$6</f>
        <v>34374.648553657324</v>
      </c>
      <c r="E168" s="443">
        <f>[3]Analysis!C65</f>
        <v>1.2</v>
      </c>
      <c r="F168" s="437">
        <f t="shared" ref="F168:F169" si="13">D168*E168</f>
        <v>41249.578264388787</v>
      </c>
      <c r="G168" s="430"/>
      <c r="H168" s="333"/>
      <c r="I168" s="416" t="s">
        <v>527</v>
      </c>
      <c r="J168" s="396"/>
      <c r="K168" s="396"/>
      <c r="L168" s="564">
        <f>L167/12</f>
        <v>14440.730093926999</v>
      </c>
    </row>
    <row r="169" spans="2:12" thickBot="1" x14ac:dyDescent="0.35">
      <c r="B169" s="428"/>
      <c r="C169" s="442" t="s">
        <v>371</v>
      </c>
      <c r="D169" s="437">
        <f>$T$9</f>
        <v>28348.459311374503</v>
      </c>
      <c r="E169" s="443">
        <f>[3]Analysis!D65</f>
        <v>0.12</v>
      </c>
      <c r="F169" s="437">
        <f t="shared" si="13"/>
        <v>3401.8151173649403</v>
      </c>
      <c r="G169" s="430"/>
      <c r="H169" s="333"/>
      <c r="I169" s="420"/>
      <c r="J169" s="418"/>
      <c r="K169" s="418"/>
      <c r="L169" s="421"/>
    </row>
    <row r="170" spans="2:12" thickBot="1" x14ac:dyDescent="0.35">
      <c r="B170" s="455"/>
      <c r="C170" s="456"/>
      <c r="D170" s="456"/>
      <c r="E170" s="456"/>
      <c r="F170" s="456"/>
      <c r="G170" s="459"/>
      <c r="H170" s="334"/>
    </row>
    <row r="171" spans="2:12" thickBot="1" x14ac:dyDescent="0.35">
      <c r="B171" s="428"/>
      <c r="C171" s="445" t="s">
        <v>480</v>
      </c>
      <c r="D171" s="445"/>
      <c r="E171" s="446">
        <f>SUM(E164:E169)</f>
        <v>1.5699999999999998</v>
      </c>
      <c r="F171" s="447">
        <f>SUM(F164:F169)</f>
        <v>57901.393381753725</v>
      </c>
      <c r="G171" s="430"/>
      <c r="H171" s="333"/>
      <c r="I171" s="424"/>
      <c r="J171" s="425"/>
      <c r="K171" s="425"/>
      <c r="L171" s="426"/>
    </row>
    <row r="172" spans="2:12" thickBot="1" x14ac:dyDescent="0.35">
      <c r="B172" s="428"/>
      <c r="C172" s="448"/>
      <c r="D172" s="448"/>
      <c r="E172" s="448"/>
      <c r="F172" s="448"/>
      <c r="G172" s="430"/>
      <c r="H172" s="333"/>
      <c r="I172" s="587" t="s">
        <v>556</v>
      </c>
      <c r="J172" s="588"/>
      <c r="K172" s="588"/>
      <c r="L172" s="589"/>
    </row>
    <row r="173" spans="2:12" ht="14.45" x14ac:dyDescent="0.3">
      <c r="B173" s="428"/>
      <c r="C173" s="449" t="s">
        <v>481</v>
      </c>
      <c r="D173" s="448"/>
      <c r="E173" s="450">
        <f>$T$11</f>
        <v>0.17581298601157255</v>
      </c>
      <c r="F173" s="451">
        <f>F171*E173</f>
        <v>10179.816864676828</v>
      </c>
      <c r="G173" s="430"/>
      <c r="H173" s="333"/>
      <c r="I173" s="351"/>
      <c r="J173" s="350" t="s">
        <v>379</v>
      </c>
      <c r="K173" s="350" t="s">
        <v>74</v>
      </c>
      <c r="L173" s="352" t="s">
        <v>75</v>
      </c>
    </row>
    <row r="174" spans="2:12" ht="14.45" x14ac:dyDescent="0.3">
      <c r="B174" s="428"/>
      <c r="C174" s="448"/>
      <c r="D174" s="448"/>
      <c r="E174" s="448"/>
      <c r="F174" s="452"/>
      <c r="G174" s="430"/>
      <c r="H174" s="333"/>
      <c r="I174" s="361" t="s">
        <v>328</v>
      </c>
      <c r="J174" s="358">
        <f>D164</f>
        <v>53000</v>
      </c>
      <c r="K174" s="359">
        <f>E164</f>
        <v>0.25</v>
      </c>
      <c r="L174" s="362">
        <f>K174*J174</f>
        <v>13250</v>
      </c>
    </row>
    <row r="175" spans="2:12" ht="14.45" x14ac:dyDescent="0.3">
      <c r="B175" s="428"/>
      <c r="C175" s="445" t="s">
        <v>483</v>
      </c>
      <c r="D175" s="453"/>
      <c r="E175" s="453"/>
      <c r="F175" s="454">
        <f>F171+F173</f>
        <v>68081.21024643055</v>
      </c>
      <c r="G175" s="430"/>
      <c r="H175" s="333"/>
      <c r="I175" s="365" t="s">
        <v>478</v>
      </c>
      <c r="J175" s="565">
        <f>T7</f>
        <v>37470</v>
      </c>
      <c r="K175" s="364">
        <f>E168</f>
        <v>1.2</v>
      </c>
      <c r="L175" s="362">
        <f t="shared" ref="L175:L176" si="14">K175*J175</f>
        <v>44964</v>
      </c>
    </row>
    <row r="176" spans="2:12" ht="14.45" x14ac:dyDescent="0.3">
      <c r="B176" s="455"/>
      <c r="C176" s="456"/>
      <c r="D176" s="456"/>
      <c r="E176" s="448"/>
      <c r="F176" s="456"/>
      <c r="G176" s="459"/>
      <c r="H176" s="334"/>
      <c r="I176" s="368" t="s">
        <v>371</v>
      </c>
      <c r="J176" s="360">
        <f>D169</f>
        <v>28348.459311374503</v>
      </c>
      <c r="K176" s="367">
        <f>E169</f>
        <v>0.12</v>
      </c>
      <c r="L176" s="362">
        <f t="shared" si="14"/>
        <v>3401.8151173649403</v>
      </c>
    </row>
    <row r="177" spans="1:14" ht="14.45" x14ac:dyDescent="0.3">
      <c r="B177" s="428"/>
      <c r="C177" s="449" t="s">
        <v>503</v>
      </c>
      <c r="D177" s="448"/>
      <c r="E177" s="457">
        <f>$T$12</f>
        <v>4000</v>
      </c>
      <c r="F177" s="458">
        <f>E177*E171</f>
        <v>6279.9999999999991</v>
      </c>
      <c r="G177" s="430"/>
      <c r="H177" s="333"/>
      <c r="I177" s="368"/>
      <c r="J177" s="360"/>
      <c r="K177" s="372"/>
      <c r="L177" s="362"/>
    </row>
    <row r="178" spans="1:14" ht="14.45" x14ac:dyDescent="0.3">
      <c r="B178" s="455"/>
      <c r="C178" s="449" t="s">
        <v>381</v>
      </c>
      <c r="D178" s="456"/>
      <c r="E178" s="457">
        <f>$T$14</f>
        <v>4146.7001434720232</v>
      </c>
      <c r="F178" s="465">
        <f>E178*$E$171</f>
        <v>6510.3192252510762</v>
      </c>
      <c r="G178" s="459"/>
      <c r="H178" s="334"/>
      <c r="I178" s="375" t="s">
        <v>480</v>
      </c>
      <c r="J178" s="373"/>
      <c r="K178" s="374">
        <f>SUM(K174:K177)</f>
        <v>1.5699999999999998</v>
      </c>
      <c r="L178" s="376">
        <f>SUM(L174:L177)</f>
        <v>61615.815117364938</v>
      </c>
    </row>
    <row r="179" spans="1:14" ht="14.45" x14ac:dyDescent="0.3">
      <c r="B179" s="428"/>
      <c r="C179" s="449" t="s">
        <v>489</v>
      </c>
      <c r="D179" s="448"/>
      <c r="E179" s="464">
        <f>$T$15</f>
        <v>206.33620689655174</v>
      </c>
      <c r="F179" s="465">
        <f>E179*$E$171</f>
        <v>323.94784482758621</v>
      </c>
      <c r="G179" s="430"/>
      <c r="H179" s="333"/>
      <c r="I179" s="336"/>
      <c r="J179" s="339"/>
      <c r="K179" s="339"/>
      <c r="L179" s="337"/>
    </row>
    <row r="180" spans="1:14" ht="14.45" x14ac:dyDescent="0.3">
      <c r="B180" s="428"/>
      <c r="C180" s="449" t="s">
        <v>484</v>
      </c>
      <c r="D180" s="448"/>
      <c r="E180" s="464">
        <f>$T$16</f>
        <v>1564.3965517241379</v>
      </c>
      <c r="F180" s="465">
        <f>E180*$E$171</f>
        <v>2456.1025862068964</v>
      </c>
      <c r="G180" s="430"/>
      <c r="H180" s="333"/>
      <c r="I180" s="385" t="s">
        <v>481</v>
      </c>
      <c r="J180" s="339"/>
      <c r="K180" s="384">
        <f>E173</f>
        <v>0.17581298601157255</v>
      </c>
      <c r="L180" s="386">
        <f>L178*K180</f>
        <v>10832.860441320923</v>
      </c>
    </row>
    <row r="181" spans="1:14" ht="14.45" x14ac:dyDescent="0.3">
      <c r="B181" s="428"/>
      <c r="C181" s="449" t="s">
        <v>485</v>
      </c>
      <c r="D181" s="448"/>
      <c r="E181" s="464">
        <f>$T$17</f>
        <v>376.29310344827587</v>
      </c>
      <c r="F181" s="466">
        <f>E181*$E$171</f>
        <v>590.78017241379303</v>
      </c>
      <c r="G181" s="430"/>
      <c r="H181" s="333"/>
      <c r="I181" s="336"/>
      <c r="J181" s="339"/>
      <c r="K181" s="339"/>
      <c r="L181" s="389"/>
    </row>
    <row r="182" spans="1:14" ht="14.45" x14ac:dyDescent="0.3">
      <c r="B182" s="428"/>
      <c r="C182" s="445" t="s">
        <v>486</v>
      </c>
      <c r="D182" s="453"/>
      <c r="E182" s="453"/>
      <c r="F182" s="465">
        <f>SUM(F175:F181)</f>
        <v>84242.360075129909</v>
      </c>
      <c r="G182" s="430"/>
      <c r="H182" s="333"/>
      <c r="I182" s="375" t="s">
        <v>483</v>
      </c>
      <c r="J182" s="393"/>
      <c r="K182" s="393"/>
      <c r="L182" s="394">
        <f>SUM(L178:L180)</f>
        <v>72448.675558685864</v>
      </c>
    </row>
    <row r="183" spans="1:14" thickBot="1" x14ac:dyDescent="0.35">
      <c r="B183" s="428"/>
      <c r="C183" s="467" t="s">
        <v>487</v>
      </c>
      <c r="D183" s="468"/>
      <c r="E183" s="469">
        <f>$T$18</f>
        <v>0.12</v>
      </c>
      <c r="F183" s="483">
        <f>F182*E183</f>
        <v>10109.083209015589</v>
      </c>
      <c r="G183" s="430"/>
      <c r="H183" s="333"/>
      <c r="I183" s="368"/>
      <c r="J183" s="339"/>
      <c r="K183" s="339"/>
      <c r="L183" s="386"/>
    </row>
    <row r="184" spans="1:14" thickTop="1" x14ac:dyDescent="0.3">
      <c r="B184" s="428"/>
      <c r="C184" s="449" t="s">
        <v>567</v>
      </c>
      <c r="D184" s="449"/>
      <c r="E184" s="449"/>
      <c r="F184" s="471">
        <f>SUM(F182:F183)</f>
        <v>94351.443284145498</v>
      </c>
      <c r="G184" s="430"/>
      <c r="H184" s="333"/>
      <c r="I184" s="385" t="s">
        <v>503</v>
      </c>
      <c r="J184" s="396"/>
      <c r="K184" s="397">
        <f>E177</f>
        <v>4000</v>
      </c>
      <c r="L184" s="398">
        <f>K184*K178</f>
        <v>6279.9999999999991</v>
      </c>
    </row>
    <row r="185" spans="1:14" thickBot="1" x14ac:dyDescent="0.35">
      <c r="B185" s="428"/>
      <c r="C185" s="449" t="s">
        <v>568</v>
      </c>
      <c r="D185" s="448"/>
      <c r="E185" s="450">
        <f>$T$19</f>
        <v>4.3768475255077849E-2</v>
      </c>
      <c r="F185" s="471">
        <f>(F184+(F184*E185))</f>
        <v>98481.062094808498</v>
      </c>
      <c r="G185" s="430"/>
      <c r="H185" s="333"/>
      <c r="I185" s="385" t="s">
        <v>381</v>
      </c>
      <c r="J185" s="399"/>
      <c r="K185" s="400">
        <f>E178</f>
        <v>4146.7001434720232</v>
      </c>
      <c r="L185" s="401">
        <f>K185*K178</f>
        <v>6510.3192252510762</v>
      </c>
    </row>
    <row r="186" spans="1:14" thickBot="1" x14ac:dyDescent="0.35">
      <c r="A186" s="333"/>
      <c r="B186" s="455"/>
      <c r="C186" s="472" t="s">
        <v>527</v>
      </c>
      <c r="D186" s="456"/>
      <c r="E186" s="456"/>
      <c r="F186" s="473">
        <f>F185/12</f>
        <v>8206.7551745673754</v>
      </c>
      <c r="G186" s="459"/>
      <c r="H186" s="334"/>
      <c r="I186" s="385" t="s">
        <v>489</v>
      </c>
      <c r="J186" s="339"/>
      <c r="K186" s="402">
        <f>E179</f>
        <v>206.33620689655174</v>
      </c>
      <c r="L186" s="403">
        <f>K186*K178</f>
        <v>323.94784482758621</v>
      </c>
      <c r="M186" s="333"/>
      <c r="N186" s="333"/>
    </row>
    <row r="187" spans="1:14" ht="16.899999999999999" customHeight="1" thickBot="1" x14ac:dyDescent="0.35">
      <c r="B187" s="474"/>
      <c r="C187" s="475"/>
      <c r="D187" s="476"/>
      <c r="E187" s="476"/>
      <c r="F187" s="477"/>
      <c r="G187" s="478"/>
      <c r="H187" s="333"/>
      <c r="I187" s="385" t="s">
        <v>484</v>
      </c>
      <c r="J187" s="339"/>
      <c r="K187" s="402">
        <f>E180</f>
        <v>1564.3965517241379</v>
      </c>
      <c r="L187" s="403">
        <f>K187*K178</f>
        <v>2456.1025862068964</v>
      </c>
    </row>
    <row r="188" spans="1:14" thickBot="1" x14ac:dyDescent="0.35">
      <c r="B188" s="456"/>
      <c r="C188" s="456"/>
      <c r="D188" s="456"/>
      <c r="E188" s="456"/>
      <c r="F188" s="456"/>
      <c r="G188" s="456"/>
      <c r="H188" s="334"/>
      <c r="I188" s="385" t="s">
        <v>485</v>
      </c>
      <c r="J188" s="339"/>
      <c r="K188" s="402">
        <f>E181</f>
        <v>376.29310344827587</v>
      </c>
      <c r="L188" s="410">
        <f>K188*K178</f>
        <v>590.78017241379303</v>
      </c>
    </row>
    <row r="189" spans="1:14" thickBot="1" x14ac:dyDescent="0.35">
      <c r="B189" s="481"/>
      <c r="C189" s="484"/>
      <c r="D189" s="485"/>
      <c r="E189" s="485"/>
      <c r="F189" s="484"/>
      <c r="G189" s="486"/>
      <c r="H189" s="333"/>
      <c r="I189" s="375" t="s">
        <v>486</v>
      </c>
      <c r="J189" s="393"/>
      <c r="K189" s="393"/>
      <c r="L189" s="403">
        <f>SUM(L182:L188)</f>
        <v>88609.825387385223</v>
      </c>
    </row>
    <row r="190" spans="1:14" thickBot="1" x14ac:dyDescent="0.35">
      <c r="B190" s="428"/>
      <c r="C190" s="584" t="s">
        <v>557</v>
      </c>
      <c r="D190" s="585"/>
      <c r="E190" s="585"/>
      <c r="F190" s="586"/>
      <c r="G190" s="430"/>
      <c r="H190" s="333"/>
      <c r="I190" s="413" t="s">
        <v>487</v>
      </c>
      <c r="J190" s="411"/>
      <c r="K190" s="412">
        <f>E183</f>
        <v>0.12</v>
      </c>
      <c r="L190" s="414">
        <f>L189*K190</f>
        <v>10633.179046486226</v>
      </c>
    </row>
    <row r="191" spans="1:14" ht="14.45" x14ac:dyDescent="0.3">
      <c r="B191" s="428"/>
      <c r="C191" s="431"/>
      <c r="D191" s="432" t="s">
        <v>379</v>
      </c>
      <c r="E191" s="432" t="s">
        <v>74</v>
      </c>
      <c r="F191" s="433" t="s">
        <v>75</v>
      </c>
      <c r="G191" s="430"/>
      <c r="H191" s="333"/>
      <c r="I191" s="385" t="s">
        <v>567</v>
      </c>
      <c r="J191" s="383"/>
      <c r="K191" s="383"/>
      <c r="L191" s="415">
        <f>SUM(L189:L190)</f>
        <v>99243.004433871451</v>
      </c>
    </row>
    <row r="192" spans="1:14" ht="14.45" x14ac:dyDescent="0.3">
      <c r="B192" s="428"/>
      <c r="C192" s="434" t="s">
        <v>328</v>
      </c>
      <c r="D192" s="435">
        <f>$T$5</f>
        <v>53000</v>
      </c>
      <c r="E192" s="436">
        <f>[3]Analysis!B66</f>
        <v>0.2</v>
      </c>
      <c r="F192" s="437">
        <f>D192*E192</f>
        <v>10600</v>
      </c>
      <c r="G192" s="430"/>
      <c r="H192" s="333"/>
      <c r="I192" s="416" t="s">
        <v>610</v>
      </c>
      <c r="J192" s="339"/>
      <c r="K192" s="384">
        <f>E185</f>
        <v>4.3768475255077849E-2</v>
      </c>
      <c r="L192" s="415">
        <f>(L191+(L191*K192))</f>
        <v>103586.71941767493</v>
      </c>
    </row>
    <row r="193" spans="2:12" ht="14.45" x14ac:dyDescent="0.3">
      <c r="B193" s="428"/>
      <c r="C193" s="442"/>
      <c r="D193" s="437"/>
      <c r="E193" s="443"/>
      <c r="F193" s="437"/>
      <c r="G193" s="430"/>
      <c r="H193" s="333"/>
      <c r="I193" s="416" t="s">
        <v>611</v>
      </c>
      <c r="J193" s="339"/>
      <c r="K193" s="384">
        <v>2.35E-2</v>
      </c>
      <c r="L193" s="415">
        <f>L192*(K193+1)</f>
        <v>106021.0073239903</v>
      </c>
    </row>
    <row r="194" spans="2:12" ht="14.45" x14ac:dyDescent="0.3">
      <c r="B194" s="428"/>
      <c r="C194" s="442"/>
      <c r="D194" s="437"/>
      <c r="E194" s="443"/>
      <c r="F194" s="437"/>
      <c r="G194" s="430"/>
      <c r="H194" s="333"/>
      <c r="I194" s="522" t="s">
        <v>608</v>
      </c>
      <c r="J194" s="339"/>
      <c r="K194" s="520">
        <f>T21</f>
        <v>6.3E-3</v>
      </c>
      <c r="L194" s="521">
        <f>L178*(K192+1)*(K193+1)*K194</f>
        <v>414.69115314987403</v>
      </c>
    </row>
    <row r="195" spans="2:12" thickBot="1" x14ac:dyDescent="0.35">
      <c r="B195" s="428"/>
      <c r="C195" s="442"/>
      <c r="D195" s="437"/>
      <c r="E195" s="443"/>
      <c r="F195" s="437"/>
      <c r="G195" s="430"/>
      <c r="H195" s="333"/>
      <c r="I195" s="518" t="s">
        <v>612</v>
      </c>
      <c r="J195" s="339"/>
      <c r="K195" s="384"/>
      <c r="L195" s="415">
        <f>L194+L193</f>
        <v>106435.69847714018</v>
      </c>
    </row>
    <row r="196" spans="2:12" thickBot="1" x14ac:dyDescent="0.35">
      <c r="B196" s="428"/>
      <c r="C196" s="442" t="s">
        <v>478</v>
      </c>
      <c r="D196" s="437">
        <f>$T$6</f>
        <v>34374.648553657324</v>
      </c>
      <c r="E196" s="443">
        <f>[3]Analysis!C66</f>
        <v>0.7</v>
      </c>
      <c r="F196" s="437">
        <f t="shared" ref="F196:F197" si="15">D196*E196</f>
        <v>24062.253987560125</v>
      </c>
      <c r="G196" s="430"/>
      <c r="H196" s="333"/>
      <c r="I196" s="416" t="s">
        <v>527</v>
      </c>
      <c r="J196" s="396"/>
      <c r="K196" s="396"/>
      <c r="L196" s="564">
        <f>L195/12</f>
        <v>8869.641539761682</v>
      </c>
    </row>
    <row r="197" spans="2:12" thickBot="1" x14ac:dyDescent="0.35">
      <c r="B197" s="428"/>
      <c r="C197" s="442" t="s">
        <v>371</v>
      </c>
      <c r="D197" s="437">
        <f>$T$9</f>
        <v>28348.459311374503</v>
      </c>
      <c r="E197" s="443">
        <f>[3]Analysis!D66</f>
        <v>0.1</v>
      </c>
      <c r="F197" s="437">
        <f t="shared" si="15"/>
        <v>2834.8459311374504</v>
      </c>
      <c r="G197" s="430"/>
      <c r="H197" s="333"/>
      <c r="I197" s="420"/>
      <c r="J197" s="418"/>
      <c r="K197" s="418"/>
      <c r="L197" s="421"/>
    </row>
    <row r="198" spans="2:12" thickBot="1" x14ac:dyDescent="0.35">
      <c r="B198" s="455"/>
      <c r="C198" s="456"/>
      <c r="D198" s="456"/>
      <c r="E198" s="456"/>
      <c r="F198" s="456"/>
      <c r="G198" s="459"/>
      <c r="H198" s="334"/>
    </row>
    <row r="199" spans="2:12" thickBot="1" x14ac:dyDescent="0.35">
      <c r="B199" s="428"/>
      <c r="C199" s="445" t="s">
        <v>480</v>
      </c>
      <c r="D199" s="445"/>
      <c r="E199" s="446">
        <f>SUM(E192:E197)</f>
        <v>0.99999999999999989</v>
      </c>
      <c r="F199" s="447">
        <f>SUM(F192:F197)</f>
        <v>37497.099918697575</v>
      </c>
      <c r="G199" s="430"/>
      <c r="H199" s="333"/>
      <c r="I199" s="424"/>
      <c r="J199" s="425"/>
      <c r="K199" s="425"/>
      <c r="L199" s="426"/>
    </row>
    <row r="200" spans="2:12" thickBot="1" x14ac:dyDescent="0.35">
      <c r="B200" s="428"/>
      <c r="C200" s="448"/>
      <c r="D200" s="448"/>
      <c r="E200" s="448"/>
      <c r="F200" s="448"/>
      <c r="G200" s="430"/>
      <c r="H200" s="333"/>
      <c r="I200" s="587" t="s">
        <v>651</v>
      </c>
      <c r="J200" s="588"/>
      <c r="K200" s="588"/>
      <c r="L200" s="589"/>
    </row>
    <row r="201" spans="2:12" ht="14.45" x14ac:dyDescent="0.3">
      <c r="B201" s="428"/>
      <c r="C201" s="449" t="s">
        <v>481</v>
      </c>
      <c r="D201" s="448"/>
      <c r="E201" s="450">
        <f>$T$11</f>
        <v>0.17581298601157255</v>
      </c>
      <c r="F201" s="451">
        <f>F199*E201</f>
        <v>6592.4771034805153</v>
      </c>
      <c r="G201" s="430"/>
      <c r="H201" s="333"/>
      <c r="I201" s="351"/>
      <c r="J201" s="350" t="s">
        <v>379</v>
      </c>
      <c r="K201" s="350" t="s">
        <v>74</v>
      </c>
      <c r="L201" s="352" t="s">
        <v>75</v>
      </c>
    </row>
    <row r="202" spans="2:12" ht="14.45" x14ac:dyDescent="0.3">
      <c r="B202" s="428"/>
      <c r="C202" s="448"/>
      <c r="D202" s="448"/>
      <c r="E202" s="448"/>
      <c r="F202" s="452"/>
      <c r="G202" s="430"/>
      <c r="H202" s="333"/>
      <c r="I202" s="361" t="s">
        <v>328</v>
      </c>
      <c r="J202" s="358">
        <f>D192</f>
        <v>53000</v>
      </c>
      <c r="K202" s="359">
        <f>E192</f>
        <v>0.2</v>
      </c>
      <c r="L202" s="362">
        <f>K202*J202</f>
        <v>10600</v>
      </c>
    </row>
    <row r="203" spans="2:12" ht="14.45" x14ac:dyDescent="0.3">
      <c r="B203" s="428"/>
      <c r="C203" s="445" t="s">
        <v>483</v>
      </c>
      <c r="D203" s="453"/>
      <c r="E203" s="453"/>
      <c r="F203" s="454">
        <f>F199+F201</f>
        <v>44089.577022178091</v>
      </c>
      <c r="G203" s="430"/>
      <c r="H203" s="333"/>
      <c r="I203" s="365" t="s">
        <v>478</v>
      </c>
      <c r="J203" s="565">
        <f>T7</f>
        <v>37470</v>
      </c>
      <c r="K203" s="364">
        <f>E196</f>
        <v>0.7</v>
      </c>
      <c r="L203" s="362">
        <f t="shared" ref="L203:L204" si="16">K203*J203</f>
        <v>26229</v>
      </c>
    </row>
    <row r="204" spans="2:12" ht="14.45" x14ac:dyDescent="0.3">
      <c r="B204" s="455"/>
      <c r="C204" s="456"/>
      <c r="D204" s="456"/>
      <c r="E204" s="448"/>
      <c r="F204" s="456"/>
      <c r="G204" s="459"/>
      <c r="H204" s="334"/>
      <c r="I204" s="368" t="s">
        <v>371</v>
      </c>
      <c r="J204" s="360">
        <f>D197</f>
        <v>28348.459311374503</v>
      </c>
      <c r="K204" s="367">
        <f>E197</f>
        <v>0.1</v>
      </c>
      <c r="L204" s="362">
        <f t="shared" si="16"/>
        <v>2834.8459311374504</v>
      </c>
    </row>
    <row r="205" spans="2:12" ht="14.45" x14ac:dyDescent="0.3">
      <c r="B205" s="428"/>
      <c r="C205" s="449" t="s">
        <v>503</v>
      </c>
      <c r="D205" s="448"/>
      <c r="E205" s="457">
        <f>$T$12</f>
        <v>4000</v>
      </c>
      <c r="F205" s="458">
        <f>E205*E199</f>
        <v>3999.9999999999995</v>
      </c>
      <c r="G205" s="430"/>
      <c r="H205" s="333"/>
      <c r="I205" s="368"/>
      <c r="J205" s="360"/>
      <c r="K205" s="372"/>
      <c r="L205" s="362"/>
    </row>
    <row r="206" spans="2:12" ht="14.45" x14ac:dyDescent="0.3">
      <c r="B206" s="455"/>
      <c r="C206" s="449" t="s">
        <v>381</v>
      </c>
      <c r="D206" s="456"/>
      <c r="E206" s="457">
        <f>$T$14</f>
        <v>4146.7001434720232</v>
      </c>
      <c r="F206" s="465">
        <f>E206*$E$199</f>
        <v>4146.7001434720223</v>
      </c>
      <c r="G206" s="459"/>
      <c r="H206" s="334"/>
      <c r="I206" s="375" t="s">
        <v>480</v>
      </c>
      <c r="J206" s="373"/>
      <c r="K206" s="374">
        <f>SUM(K202:K205)</f>
        <v>0.99999999999999989</v>
      </c>
      <c r="L206" s="376">
        <f>SUM(L202:L205)</f>
        <v>39663.845931137454</v>
      </c>
    </row>
    <row r="207" spans="2:12" ht="14.45" x14ac:dyDescent="0.3">
      <c r="B207" s="428"/>
      <c r="C207" s="449" t="s">
        <v>489</v>
      </c>
      <c r="D207" s="448"/>
      <c r="E207" s="464">
        <f>$T$15</f>
        <v>206.33620689655174</v>
      </c>
      <c r="F207" s="465">
        <f>E207*$E$199</f>
        <v>206.33620689655172</v>
      </c>
      <c r="G207" s="430"/>
      <c r="H207" s="333"/>
      <c r="I207" s="336"/>
      <c r="J207" s="339"/>
      <c r="K207" s="339"/>
      <c r="L207" s="337"/>
    </row>
    <row r="208" spans="2:12" ht="14.45" x14ac:dyDescent="0.3">
      <c r="B208" s="428"/>
      <c r="C208" s="449" t="s">
        <v>484</v>
      </c>
      <c r="D208" s="448"/>
      <c r="E208" s="464">
        <f>$T$16</f>
        <v>1564.3965517241379</v>
      </c>
      <c r="F208" s="465">
        <f>E208*$E$199</f>
        <v>1564.3965517241377</v>
      </c>
      <c r="G208" s="430"/>
      <c r="H208" s="333"/>
      <c r="I208" s="385" t="s">
        <v>481</v>
      </c>
      <c r="J208" s="339"/>
      <c r="K208" s="384">
        <f>E201</f>
        <v>0.17581298601157255</v>
      </c>
      <c r="L208" s="386">
        <f>L206*K208</f>
        <v>6973.4191898562376</v>
      </c>
    </row>
    <row r="209" spans="1:13" ht="14.45" x14ac:dyDescent="0.3">
      <c r="B209" s="428"/>
      <c r="C209" s="449" t="s">
        <v>485</v>
      </c>
      <c r="D209" s="448"/>
      <c r="E209" s="464">
        <f>$T$17</f>
        <v>376.29310344827587</v>
      </c>
      <c r="F209" s="466">
        <f>E209*$E$199</f>
        <v>376.29310344827582</v>
      </c>
      <c r="G209" s="430"/>
      <c r="H209" s="333"/>
      <c r="I209" s="336"/>
      <c r="J209" s="339"/>
      <c r="K209" s="339"/>
      <c r="L209" s="389"/>
    </row>
    <row r="210" spans="1:13" ht="14.45" x14ac:dyDescent="0.3">
      <c r="B210" s="428"/>
      <c r="C210" s="445" t="s">
        <v>486</v>
      </c>
      <c r="D210" s="453"/>
      <c r="E210" s="453"/>
      <c r="F210" s="465">
        <f>SUM(F203:F209)</f>
        <v>54383.303027719077</v>
      </c>
      <c r="G210" s="430"/>
      <c r="H210" s="333"/>
      <c r="I210" s="375" t="s">
        <v>483</v>
      </c>
      <c r="J210" s="393"/>
      <c r="K210" s="393"/>
      <c r="L210" s="394">
        <f>SUM(L206:L209)</f>
        <v>46637.265120993688</v>
      </c>
    </row>
    <row r="211" spans="1:13" thickBot="1" x14ac:dyDescent="0.35">
      <c r="B211" s="428"/>
      <c r="C211" s="467" t="s">
        <v>487</v>
      </c>
      <c r="D211" s="468"/>
      <c r="E211" s="469">
        <f>$T$18</f>
        <v>0.12</v>
      </c>
      <c r="F211" s="483">
        <f>F210*E211</f>
        <v>6525.9963633262887</v>
      </c>
      <c r="G211" s="430"/>
      <c r="H211" s="333"/>
      <c r="I211" s="368"/>
      <c r="J211" s="339"/>
      <c r="K211" s="339"/>
      <c r="L211" s="386"/>
    </row>
    <row r="212" spans="1:13" thickTop="1" x14ac:dyDescent="0.3">
      <c r="B212" s="428"/>
      <c r="C212" s="449" t="s">
        <v>567</v>
      </c>
      <c r="D212" s="449"/>
      <c r="E212" s="449"/>
      <c r="F212" s="471">
        <f>SUM(F210:F211)</f>
        <v>60909.299391045366</v>
      </c>
      <c r="G212" s="430"/>
      <c r="H212" s="333"/>
      <c r="I212" s="385" t="s">
        <v>503</v>
      </c>
      <c r="J212" s="396"/>
      <c r="K212" s="397">
        <f t="shared" ref="K212:K216" si="17">E205</f>
        <v>4000</v>
      </c>
      <c r="L212" s="398">
        <f>K212*K206</f>
        <v>3999.9999999999995</v>
      </c>
    </row>
    <row r="213" spans="1:13" thickBot="1" x14ac:dyDescent="0.35">
      <c r="B213" s="428"/>
      <c r="C213" s="449" t="s">
        <v>568</v>
      </c>
      <c r="D213" s="448"/>
      <c r="E213" s="450">
        <f>$T$19</f>
        <v>4.3768475255077849E-2</v>
      </c>
      <c r="F213" s="471">
        <f>(F212+(F212*E213))</f>
        <v>63575.206554246462</v>
      </c>
      <c r="G213" s="430"/>
      <c r="H213" s="333"/>
      <c r="I213" s="385" t="s">
        <v>381</v>
      </c>
      <c r="J213" s="399"/>
      <c r="K213" s="400">
        <f t="shared" si="17"/>
        <v>4146.7001434720232</v>
      </c>
      <c r="L213" s="401">
        <f>K213*K206</f>
        <v>4146.7001434720223</v>
      </c>
    </row>
    <row r="214" spans="1:13" thickBot="1" x14ac:dyDescent="0.35">
      <c r="A214" s="333"/>
      <c r="B214" s="455"/>
      <c r="C214" s="472" t="s">
        <v>527</v>
      </c>
      <c r="D214" s="456"/>
      <c r="E214" s="456"/>
      <c r="F214" s="473">
        <f>F213/12</f>
        <v>5297.9338795205385</v>
      </c>
      <c r="G214" s="459"/>
      <c r="H214" s="334"/>
      <c r="I214" s="385" t="s">
        <v>489</v>
      </c>
      <c r="J214" s="339"/>
      <c r="K214" s="402">
        <f t="shared" si="17"/>
        <v>206.33620689655174</v>
      </c>
      <c r="L214" s="403">
        <f>K214*K206</f>
        <v>206.33620689655172</v>
      </c>
      <c r="M214" s="333"/>
    </row>
    <row r="215" spans="1:13" ht="15.6" customHeight="1" thickBot="1" x14ac:dyDescent="0.35">
      <c r="B215" s="474"/>
      <c r="C215" s="475"/>
      <c r="D215" s="476"/>
      <c r="E215" s="476"/>
      <c r="F215" s="477"/>
      <c r="G215" s="478"/>
      <c r="H215" s="333"/>
      <c r="I215" s="385" t="s">
        <v>484</v>
      </c>
      <c r="J215" s="339"/>
      <c r="K215" s="402">
        <f t="shared" si="17"/>
        <v>1564.3965517241379</v>
      </c>
      <c r="L215" s="403">
        <f>K215*K206</f>
        <v>1564.3965517241377</v>
      </c>
    </row>
    <row r="216" spans="1:13" ht="14.45" x14ac:dyDescent="0.3">
      <c r="I216" s="385" t="s">
        <v>485</v>
      </c>
      <c r="J216" s="339"/>
      <c r="K216" s="402">
        <f t="shared" si="17"/>
        <v>376.29310344827587</v>
      </c>
      <c r="L216" s="410">
        <f>K216*K206</f>
        <v>376.29310344827582</v>
      </c>
    </row>
    <row r="217" spans="1:13" ht="14.45" x14ac:dyDescent="0.3">
      <c r="I217" s="375" t="s">
        <v>486</v>
      </c>
      <c r="J217" s="393"/>
      <c r="K217" s="393"/>
      <c r="L217" s="403">
        <f>SUM(L210:L216)</f>
        <v>56930.991126534675</v>
      </c>
    </row>
    <row r="218" spans="1:13" thickBot="1" x14ac:dyDescent="0.35">
      <c r="I218" s="413" t="s">
        <v>487</v>
      </c>
      <c r="J218" s="411"/>
      <c r="K218" s="412">
        <f>E211</f>
        <v>0.12</v>
      </c>
      <c r="L218" s="414">
        <f>L217*K218</f>
        <v>6831.7189351841607</v>
      </c>
    </row>
    <row r="219" spans="1:13" thickTop="1" x14ac:dyDescent="0.3">
      <c r="I219" s="385" t="s">
        <v>567</v>
      </c>
      <c r="J219" s="383"/>
      <c r="K219" s="383"/>
      <c r="L219" s="415">
        <f>SUM(L217:L218)</f>
        <v>63762.710061718833</v>
      </c>
    </row>
    <row r="220" spans="1:13" ht="14.45" x14ac:dyDescent="0.3">
      <c r="I220" s="416" t="s">
        <v>610</v>
      </c>
      <c r="J220" s="339"/>
      <c r="K220" s="384">
        <f>E213</f>
        <v>4.3768475255077849E-2</v>
      </c>
      <c r="L220" s="415">
        <f>(F213+(L219*K220))</f>
        <v>66366.0031517795</v>
      </c>
    </row>
    <row r="221" spans="1:13" ht="14.45" x14ac:dyDescent="0.3">
      <c r="I221" s="416" t="s">
        <v>611</v>
      </c>
      <c r="J221" s="339"/>
      <c r="K221" s="384">
        <v>2.35E-2</v>
      </c>
      <c r="L221" s="415">
        <f>L220*(K221+1)</f>
        <v>67925.604225846328</v>
      </c>
    </row>
    <row r="222" spans="1:13" ht="14.45" x14ac:dyDescent="0.3">
      <c r="I222" s="522" t="s">
        <v>608</v>
      </c>
      <c r="J222" s="519"/>
      <c r="K222" s="520">
        <f>T21</f>
        <v>6.3E-3</v>
      </c>
      <c r="L222" s="521">
        <f>L206*(K220+1)*(K221+1)*K222</f>
        <v>266.94844458702596</v>
      </c>
    </row>
    <row r="223" spans="1:13" thickBot="1" x14ac:dyDescent="0.35">
      <c r="I223" s="518" t="s">
        <v>612</v>
      </c>
      <c r="J223" s="339"/>
      <c r="K223" s="384"/>
      <c r="L223" s="415">
        <f>L222+L221</f>
        <v>68192.552670433361</v>
      </c>
    </row>
    <row r="224" spans="1:13" thickBot="1" x14ac:dyDescent="0.35">
      <c r="I224" s="416" t="s">
        <v>527</v>
      </c>
      <c r="J224" s="396"/>
      <c r="K224" s="396"/>
      <c r="L224" s="564">
        <f>L223/12</f>
        <v>5682.7127225361137</v>
      </c>
    </row>
    <row r="225" spans="9:12" thickBot="1" x14ac:dyDescent="0.35">
      <c r="I225" s="420"/>
      <c r="J225" s="418"/>
      <c r="K225" s="418"/>
      <c r="L225" s="421"/>
    </row>
  </sheetData>
  <mergeCells count="22">
    <mergeCell ref="I88:L88"/>
    <mergeCell ref="B2:G2"/>
    <mergeCell ref="I2:L2"/>
    <mergeCell ref="N2:P2"/>
    <mergeCell ref="R25:U27"/>
    <mergeCell ref="C29:F29"/>
    <mergeCell ref="I32:L32"/>
    <mergeCell ref="C54:F54"/>
    <mergeCell ref="I60:L60"/>
    <mergeCell ref="R2:U2"/>
    <mergeCell ref="D3:E3"/>
    <mergeCell ref="C4:F4"/>
    <mergeCell ref="I4:L4"/>
    <mergeCell ref="C78:F78"/>
    <mergeCell ref="C190:F190"/>
    <mergeCell ref="I200:L200"/>
    <mergeCell ref="C106:F106"/>
    <mergeCell ref="I116:L116"/>
    <mergeCell ref="C134:F134"/>
    <mergeCell ref="I144:L144"/>
    <mergeCell ref="C162:F162"/>
    <mergeCell ref="I172:L172"/>
  </mergeCells>
  <pageMargins left="0.25" right="0.25" top="0.75" bottom="0.75" header="0.3" footer="0.3"/>
  <pageSetup scale="44" fitToHeight="0" orientation="portrait" r:id="rId1"/>
  <rowBreaks count="2" manualBreakCount="2">
    <brk id="86" max="16383" man="1"/>
    <brk id="1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17"/>
    </sheetView>
  </sheetViews>
  <sheetFormatPr defaultColWidth="9.140625" defaultRowHeight="18" customHeight="1" x14ac:dyDescent="0.2"/>
  <cols>
    <col min="1" max="1" width="11" style="31" customWidth="1"/>
    <col min="2" max="2" width="17.85546875" style="31" customWidth="1"/>
    <col min="3" max="3" width="11.5703125" style="31" customWidth="1"/>
    <col min="4" max="4" width="5.85546875" style="31" customWidth="1"/>
    <col min="5" max="5" width="15.140625" style="31" customWidth="1"/>
    <col min="6" max="7" width="13.5703125" style="31" customWidth="1"/>
    <col min="8" max="8" width="14.7109375" style="31" customWidth="1"/>
    <col min="9" max="9" width="13.42578125" style="31" customWidth="1"/>
    <col min="10" max="16384" width="9.140625" style="31"/>
  </cols>
  <sheetData>
    <row r="1" spans="1:9" ht="18" customHeight="1" x14ac:dyDescent="0.3">
      <c r="A1" s="490" t="s">
        <v>598</v>
      </c>
      <c r="E1" s="31" t="s">
        <v>599</v>
      </c>
    </row>
    <row r="3" spans="1:9" s="491" customFormat="1" ht="18" customHeight="1" x14ac:dyDescent="0.25"/>
    <row r="4" spans="1:9" s="491" customFormat="1" ht="18" customHeight="1" x14ac:dyDescent="0.25"/>
    <row r="5" spans="1:9" s="491" customFormat="1" ht="18" customHeight="1" x14ac:dyDescent="0.25"/>
    <row r="6" spans="1:9" s="491" customFormat="1" ht="18" customHeight="1" x14ac:dyDescent="0.25"/>
    <row r="7" spans="1:9" s="491" customFormat="1" ht="18" customHeight="1" x14ac:dyDescent="0.25">
      <c r="B7" s="492" t="s">
        <v>600</v>
      </c>
      <c r="C7" s="493">
        <f>'[4]Attachment B'!U7</f>
        <v>37470</v>
      </c>
      <c r="E7" s="494" t="s">
        <v>479</v>
      </c>
      <c r="F7" s="494">
        <v>0.25</v>
      </c>
      <c r="G7" s="494">
        <v>0.5</v>
      </c>
      <c r="H7" s="494">
        <v>0.75</v>
      </c>
      <c r="I7" s="494">
        <v>1</v>
      </c>
    </row>
    <row r="8" spans="1:9" s="491" customFormat="1" ht="18" customHeight="1" x14ac:dyDescent="0.25">
      <c r="A8" s="495">
        <f>'[4]Attachment B'!U11</f>
        <v>0.17581298601157255</v>
      </c>
      <c r="B8" s="496" t="s">
        <v>601</v>
      </c>
      <c r="C8" s="497">
        <f>A8*C7</f>
        <v>6587.7125858536238</v>
      </c>
      <c r="E8" s="498" t="s">
        <v>602</v>
      </c>
      <c r="F8" s="499">
        <f>F7*C15</f>
        <v>13242.135902603213</v>
      </c>
      <c r="G8" s="499">
        <f>G7*C15</f>
        <v>26484.271805206427</v>
      </c>
      <c r="H8" s="499">
        <f>H7*C15</f>
        <v>39726.407707809638</v>
      </c>
      <c r="I8" s="499">
        <f>C15</f>
        <v>52968.543610412853</v>
      </c>
    </row>
    <row r="9" spans="1:9" s="491" customFormat="1" ht="18" customHeight="1" x14ac:dyDescent="0.3">
      <c r="B9" s="492"/>
      <c r="C9" s="493">
        <f>SUM(C7:C8)</f>
        <v>44057.712585853624</v>
      </c>
      <c r="E9" s="500" t="s">
        <v>603</v>
      </c>
      <c r="F9" s="501">
        <f>F8/12</f>
        <v>1103.5113252169344</v>
      </c>
      <c r="G9" s="501">
        <f t="shared" ref="G9:I9" si="0">G8/12</f>
        <v>2207.0226504338689</v>
      </c>
      <c r="H9" s="501">
        <f t="shared" si="0"/>
        <v>3310.5339756508033</v>
      </c>
      <c r="I9" s="501">
        <f t="shared" si="0"/>
        <v>4414.0453008677378</v>
      </c>
    </row>
    <row r="10" spans="1:9" s="491" customFormat="1" ht="18" customHeight="1" x14ac:dyDescent="0.3">
      <c r="A10" s="502">
        <f>'[4]Attachment B'!U18</f>
        <v>0.12</v>
      </c>
      <c r="B10" s="496" t="s">
        <v>510</v>
      </c>
      <c r="C10" s="497">
        <f>C9*A10</f>
        <v>5286.9255103024343</v>
      </c>
    </row>
    <row r="11" spans="1:9" s="491" customFormat="1" ht="18" customHeight="1" x14ac:dyDescent="0.3">
      <c r="B11" s="492"/>
      <c r="C11" s="493">
        <f>C9+C10</f>
        <v>49344.638096156057</v>
      </c>
    </row>
    <row r="12" spans="1:9" s="491" customFormat="1" ht="18" customHeight="1" thickBot="1" x14ac:dyDescent="0.35">
      <c r="A12" s="503">
        <f>'[4]Attachment B'!U19</f>
        <v>4.3768475255077849E-2</v>
      </c>
      <c r="B12" s="504" t="s">
        <v>605</v>
      </c>
      <c r="C12" s="505">
        <f>C11*A12</f>
        <v>2159.7395714823783</v>
      </c>
    </row>
    <row r="13" spans="1:9" s="491" customFormat="1" ht="18" customHeight="1" x14ac:dyDescent="0.3">
      <c r="A13" s="525">
        <f>Models!T20</f>
        <v>2.3531493276716206E-2</v>
      </c>
      <c r="B13" s="526" t="s">
        <v>613</v>
      </c>
      <c r="C13" s="527">
        <f>(C11+C12)*(A13+1)</f>
        <v>52716.352584445915</v>
      </c>
    </row>
    <row r="14" spans="1:9" s="491" customFormat="1" ht="18" customHeight="1" thickBot="1" x14ac:dyDescent="0.35">
      <c r="A14" s="525">
        <f>Models!T21</f>
        <v>6.3E-3</v>
      </c>
      <c r="B14" s="526" t="s">
        <v>614</v>
      </c>
      <c r="C14" s="527">
        <f>C7*(A12+1)*(A13+1)*A14</f>
        <v>252.19102596693872</v>
      </c>
    </row>
    <row r="15" spans="1:9" s="491" customFormat="1" ht="18" customHeight="1" thickBot="1" x14ac:dyDescent="0.35">
      <c r="B15" s="506" t="s">
        <v>604</v>
      </c>
      <c r="C15" s="507">
        <f>C13+C14</f>
        <v>52968.543610412853</v>
      </c>
    </row>
    <row r="16" spans="1:9" s="491" customFormat="1" ht="18" customHeight="1" thickTop="1" x14ac:dyDescent="0.3">
      <c r="B16" s="492"/>
      <c r="C16" s="493"/>
    </row>
    <row r="17" spans="2:3" s="491" customFormat="1" ht="18" customHeight="1" x14ac:dyDescent="0.3">
      <c r="B17" s="492"/>
      <c r="C17" s="493"/>
    </row>
    <row r="18" spans="2:3" s="491" customFormat="1" ht="18" customHeight="1" x14ac:dyDescent="0.3">
      <c r="C18" s="493"/>
    </row>
    <row r="19" spans="2:3" s="491" customFormat="1" ht="18" customHeight="1" x14ac:dyDescent="0.3">
      <c r="C19" s="493"/>
    </row>
    <row r="20" spans="2:3" s="491" customFormat="1" ht="18" customHeight="1" x14ac:dyDescent="0.3">
      <c r="C20" s="508"/>
    </row>
    <row r="21" spans="2:3" s="491" customFormat="1" ht="18" customHeight="1" x14ac:dyDescent="0.3">
      <c r="C21" s="508"/>
    </row>
    <row r="22" spans="2:3" ht="18" customHeight="1" x14ac:dyDescent="0.3">
      <c r="C22" s="509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zoomScale="85" zoomScaleNormal="85" zoomScaleSheetLayoutView="85" workbookViewId="0">
      <selection activeCell="K33" sqref="K33"/>
    </sheetView>
  </sheetViews>
  <sheetFormatPr defaultColWidth="9.140625" defaultRowHeight="15" x14ac:dyDescent="0.25"/>
  <cols>
    <col min="1" max="1" width="2" style="109" customWidth="1"/>
    <col min="2" max="2" width="1.28515625" style="109" customWidth="1"/>
    <col min="3" max="3" width="27" style="109" customWidth="1"/>
    <col min="4" max="4" width="13.42578125" style="109" customWidth="1"/>
    <col min="5" max="5" width="12.7109375" style="109" customWidth="1"/>
    <col min="6" max="6" width="13.7109375" style="109" customWidth="1"/>
    <col min="7" max="7" width="1.7109375" style="109" customWidth="1"/>
    <col min="8" max="8" width="3.28515625" style="109" customWidth="1"/>
    <col min="9" max="9" width="13.28515625" style="109" customWidth="1"/>
    <col min="10" max="10" width="20.7109375" style="109" bestFit="1" customWidth="1"/>
    <col min="11" max="11" width="15.85546875" style="109" customWidth="1"/>
    <col min="12" max="12" width="3.85546875" style="109" bestFit="1" customWidth="1"/>
    <col min="13" max="13" width="31.85546875" style="109" customWidth="1"/>
    <col min="14" max="14" width="12.140625" style="109" customWidth="1"/>
    <col min="15" max="15" width="13.140625" style="109" customWidth="1"/>
    <col min="16" max="16" width="51" style="109" customWidth="1"/>
    <col min="17" max="16384" width="9.140625" style="109"/>
  </cols>
  <sheetData>
    <row r="1" spans="1:16" ht="8.25" customHeight="1" thickBot="1" x14ac:dyDescent="0.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6" ht="19.5" thickBot="1" x14ac:dyDescent="0.35">
      <c r="A2" s="108"/>
      <c r="B2" s="606" t="s">
        <v>558</v>
      </c>
      <c r="C2" s="607"/>
      <c r="D2" s="607"/>
      <c r="E2" s="607"/>
      <c r="F2" s="607"/>
      <c r="G2" s="608"/>
      <c r="H2" s="108"/>
      <c r="I2" s="616" t="s">
        <v>593</v>
      </c>
      <c r="J2" s="616"/>
      <c r="K2" s="616"/>
      <c r="M2" s="609" t="s">
        <v>475</v>
      </c>
      <c r="N2" s="610"/>
      <c r="O2" s="610"/>
      <c r="P2" s="611"/>
    </row>
    <row r="3" spans="1:16" ht="15.75" thickBot="1" x14ac:dyDescent="0.3">
      <c r="A3" s="108"/>
      <c r="B3" s="110"/>
      <c r="C3" s="111"/>
      <c r="D3" s="612"/>
      <c r="E3" s="612"/>
      <c r="F3" s="111"/>
      <c r="G3" s="112"/>
      <c r="H3" s="108"/>
      <c r="I3" s="274" t="s">
        <v>548</v>
      </c>
      <c r="J3" s="273" t="s">
        <v>549</v>
      </c>
      <c r="K3" s="273" t="s">
        <v>527</v>
      </c>
      <c r="M3" s="183"/>
      <c r="N3" s="184" t="s">
        <v>488</v>
      </c>
      <c r="O3" s="184" t="s">
        <v>380</v>
      </c>
      <c r="P3" s="185" t="s">
        <v>476</v>
      </c>
    </row>
    <row r="4" spans="1:16" ht="15.75" thickBot="1" x14ac:dyDescent="0.3">
      <c r="A4" s="108"/>
      <c r="B4" s="113"/>
      <c r="C4" s="613" t="s">
        <v>550</v>
      </c>
      <c r="D4" s="614"/>
      <c r="E4" s="614"/>
      <c r="F4" s="615"/>
      <c r="G4" s="114"/>
      <c r="H4" s="108"/>
      <c r="I4" s="332" t="s">
        <v>550</v>
      </c>
      <c r="J4" s="330" t="s">
        <v>517</v>
      </c>
      <c r="K4" s="272">
        <f>F25</f>
        <v>33816.669209323511</v>
      </c>
      <c r="M4" s="182" t="s">
        <v>477</v>
      </c>
      <c r="N4" s="181"/>
      <c r="O4" s="181"/>
      <c r="P4" s="116"/>
    </row>
    <row r="5" spans="1:16" ht="16.5" customHeight="1" x14ac:dyDescent="0.3">
      <c r="A5" s="108"/>
      <c r="B5" s="113"/>
      <c r="C5" s="117"/>
      <c r="D5" s="122" t="s">
        <v>379</v>
      </c>
      <c r="E5" s="122" t="s">
        <v>74</v>
      </c>
      <c r="F5" s="157" t="s">
        <v>75</v>
      </c>
      <c r="G5" s="114"/>
      <c r="H5" s="108"/>
      <c r="I5" s="332" t="s">
        <v>551</v>
      </c>
      <c r="J5" s="331" t="s">
        <v>518</v>
      </c>
      <c r="K5" s="177">
        <f>F50</f>
        <v>28747.304706264618</v>
      </c>
      <c r="L5" s="214" t="s">
        <v>529</v>
      </c>
      <c r="M5" s="186" t="s">
        <v>328</v>
      </c>
      <c r="N5" s="202">
        <v>45116.301703163015</v>
      </c>
      <c r="O5" s="320">
        <f>Salaries!G3</f>
        <v>53000</v>
      </c>
      <c r="P5" s="116" t="s">
        <v>589</v>
      </c>
    </row>
    <row r="6" spans="1:16" x14ac:dyDescent="0.25">
      <c r="A6" s="108"/>
      <c r="B6" s="113"/>
      <c r="C6" s="119" t="s">
        <v>328</v>
      </c>
      <c r="D6" s="120">
        <f>O5</f>
        <v>53000</v>
      </c>
      <c r="E6" s="121">
        <f>Analysis!B59</f>
        <v>1.2</v>
      </c>
      <c r="F6" s="123">
        <f>D6*E6</f>
        <v>63600</v>
      </c>
      <c r="G6" s="114"/>
      <c r="H6" s="108"/>
      <c r="I6" s="332" t="s">
        <v>552</v>
      </c>
      <c r="J6" s="331" t="s">
        <v>542</v>
      </c>
      <c r="K6" s="177">
        <f>F75</f>
        <v>25757.492307989607</v>
      </c>
      <c r="M6" s="178" t="s">
        <v>478</v>
      </c>
      <c r="N6" s="202">
        <v>30512.070226773958</v>
      </c>
      <c r="O6" s="320">
        <f>Salaries!G4</f>
        <v>34374.648553657324</v>
      </c>
      <c r="P6" s="116" t="s">
        <v>590</v>
      </c>
    </row>
    <row r="7" spans="1:16" x14ac:dyDescent="0.25">
      <c r="A7" s="108"/>
      <c r="B7" s="113"/>
      <c r="C7" s="124" t="s">
        <v>478</v>
      </c>
      <c r="D7" s="123">
        <f>O6</f>
        <v>34374.648553657324</v>
      </c>
      <c r="E7" s="125">
        <f>Analysis!C59</f>
        <v>4.3</v>
      </c>
      <c r="F7" s="123">
        <f t="shared" ref="F7:F8" si="0">D7*E7</f>
        <v>147810.98878072647</v>
      </c>
      <c r="G7" s="114"/>
      <c r="H7" s="108"/>
      <c r="I7" s="332" t="s">
        <v>553</v>
      </c>
      <c r="J7" s="331" t="s">
        <v>543</v>
      </c>
      <c r="K7" s="177">
        <f>F100</f>
        <v>23709.225182030645</v>
      </c>
      <c r="M7" s="178" t="s">
        <v>371</v>
      </c>
      <c r="N7" s="202">
        <v>26440.259740259738</v>
      </c>
      <c r="O7" s="320">
        <f>Salaries!G5</f>
        <v>28348.459311374503</v>
      </c>
      <c r="P7" s="116" t="s">
        <v>591</v>
      </c>
    </row>
    <row r="8" spans="1:16" x14ac:dyDescent="0.25">
      <c r="A8" s="108"/>
      <c r="B8" s="113"/>
      <c r="C8" s="124" t="s">
        <v>371</v>
      </c>
      <c r="D8" s="123">
        <f>O7</f>
        <v>28348.459311374503</v>
      </c>
      <c r="E8" s="125">
        <f>Analysis!D59</f>
        <v>0.5</v>
      </c>
      <c r="F8" s="123">
        <f t="shared" si="0"/>
        <v>14174.229655687252</v>
      </c>
      <c r="G8" s="114"/>
      <c r="H8" s="108"/>
      <c r="I8" s="332" t="s">
        <v>554</v>
      </c>
      <c r="J8" s="331" t="s">
        <v>539</v>
      </c>
      <c r="K8" s="177">
        <f>F125</f>
        <v>15114.269965546422</v>
      </c>
      <c r="M8" s="115" t="s">
        <v>482</v>
      </c>
      <c r="N8" s="128"/>
      <c r="O8" s="321"/>
      <c r="P8" s="116"/>
    </row>
    <row r="9" spans="1:16" x14ac:dyDescent="0.25">
      <c r="A9" s="108"/>
      <c r="B9" s="113"/>
      <c r="C9" s="124"/>
      <c r="D9" s="126"/>
      <c r="E9" s="127"/>
      <c r="F9" s="126"/>
      <c r="G9" s="114"/>
      <c r="H9" s="108"/>
      <c r="I9" s="332" t="s">
        <v>555</v>
      </c>
      <c r="J9" s="331" t="s">
        <v>540</v>
      </c>
      <c r="K9" s="177">
        <f>F150</f>
        <v>13347.530083812277</v>
      </c>
      <c r="M9" s="203" t="s">
        <v>481</v>
      </c>
      <c r="N9" s="326">
        <f>Expenses!$F$74</f>
        <v>0.17581298601157255</v>
      </c>
      <c r="O9" s="327">
        <f>Expenses!$F$74</f>
        <v>0.17581298601157255</v>
      </c>
      <c r="P9" s="116" t="s">
        <v>528</v>
      </c>
    </row>
    <row r="10" spans="1:16" x14ac:dyDescent="0.25">
      <c r="A10" s="108"/>
      <c r="B10" s="113"/>
      <c r="C10" s="129" t="s">
        <v>480</v>
      </c>
      <c r="D10" s="129"/>
      <c r="E10" s="130">
        <f>SUM(E6:E8)</f>
        <v>6</v>
      </c>
      <c r="F10" s="131">
        <f>SUM(F6:F8)</f>
        <v>225585.21843641374</v>
      </c>
      <c r="G10" s="114"/>
      <c r="H10" s="108"/>
      <c r="I10" s="332" t="s">
        <v>556</v>
      </c>
      <c r="J10" s="331" t="s">
        <v>541</v>
      </c>
      <c r="K10" s="177">
        <f>F175</f>
        <v>8206.7551745673754</v>
      </c>
      <c r="M10" s="203" t="s">
        <v>503</v>
      </c>
      <c r="N10" s="209"/>
      <c r="O10" s="322">
        <f>Analysis!$H$59</f>
        <v>4000</v>
      </c>
      <c r="P10" s="116" t="s">
        <v>587</v>
      </c>
    </row>
    <row r="11" spans="1:16" x14ac:dyDescent="0.25">
      <c r="A11" s="108"/>
      <c r="B11" s="113"/>
      <c r="C11" s="134"/>
      <c r="D11" s="134"/>
      <c r="E11" s="134"/>
      <c r="F11" s="134"/>
      <c r="G11" s="114"/>
      <c r="H11" s="108"/>
      <c r="I11" s="332" t="s">
        <v>557</v>
      </c>
      <c r="J11" s="331" t="s">
        <v>544</v>
      </c>
      <c r="K11" s="177">
        <f>F200</f>
        <v>5297.9338795205385</v>
      </c>
      <c r="M11" s="186" t="s">
        <v>381</v>
      </c>
      <c r="N11" s="118">
        <f>Analysis!$G$33</f>
        <v>7500</v>
      </c>
      <c r="O11" s="323">
        <f>Analysis!$G$33</f>
        <v>7500</v>
      </c>
      <c r="P11" s="116" t="s">
        <v>514</v>
      </c>
    </row>
    <row r="12" spans="1:16" ht="14.45" x14ac:dyDescent="0.3">
      <c r="A12" s="108"/>
      <c r="B12" s="113"/>
      <c r="C12" s="135" t="s">
        <v>481</v>
      </c>
      <c r="D12" s="134"/>
      <c r="E12" s="136">
        <f>$O$9</f>
        <v>0.17581298601157255</v>
      </c>
      <c r="F12" s="137">
        <f>F10*E12</f>
        <v>39660.810853378745</v>
      </c>
      <c r="G12" s="114"/>
      <c r="H12" s="108"/>
      <c r="I12" s="108"/>
      <c r="J12" s="108"/>
      <c r="K12" s="108"/>
      <c r="M12" s="186" t="s">
        <v>592</v>
      </c>
      <c r="N12" s="118"/>
      <c r="O12" s="323">
        <f>Expenses!F34</f>
        <v>4146.7001434720232</v>
      </c>
      <c r="P12" s="116" t="s">
        <v>514</v>
      </c>
    </row>
    <row r="13" spans="1:16" ht="14.45" x14ac:dyDescent="0.3">
      <c r="A13" s="108"/>
      <c r="B13" s="113"/>
      <c r="C13" s="134"/>
      <c r="D13" s="134"/>
      <c r="E13" s="134"/>
      <c r="F13" s="138"/>
      <c r="G13" s="114"/>
      <c r="H13" s="108"/>
      <c r="I13" s="108"/>
      <c r="J13" s="108"/>
      <c r="K13" s="108"/>
      <c r="M13" s="186" t="s">
        <v>489</v>
      </c>
      <c r="N13" s="118">
        <f>Analysis!$AI$12</f>
        <v>206.33620689655174</v>
      </c>
      <c r="O13" s="323">
        <f>Analysis!$AI$12</f>
        <v>206.33620689655174</v>
      </c>
      <c r="P13" s="116" t="s">
        <v>514</v>
      </c>
    </row>
    <row r="14" spans="1:16" ht="14.45" x14ac:dyDescent="0.3">
      <c r="A14" s="108"/>
      <c r="B14" s="113"/>
      <c r="C14" s="129" t="s">
        <v>483</v>
      </c>
      <c r="D14" s="139"/>
      <c r="E14" s="139"/>
      <c r="F14" s="140">
        <f>F10+F12</f>
        <v>265246.02928979247</v>
      </c>
      <c r="G14" s="114"/>
      <c r="H14" s="108"/>
      <c r="I14" s="108"/>
      <c r="J14" s="108"/>
      <c r="K14" s="108"/>
      <c r="M14" s="186" t="s">
        <v>484</v>
      </c>
      <c r="N14" s="118">
        <f>Analysis!$AH$12</f>
        <v>1564.3965517241379</v>
      </c>
      <c r="O14" s="323">
        <f>Analysis!$AH$12</f>
        <v>1564.3965517241379</v>
      </c>
      <c r="P14" s="116" t="s">
        <v>514</v>
      </c>
    </row>
    <row r="15" spans="1:16" ht="14.45" x14ac:dyDescent="0.3">
      <c r="A15" s="108"/>
      <c r="B15" s="113"/>
      <c r="C15" s="124"/>
      <c r="D15" s="134"/>
      <c r="E15" s="134"/>
      <c r="F15" s="137"/>
      <c r="G15" s="114"/>
      <c r="H15" s="108"/>
      <c r="I15" s="108"/>
      <c r="J15" s="108"/>
      <c r="K15" s="108"/>
      <c r="M15" s="186" t="s">
        <v>485</v>
      </c>
      <c r="N15" s="118">
        <f>Analysis!$AG$12</f>
        <v>376.29310344827587</v>
      </c>
      <c r="O15" s="323">
        <f>Analysis!$AG$12</f>
        <v>376.29310344827587</v>
      </c>
      <c r="P15" s="116" t="s">
        <v>514</v>
      </c>
    </row>
    <row r="16" spans="1:16" ht="14.45" x14ac:dyDescent="0.3">
      <c r="A16" s="108"/>
      <c r="B16" s="132"/>
      <c r="C16" s="135" t="s">
        <v>503</v>
      </c>
      <c r="D16" s="133"/>
      <c r="E16" s="159">
        <f>$O$10</f>
        <v>4000</v>
      </c>
      <c r="F16" s="201">
        <f>E16*E10</f>
        <v>24000</v>
      </c>
      <c r="G16" s="116"/>
      <c r="H16" s="108"/>
      <c r="I16" s="108"/>
      <c r="J16" s="108"/>
      <c r="K16" s="108"/>
      <c r="M16" s="186" t="s">
        <v>510</v>
      </c>
      <c r="N16" s="179">
        <f>Expenses!$E$73</f>
        <v>0.17205932538668167</v>
      </c>
      <c r="O16" s="324">
        <v>0.12</v>
      </c>
      <c r="P16" s="116" t="s">
        <v>515</v>
      </c>
    </row>
    <row r="17" spans="1:16" thickBot="1" x14ac:dyDescent="0.35">
      <c r="A17" s="108"/>
      <c r="B17" s="132"/>
      <c r="C17" s="135" t="s">
        <v>381</v>
      </c>
      <c r="D17" s="133"/>
      <c r="E17" s="159">
        <f>$O$11</f>
        <v>7500</v>
      </c>
      <c r="F17" s="142">
        <f>E17*$E$10</f>
        <v>45000</v>
      </c>
      <c r="G17" s="116"/>
      <c r="H17" s="108"/>
      <c r="I17" s="108"/>
      <c r="J17" s="108"/>
      <c r="K17" s="108"/>
      <c r="M17" s="210" t="s">
        <v>511</v>
      </c>
      <c r="N17" s="211"/>
      <c r="O17" s="325">
        <f>CAF!$BI$25</f>
        <v>4.3768475255077849E-2</v>
      </c>
      <c r="P17" s="149" t="s">
        <v>566</v>
      </c>
    </row>
    <row r="18" spans="1:16" ht="15" customHeight="1" thickBot="1" x14ac:dyDescent="0.35">
      <c r="A18" s="108"/>
      <c r="B18" s="113"/>
      <c r="C18" s="135" t="s">
        <v>489</v>
      </c>
      <c r="D18" s="134"/>
      <c r="E18" s="141">
        <f>$O$13</f>
        <v>206.33620689655174</v>
      </c>
      <c r="F18" s="142">
        <f>E18*$E$10</f>
        <v>1238.0172413793105</v>
      </c>
      <c r="G18" s="114"/>
      <c r="H18" s="108"/>
      <c r="I18" s="108"/>
      <c r="J18" s="108"/>
      <c r="K18" s="108"/>
    </row>
    <row r="19" spans="1:16" ht="15" customHeight="1" x14ac:dyDescent="0.25">
      <c r="A19" s="108"/>
      <c r="B19" s="113"/>
      <c r="C19" s="135" t="s">
        <v>484</v>
      </c>
      <c r="D19" s="134"/>
      <c r="E19" s="141">
        <f>$O$14</f>
        <v>1564.3965517241379</v>
      </c>
      <c r="F19" s="142">
        <f>E19*$E$10</f>
        <v>9386.3793103448279</v>
      </c>
      <c r="G19" s="114"/>
      <c r="H19" s="108"/>
      <c r="I19" s="108"/>
      <c r="J19" s="108"/>
      <c r="K19" s="108"/>
      <c r="M19" s="617" t="s">
        <v>530</v>
      </c>
      <c r="N19" s="618"/>
      <c r="O19" s="618"/>
      <c r="P19" s="619"/>
    </row>
    <row r="20" spans="1:16" x14ac:dyDescent="0.25">
      <c r="A20" s="108"/>
      <c r="B20" s="113"/>
      <c r="C20" s="135" t="s">
        <v>485</v>
      </c>
      <c r="D20" s="134"/>
      <c r="E20" s="141">
        <f>$O$15</f>
        <v>376.29310344827587</v>
      </c>
      <c r="F20" s="160">
        <f>E20*$E$10</f>
        <v>2257.7586206896553</v>
      </c>
      <c r="G20" s="114"/>
      <c r="H20" s="108"/>
      <c r="I20" s="108"/>
      <c r="J20" s="108"/>
      <c r="K20" s="108"/>
      <c r="M20" s="620"/>
      <c r="N20" s="621"/>
      <c r="O20" s="621"/>
      <c r="P20" s="622"/>
    </row>
    <row r="21" spans="1:16" ht="15" customHeight="1" thickBot="1" x14ac:dyDescent="0.3">
      <c r="A21" s="108"/>
      <c r="B21" s="113"/>
      <c r="C21" s="129" t="s">
        <v>486</v>
      </c>
      <c r="D21" s="139"/>
      <c r="E21" s="139"/>
      <c r="F21" s="142">
        <f>SUM(F14:F20)</f>
        <v>347128.18446220626</v>
      </c>
      <c r="G21" s="114"/>
      <c r="H21" s="108"/>
      <c r="I21" s="108"/>
      <c r="J21" s="108"/>
      <c r="K21" s="108"/>
      <c r="M21" s="623"/>
      <c r="N21" s="624"/>
      <c r="O21" s="624"/>
      <c r="P21" s="625"/>
    </row>
    <row r="22" spans="1:16" thickBot="1" x14ac:dyDescent="0.35">
      <c r="A22" s="108"/>
      <c r="B22" s="113"/>
      <c r="C22" s="143" t="s">
        <v>487</v>
      </c>
      <c r="D22" s="144"/>
      <c r="E22" s="145">
        <f>$O$16</f>
        <v>0.12</v>
      </c>
      <c r="F22" s="146">
        <f>F21*E22</f>
        <v>41655.382135464752</v>
      </c>
      <c r="G22" s="114"/>
      <c r="H22" s="108"/>
      <c r="I22" s="108"/>
      <c r="J22" s="108"/>
      <c r="K22" s="108"/>
    </row>
    <row r="23" spans="1:16" thickTop="1" x14ac:dyDescent="0.3">
      <c r="A23" s="108"/>
      <c r="B23" s="113"/>
      <c r="C23" s="135" t="s">
        <v>567</v>
      </c>
      <c r="D23" s="135"/>
      <c r="E23" s="135"/>
      <c r="F23" s="147">
        <f>SUM(F21:F22)</f>
        <v>388783.56659767102</v>
      </c>
      <c r="G23" s="114"/>
      <c r="H23" s="108"/>
      <c r="I23" s="108"/>
      <c r="J23" s="108"/>
      <c r="K23" s="108"/>
    </row>
    <row r="24" spans="1:16" thickBot="1" x14ac:dyDescent="0.35">
      <c r="A24" s="108"/>
      <c r="B24" s="113"/>
      <c r="C24" s="148" t="s">
        <v>568</v>
      </c>
      <c r="D24" s="134"/>
      <c r="E24" s="136">
        <f>$O$17</f>
        <v>4.3768475255077849E-2</v>
      </c>
      <c r="F24" s="147">
        <f>(F23+(F23*E24))</f>
        <v>405800.0305118821</v>
      </c>
      <c r="G24" s="114"/>
      <c r="H24" s="108"/>
      <c r="I24" s="108"/>
      <c r="J24" s="108"/>
      <c r="K24" s="108"/>
      <c r="L24" s="161"/>
    </row>
    <row r="25" spans="1:16" thickBot="1" x14ac:dyDescent="0.35">
      <c r="A25" s="108"/>
      <c r="B25" s="132"/>
      <c r="C25" s="148" t="s">
        <v>527</v>
      </c>
      <c r="D25" s="133"/>
      <c r="E25" s="133"/>
      <c r="F25" s="213">
        <f>F24/12</f>
        <v>33816.669209323511</v>
      </c>
      <c r="G25" s="116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 ht="7.5" customHeight="1" thickBot="1" x14ac:dyDescent="0.35">
      <c r="B26" s="150"/>
      <c r="C26" s="151"/>
      <c r="D26" s="152"/>
      <c r="E26" s="152"/>
      <c r="F26" s="153"/>
      <c r="G26" s="154"/>
      <c r="K26" s="108"/>
      <c r="L26" s="108"/>
      <c r="M26" s="108"/>
      <c r="N26" s="108"/>
      <c r="O26" s="108"/>
      <c r="P26" s="108"/>
    </row>
    <row r="27" spans="1:16" thickBot="1" x14ac:dyDescent="0.35">
      <c r="K27" s="108"/>
      <c r="L27" s="108"/>
      <c r="M27" s="108"/>
      <c r="N27" s="108"/>
      <c r="O27" s="108"/>
      <c r="P27" s="108"/>
    </row>
    <row r="28" spans="1:16" thickBot="1" x14ac:dyDescent="0.35">
      <c r="B28" s="110"/>
      <c r="C28" s="111"/>
      <c r="D28" s="188"/>
      <c r="E28" s="188"/>
      <c r="F28" s="111"/>
      <c r="G28" s="112"/>
      <c r="K28" s="108"/>
      <c r="L28" s="108"/>
      <c r="M28" s="108"/>
      <c r="N28" s="108"/>
      <c r="O28" s="108"/>
      <c r="P28" s="108"/>
    </row>
    <row r="29" spans="1:16" thickBot="1" x14ac:dyDescent="0.35">
      <c r="B29" s="113"/>
      <c r="C29" s="603" t="s">
        <v>551</v>
      </c>
      <c r="D29" s="604"/>
      <c r="E29" s="604"/>
      <c r="F29" s="605"/>
      <c r="G29" s="114"/>
      <c r="K29" s="108"/>
      <c r="L29" s="108"/>
      <c r="M29" s="108"/>
      <c r="N29" s="108"/>
      <c r="O29" s="108"/>
      <c r="P29" s="108"/>
    </row>
    <row r="30" spans="1:16" ht="14.45" x14ac:dyDescent="0.3">
      <c r="B30" s="113"/>
      <c r="C30" s="117"/>
      <c r="D30" s="122" t="s">
        <v>379</v>
      </c>
      <c r="E30" s="122" t="s">
        <v>74</v>
      </c>
      <c r="F30" s="157" t="s">
        <v>75</v>
      </c>
      <c r="G30" s="114"/>
      <c r="K30" s="108"/>
      <c r="L30" s="108"/>
      <c r="M30" s="108"/>
      <c r="N30" s="108"/>
      <c r="O30" s="108"/>
      <c r="P30" s="108"/>
    </row>
    <row r="31" spans="1:16" ht="14.45" x14ac:dyDescent="0.3">
      <c r="B31" s="113"/>
      <c r="C31" s="119" t="s">
        <v>328</v>
      </c>
      <c r="D31" s="120">
        <f>$O$5</f>
        <v>53000</v>
      </c>
      <c r="E31" s="121">
        <f>Analysis!B60</f>
        <v>1</v>
      </c>
      <c r="F31" s="123">
        <f>D31*E31</f>
        <v>53000</v>
      </c>
      <c r="G31" s="114"/>
      <c r="K31" s="108"/>
      <c r="L31" s="108"/>
      <c r="M31" s="108"/>
      <c r="N31" s="108"/>
      <c r="O31" s="108"/>
      <c r="P31" s="108"/>
    </row>
    <row r="32" spans="1:16" ht="14.45" x14ac:dyDescent="0.3">
      <c r="B32" s="113"/>
      <c r="C32" s="124" t="s">
        <v>478</v>
      </c>
      <c r="D32" s="123">
        <f>$O$6</f>
        <v>34374.648553657324</v>
      </c>
      <c r="E32" s="125">
        <v>4</v>
      </c>
      <c r="F32" s="123">
        <f t="shared" ref="F32:F33" si="1">D32*E32</f>
        <v>137498.59421462929</v>
      </c>
      <c r="G32" s="114"/>
      <c r="K32" s="108"/>
      <c r="L32" s="108"/>
      <c r="M32" s="108"/>
      <c r="N32" s="108"/>
      <c r="O32" s="108"/>
      <c r="P32" s="108"/>
    </row>
    <row r="33" spans="2:16" ht="14.45" x14ac:dyDescent="0.3">
      <c r="B33" s="113"/>
      <c r="C33" s="124" t="s">
        <v>371</v>
      </c>
      <c r="D33" s="123">
        <f>$O$7</f>
        <v>28348.459311374503</v>
      </c>
      <c r="E33" s="125">
        <f>Analysis!D60</f>
        <v>0.45</v>
      </c>
      <c r="F33" s="123">
        <f t="shared" si="1"/>
        <v>12756.806690118527</v>
      </c>
      <c r="G33" s="114"/>
      <c r="K33" s="108"/>
      <c r="L33" s="108"/>
      <c r="M33" s="108"/>
      <c r="N33" s="108"/>
      <c r="O33" s="108"/>
      <c r="P33" s="108"/>
    </row>
    <row r="34" spans="2:16" ht="14.45" x14ac:dyDescent="0.3">
      <c r="B34" s="132"/>
      <c r="C34" s="133"/>
      <c r="D34" s="133"/>
      <c r="E34" s="133"/>
      <c r="F34" s="133"/>
      <c r="G34" s="116"/>
      <c r="K34" s="108"/>
      <c r="L34" s="108"/>
      <c r="M34" s="108"/>
      <c r="N34" s="108"/>
      <c r="O34" s="108"/>
      <c r="P34" s="108"/>
    </row>
    <row r="35" spans="2:16" ht="14.45" x14ac:dyDescent="0.3">
      <c r="B35" s="113"/>
      <c r="C35" s="129" t="s">
        <v>480</v>
      </c>
      <c r="D35" s="129"/>
      <c r="E35" s="130">
        <f>SUM(E31:E33)</f>
        <v>5.45</v>
      </c>
      <c r="F35" s="131">
        <f>SUM(F31:F33)</f>
        <v>203255.40090474783</v>
      </c>
      <c r="G35" s="114"/>
      <c r="K35" s="108"/>
      <c r="L35" s="108"/>
      <c r="M35" s="108"/>
      <c r="N35" s="108"/>
      <c r="O35" s="108"/>
      <c r="P35" s="108"/>
    </row>
    <row r="36" spans="2:16" ht="14.45" x14ac:dyDescent="0.3">
      <c r="B36" s="113"/>
      <c r="C36" s="134"/>
      <c r="D36" s="134"/>
      <c r="E36" s="134"/>
      <c r="F36" s="134"/>
      <c r="G36" s="114"/>
    </row>
    <row r="37" spans="2:16" ht="14.45" x14ac:dyDescent="0.3">
      <c r="B37" s="113"/>
      <c r="C37" s="135" t="s">
        <v>481</v>
      </c>
      <c r="D37" s="134"/>
      <c r="E37" s="136">
        <f>$O$9</f>
        <v>0.17581298601157255</v>
      </c>
      <c r="F37" s="137">
        <f>F35*E37</f>
        <v>35734.938956042999</v>
      </c>
      <c r="G37" s="114"/>
    </row>
    <row r="38" spans="2:16" ht="14.45" x14ac:dyDescent="0.3">
      <c r="B38" s="113"/>
      <c r="C38" s="134"/>
      <c r="D38" s="134"/>
      <c r="E38" s="134"/>
      <c r="F38" s="138"/>
      <c r="G38" s="114"/>
    </row>
    <row r="39" spans="2:16" ht="14.45" x14ac:dyDescent="0.3">
      <c r="B39" s="113"/>
      <c r="C39" s="129" t="s">
        <v>483</v>
      </c>
      <c r="D39" s="139"/>
      <c r="E39" s="139"/>
      <c r="F39" s="140">
        <f>F35+F37</f>
        <v>238990.33986079082</v>
      </c>
      <c r="G39" s="114"/>
    </row>
    <row r="40" spans="2:16" ht="14.45" x14ac:dyDescent="0.3">
      <c r="B40" s="132"/>
      <c r="C40" s="133"/>
      <c r="D40" s="133"/>
      <c r="E40" s="134"/>
      <c r="F40" s="133"/>
      <c r="G40" s="116"/>
    </row>
    <row r="41" spans="2:16" ht="14.45" x14ac:dyDescent="0.3">
      <c r="B41" s="113"/>
      <c r="C41" s="135" t="s">
        <v>503</v>
      </c>
      <c r="D41" s="134"/>
      <c r="E41" s="159">
        <f>$O$10</f>
        <v>4000</v>
      </c>
      <c r="F41" s="201">
        <f>E41*E35</f>
        <v>21800</v>
      </c>
      <c r="G41" s="114"/>
    </row>
    <row r="42" spans="2:16" ht="14.45" x14ac:dyDescent="0.3">
      <c r="B42" s="132"/>
      <c r="C42" s="135" t="s">
        <v>381</v>
      </c>
      <c r="D42" s="133"/>
      <c r="E42" s="159">
        <f>$O$12</f>
        <v>4146.7001434720232</v>
      </c>
      <c r="F42" s="142">
        <f>E42*$E$35</f>
        <v>22599.515781922528</v>
      </c>
      <c r="G42" s="116"/>
    </row>
    <row r="43" spans="2:16" ht="14.45" x14ac:dyDescent="0.3">
      <c r="B43" s="113"/>
      <c r="C43" s="135" t="s">
        <v>489</v>
      </c>
      <c r="D43" s="134"/>
      <c r="E43" s="141">
        <f>$O$13</f>
        <v>206.33620689655174</v>
      </c>
      <c r="F43" s="142">
        <f>E43*$E$35</f>
        <v>1124.532327586207</v>
      </c>
      <c r="G43" s="114"/>
    </row>
    <row r="44" spans="2:16" ht="14.45" x14ac:dyDescent="0.3">
      <c r="B44" s="113"/>
      <c r="C44" s="135" t="s">
        <v>484</v>
      </c>
      <c r="D44" s="134"/>
      <c r="E44" s="141">
        <f>$O$14</f>
        <v>1564.3965517241379</v>
      </c>
      <c r="F44" s="142">
        <f>E44*$E$35</f>
        <v>8525.9612068965525</v>
      </c>
      <c r="G44" s="114"/>
    </row>
    <row r="45" spans="2:16" ht="14.45" x14ac:dyDescent="0.3">
      <c r="B45" s="113"/>
      <c r="C45" s="135" t="s">
        <v>485</v>
      </c>
      <c r="D45" s="134"/>
      <c r="E45" s="141">
        <f>$O$15</f>
        <v>376.29310344827587</v>
      </c>
      <c r="F45" s="160">
        <f>E45*$E$35</f>
        <v>2050.7974137931037</v>
      </c>
      <c r="G45" s="114"/>
    </row>
    <row r="46" spans="2:16" ht="14.45" x14ac:dyDescent="0.3">
      <c r="B46" s="113"/>
      <c r="C46" s="129" t="s">
        <v>486</v>
      </c>
      <c r="D46" s="139"/>
      <c r="E46" s="139"/>
      <c r="F46" s="142">
        <f>SUM(F39:F45)</f>
        <v>295091.14659098926</v>
      </c>
      <c r="G46" s="114"/>
    </row>
    <row r="47" spans="2:16" thickBot="1" x14ac:dyDescent="0.35">
      <c r="B47" s="113"/>
      <c r="C47" s="143" t="s">
        <v>487</v>
      </c>
      <c r="D47" s="144"/>
      <c r="E47" s="145">
        <f>$O$16</f>
        <v>0.12</v>
      </c>
      <c r="F47" s="170">
        <f>F46*E47</f>
        <v>35410.937590918707</v>
      </c>
      <c r="G47" s="114"/>
    </row>
    <row r="48" spans="2:16" thickTop="1" x14ac:dyDescent="0.3">
      <c r="B48" s="113"/>
      <c r="C48" s="135" t="s">
        <v>567</v>
      </c>
      <c r="D48" s="135"/>
      <c r="E48" s="135"/>
      <c r="F48" s="147">
        <f>SUM(F46:F47)</f>
        <v>330502.08418190794</v>
      </c>
      <c r="G48" s="114"/>
    </row>
    <row r="49" spans="1:12" thickBot="1" x14ac:dyDescent="0.35">
      <c r="B49" s="113"/>
      <c r="C49" s="135" t="s">
        <v>568</v>
      </c>
      <c r="D49" s="134"/>
      <c r="E49" s="136">
        <f>$O$17</f>
        <v>4.3768475255077849E-2</v>
      </c>
      <c r="F49" s="147">
        <f>(F48+(F48*E49))</f>
        <v>344967.6564751754</v>
      </c>
      <c r="G49" s="114"/>
    </row>
    <row r="50" spans="1:12" thickBot="1" x14ac:dyDescent="0.35">
      <c r="A50" s="108"/>
      <c r="B50" s="132"/>
      <c r="C50" s="148" t="s">
        <v>527</v>
      </c>
      <c r="D50" s="133"/>
      <c r="E50" s="133"/>
      <c r="F50" s="213">
        <f>F49/12</f>
        <v>28747.304706264618</v>
      </c>
      <c r="G50" s="116"/>
      <c r="H50" s="108"/>
      <c r="I50" s="108"/>
      <c r="J50" s="108"/>
      <c r="K50" s="108"/>
      <c r="L50" s="155"/>
    </row>
    <row r="51" spans="1:12" ht="7.5" customHeight="1" thickBot="1" x14ac:dyDescent="0.35">
      <c r="B51" s="150"/>
      <c r="C51" s="151"/>
      <c r="D51" s="152"/>
      <c r="E51" s="152"/>
      <c r="F51" s="153"/>
      <c r="G51" s="154"/>
    </row>
    <row r="52" spans="1:12" thickBot="1" x14ac:dyDescent="0.35"/>
    <row r="53" spans="1:12" thickBot="1" x14ac:dyDescent="0.35">
      <c r="B53" s="110"/>
      <c r="C53" s="111"/>
      <c r="D53" s="188"/>
      <c r="E53" s="188"/>
      <c r="F53" s="111"/>
      <c r="G53" s="112"/>
    </row>
    <row r="54" spans="1:12" thickBot="1" x14ac:dyDescent="0.35">
      <c r="B54" s="113"/>
      <c r="C54" s="603" t="s">
        <v>552</v>
      </c>
      <c r="D54" s="604"/>
      <c r="E54" s="604"/>
      <c r="F54" s="605"/>
      <c r="G54" s="114"/>
    </row>
    <row r="55" spans="1:12" ht="14.45" x14ac:dyDescent="0.3">
      <c r="B55" s="113"/>
      <c r="C55" s="117"/>
      <c r="D55" s="122" t="s">
        <v>379</v>
      </c>
      <c r="E55" s="122" t="s">
        <v>74</v>
      </c>
      <c r="F55" s="157" t="s">
        <v>75</v>
      </c>
      <c r="G55" s="114"/>
    </row>
    <row r="56" spans="1:12" ht="14.45" x14ac:dyDescent="0.3">
      <c r="B56" s="113"/>
      <c r="C56" s="119" t="s">
        <v>328</v>
      </c>
      <c r="D56" s="120">
        <f>$O$5</f>
        <v>53000</v>
      </c>
      <c r="E56" s="121">
        <f>Analysis!B61</f>
        <v>0.8</v>
      </c>
      <c r="F56" s="123">
        <f>D56*E56</f>
        <v>42400</v>
      </c>
      <c r="G56" s="114"/>
    </row>
    <row r="57" spans="1:12" ht="14.45" x14ac:dyDescent="0.3">
      <c r="B57" s="113"/>
      <c r="C57" s="124" t="s">
        <v>478</v>
      </c>
      <c r="D57" s="123">
        <f>$O$6</f>
        <v>34374.648553657324</v>
      </c>
      <c r="E57" s="125">
        <v>3.75</v>
      </c>
      <c r="F57" s="123">
        <f t="shared" ref="F57:F58" si="2">D57*E57</f>
        <v>128904.93207621496</v>
      </c>
      <c r="G57" s="114"/>
    </row>
    <row r="58" spans="1:12" x14ac:dyDescent="0.25">
      <c r="B58" s="113"/>
      <c r="C58" s="124" t="s">
        <v>371</v>
      </c>
      <c r="D58" s="123">
        <f>$O$7</f>
        <v>28348.459311374503</v>
      </c>
      <c r="E58" s="125">
        <f>Analysis!D61</f>
        <v>0.37</v>
      </c>
      <c r="F58" s="123">
        <f t="shared" si="2"/>
        <v>10488.929945208565</v>
      </c>
      <c r="G58" s="114"/>
    </row>
    <row r="59" spans="1:12" x14ac:dyDescent="0.25">
      <c r="B59" s="132"/>
      <c r="C59" s="133"/>
      <c r="D59" s="133"/>
      <c r="E59" s="133"/>
      <c r="F59" s="133"/>
      <c r="G59" s="116"/>
    </row>
    <row r="60" spans="1:12" x14ac:dyDescent="0.25">
      <c r="B60" s="113"/>
      <c r="C60" s="129" t="s">
        <v>480</v>
      </c>
      <c r="D60" s="129"/>
      <c r="E60" s="130">
        <f>SUM(E56:E58)</f>
        <v>4.92</v>
      </c>
      <c r="F60" s="131">
        <f>SUM(F56:F58)</f>
        <v>181793.86202142353</v>
      </c>
      <c r="G60" s="114"/>
    </row>
    <row r="61" spans="1:12" x14ac:dyDescent="0.25">
      <c r="B61" s="113"/>
      <c r="C61" s="134"/>
      <c r="D61" s="134"/>
      <c r="E61" s="134"/>
      <c r="F61" s="134"/>
      <c r="G61" s="114"/>
    </row>
    <row r="62" spans="1:12" x14ac:dyDescent="0.25">
      <c r="B62" s="113"/>
      <c r="C62" s="135" t="s">
        <v>481</v>
      </c>
      <c r="D62" s="134"/>
      <c r="E62" s="136">
        <f>$O$9</f>
        <v>0.17581298601157255</v>
      </c>
      <c r="F62" s="137">
        <f>F60*E62</f>
        <v>31961.721720562284</v>
      </c>
      <c r="G62" s="114"/>
    </row>
    <row r="63" spans="1:12" x14ac:dyDescent="0.25">
      <c r="B63" s="113"/>
      <c r="C63" s="134"/>
      <c r="D63" s="134"/>
      <c r="E63" s="134"/>
      <c r="F63" s="138"/>
      <c r="G63" s="114"/>
    </row>
    <row r="64" spans="1:12" x14ac:dyDescent="0.25">
      <c r="B64" s="113"/>
      <c r="C64" s="129" t="s">
        <v>483</v>
      </c>
      <c r="D64" s="139"/>
      <c r="E64" s="139"/>
      <c r="F64" s="140">
        <f>F60+F62</f>
        <v>213755.58374198581</v>
      </c>
      <c r="G64" s="114"/>
    </row>
    <row r="65" spans="1:12" x14ac:dyDescent="0.25">
      <c r="B65" s="132"/>
      <c r="C65" s="133"/>
      <c r="D65" s="133"/>
      <c r="E65" s="134"/>
      <c r="F65" s="133"/>
      <c r="G65" s="116"/>
    </row>
    <row r="66" spans="1:12" x14ac:dyDescent="0.25">
      <c r="B66" s="113"/>
      <c r="C66" s="135" t="s">
        <v>503</v>
      </c>
      <c r="D66" s="134"/>
      <c r="E66" s="159">
        <f>$O$10</f>
        <v>4000</v>
      </c>
      <c r="F66" s="201">
        <f>E66*E60</f>
        <v>19680</v>
      </c>
      <c r="G66" s="114"/>
    </row>
    <row r="67" spans="1:12" x14ac:dyDescent="0.25">
      <c r="B67" s="132"/>
      <c r="C67" s="135" t="s">
        <v>381</v>
      </c>
      <c r="D67" s="133"/>
      <c r="E67" s="159">
        <f>$O$12</f>
        <v>4146.7001434720232</v>
      </c>
      <c r="F67" s="142">
        <f>E67*$E$60</f>
        <v>20401.764705882353</v>
      </c>
      <c r="G67" s="116"/>
    </row>
    <row r="68" spans="1:12" x14ac:dyDescent="0.25">
      <c r="B68" s="113"/>
      <c r="C68" s="135" t="s">
        <v>489</v>
      </c>
      <c r="D68" s="134"/>
      <c r="E68" s="141">
        <f>$O$13</f>
        <v>206.33620689655174</v>
      </c>
      <c r="F68" s="142">
        <f>E68*$E$60</f>
        <v>1015.1741379310346</v>
      </c>
      <c r="G68" s="114"/>
    </row>
    <row r="69" spans="1:12" x14ac:dyDescent="0.25">
      <c r="B69" s="113"/>
      <c r="C69" s="135" t="s">
        <v>484</v>
      </c>
      <c r="D69" s="134"/>
      <c r="E69" s="141">
        <f>$O$14</f>
        <v>1564.3965517241379</v>
      </c>
      <c r="F69" s="142">
        <f>E69*$E$60</f>
        <v>7696.8310344827587</v>
      </c>
      <c r="G69" s="114"/>
    </row>
    <row r="70" spans="1:12" x14ac:dyDescent="0.25">
      <c r="B70" s="113"/>
      <c r="C70" s="135" t="s">
        <v>485</v>
      </c>
      <c r="D70" s="134"/>
      <c r="E70" s="141">
        <f>$O$15</f>
        <v>376.29310344827587</v>
      </c>
      <c r="F70" s="160">
        <f>E70*$E$60</f>
        <v>1851.3620689655172</v>
      </c>
      <c r="G70" s="114"/>
    </row>
    <row r="71" spans="1:12" x14ac:dyDescent="0.25">
      <c r="B71" s="113"/>
      <c r="C71" s="129" t="s">
        <v>486</v>
      </c>
      <c r="D71" s="139"/>
      <c r="E71" s="139"/>
      <c r="F71" s="142">
        <f>SUM(F64:F70)</f>
        <v>264400.71568924747</v>
      </c>
      <c r="G71" s="114"/>
    </row>
    <row r="72" spans="1:12" ht="15.75" thickBot="1" x14ac:dyDescent="0.3">
      <c r="B72" s="113"/>
      <c r="C72" s="143" t="s">
        <v>487</v>
      </c>
      <c r="D72" s="144"/>
      <c r="E72" s="145">
        <f>$O$16</f>
        <v>0.12</v>
      </c>
      <c r="F72" s="170">
        <f>F71*E72</f>
        <v>31728.085882709696</v>
      </c>
      <c r="G72" s="114"/>
    </row>
    <row r="73" spans="1:12" ht="15.75" thickTop="1" x14ac:dyDescent="0.25">
      <c r="B73" s="113"/>
      <c r="C73" s="135" t="s">
        <v>567</v>
      </c>
      <c r="D73" s="135"/>
      <c r="E73" s="135"/>
      <c r="F73" s="147">
        <f>SUM(F71:F72)</f>
        <v>296128.80157195718</v>
      </c>
      <c r="G73" s="114"/>
    </row>
    <row r="74" spans="1:12" ht="15.75" thickBot="1" x14ac:dyDescent="0.3">
      <c r="B74" s="113"/>
      <c r="C74" s="135" t="s">
        <v>568</v>
      </c>
      <c r="D74" s="134"/>
      <c r="E74" s="136">
        <f>$O$17</f>
        <v>4.3768475255077849E-2</v>
      </c>
      <c r="F74" s="147">
        <f>(F73+(F73*E74))</f>
        <v>309089.90769587527</v>
      </c>
      <c r="G74" s="114"/>
    </row>
    <row r="75" spans="1:12" ht="15.75" thickBot="1" x14ac:dyDescent="0.3">
      <c r="A75" s="108"/>
      <c r="B75" s="132"/>
      <c r="C75" s="148" t="s">
        <v>527</v>
      </c>
      <c r="D75" s="133"/>
      <c r="E75" s="133"/>
      <c r="F75" s="213">
        <f>F74/12</f>
        <v>25757.492307989607</v>
      </c>
      <c r="G75" s="116"/>
      <c r="H75" s="108"/>
      <c r="I75" s="108"/>
      <c r="J75" s="108"/>
      <c r="K75" s="108"/>
      <c r="L75" s="155"/>
    </row>
    <row r="76" spans="1:12" ht="5.25" customHeight="1" thickBot="1" x14ac:dyDescent="0.3">
      <c r="B76" s="150"/>
      <c r="C76" s="151"/>
      <c r="D76" s="152"/>
      <c r="E76" s="152"/>
      <c r="F76" s="153"/>
      <c r="G76" s="154"/>
    </row>
    <row r="77" spans="1:12" ht="15.75" thickBot="1" x14ac:dyDescent="0.3"/>
    <row r="78" spans="1:12" ht="15.75" thickBot="1" x14ac:dyDescent="0.3">
      <c r="B78" s="110"/>
      <c r="C78" s="111"/>
      <c r="D78" s="188"/>
      <c r="E78" s="188"/>
      <c r="F78" s="111"/>
      <c r="G78" s="112"/>
    </row>
    <row r="79" spans="1:12" ht="15.75" thickBot="1" x14ac:dyDescent="0.3">
      <c r="B79" s="113"/>
      <c r="C79" s="603" t="s">
        <v>553</v>
      </c>
      <c r="D79" s="604"/>
      <c r="E79" s="604"/>
      <c r="F79" s="605"/>
      <c r="G79" s="114"/>
    </row>
    <row r="80" spans="1:12" x14ac:dyDescent="0.25">
      <c r="B80" s="113"/>
      <c r="C80" s="117"/>
      <c r="D80" s="122" t="s">
        <v>379</v>
      </c>
      <c r="E80" s="122" t="s">
        <v>74</v>
      </c>
      <c r="F80" s="157" t="s">
        <v>75</v>
      </c>
      <c r="G80" s="114"/>
    </row>
    <row r="81" spans="2:7" x14ac:dyDescent="0.25">
      <c r="B81" s="113"/>
      <c r="C81" s="119" t="s">
        <v>328</v>
      </c>
      <c r="D81" s="120">
        <f>$O$5</f>
        <v>53000</v>
      </c>
      <c r="E81" s="121">
        <f>Analysis!B62</f>
        <v>0.75</v>
      </c>
      <c r="F81" s="123">
        <f>D81*E81</f>
        <v>39750</v>
      </c>
      <c r="G81" s="114"/>
    </row>
    <row r="82" spans="2:7" x14ac:dyDescent="0.25">
      <c r="B82" s="113"/>
      <c r="C82" s="124" t="s">
        <v>478</v>
      </c>
      <c r="D82" s="123">
        <f>$O$6</f>
        <v>34374.648553657324</v>
      </c>
      <c r="E82" s="125">
        <v>3.45</v>
      </c>
      <c r="F82" s="123">
        <f t="shared" ref="F82:F83" si="3">D82*E82</f>
        <v>118592.53751011778</v>
      </c>
      <c r="G82" s="114"/>
    </row>
    <row r="83" spans="2:7" x14ac:dyDescent="0.25">
      <c r="B83" s="113"/>
      <c r="C83" s="124" t="s">
        <v>371</v>
      </c>
      <c r="D83" s="123">
        <f>$O$7</f>
        <v>28348.459311374503</v>
      </c>
      <c r="E83" s="125">
        <f>Analysis!D62</f>
        <v>0.32</v>
      </c>
      <c r="F83" s="123">
        <f t="shared" si="3"/>
        <v>9071.506979639842</v>
      </c>
      <c r="G83" s="114"/>
    </row>
    <row r="84" spans="2:7" x14ac:dyDescent="0.25">
      <c r="B84" s="132"/>
      <c r="C84" s="133"/>
      <c r="D84" s="133"/>
      <c r="E84" s="133"/>
      <c r="F84" s="133"/>
      <c r="G84" s="116"/>
    </row>
    <row r="85" spans="2:7" x14ac:dyDescent="0.25">
      <c r="B85" s="113"/>
      <c r="C85" s="129" t="s">
        <v>480</v>
      </c>
      <c r="D85" s="129"/>
      <c r="E85" s="130">
        <f>SUM(E81:E83)</f>
        <v>4.5200000000000005</v>
      </c>
      <c r="F85" s="131">
        <f>SUM(F81:F83)</f>
        <v>167414.04448975762</v>
      </c>
      <c r="G85" s="114"/>
    </row>
    <row r="86" spans="2:7" x14ac:dyDescent="0.25">
      <c r="B86" s="113"/>
      <c r="C86" s="134"/>
      <c r="D86" s="134"/>
      <c r="E86" s="134"/>
      <c r="F86" s="134"/>
      <c r="G86" s="114"/>
    </row>
    <row r="87" spans="2:7" x14ac:dyDescent="0.25">
      <c r="B87" s="113"/>
      <c r="C87" s="135" t="s">
        <v>481</v>
      </c>
      <c r="D87" s="134"/>
      <c r="E87" s="136">
        <f>$O$9</f>
        <v>0.17581298601157255</v>
      </c>
      <c r="F87" s="137">
        <f>F85*E87</f>
        <v>29433.563062018544</v>
      </c>
      <c r="G87" s="114"/>
    </row>
    <row r="88" spans="2:7" x14ac:dyDescent="0.25">
      <c r="B88" s="113"/>
      <c r="C88" s="134"/>
      <c r="D88" s="134"/>
      <c r="E88" s="134"/>
      <c r="F88" s="138"/>
      <c r="G88" s="114"/>
    </row>
    <row r="89" spans="2:7" x14ac:dyDescent="0.25">
      <c r="B89" s="113"/>
      <c r="C89" s="129" t="s">
        <v>483</v>
      </c>
      <c r="D89" s="139"/>
      <c r="E89" s="139"/>
      <c r="F89" s="140">
        <f>F85+F87</f>
        <v>196847.60755177616</v>
      </c>
      <c r="G89" s="114"/>
    </row>
    <row r="90" spans="2:7" x14ac:dyDescent="0.25">
      <c r="B90" s="132"/>
      <c r="C90" s="133"/>
      <c r="D90" s="133"/>
      <c r="E90" s="134"/>
      <c r="F90" s="133"/>
      <c r="G90" s="116"/>
    </row>
    <row r="91" spans="2:7" x14ac:dyDescent="0.25">
      <c r="B91" s="113"/>
      <c r="C91" s="135" t="s">
        <v>503</v>
      </c>
      <c r="D91" s="134"/>
      <c r="E91" s="159">
        <f>$O$10</f>
        <v>4000</v>
      </c>
      <c r="F91" s="201">
        <f>E91*E85</f>
        <v>18080.000000000004</v>
      </c>
      <c r="G91" s="114"/>
    </row>
    <row r="92" spans="2:7" x14ac:dyDescent="0.25">
      <c r="B92" s="132"/>
      <c r="C92" s="135" t="s">
        <v>381</v>
      </c>
      <c r="D92" s="133"/>
      <c r="E92" s="159">
        <f>$O$12</f>
        <v>4146.7001434720232</v>
      </c>
      <c r="F92" s="142">
        <f>E92*$E$85</f>
        <v>18743.084648493546</v>
      </c>
      <c r="G92" s="116"/>
    </row>
    <row r="93" spans="2:7" x14ac:dyDescent="0.25">
      <c r="B93" s="113"/>
      <c r="C93" s="135" t="s">
        <v>489</v>
      </c>
      <c r="D93" s="134"/>
      <c r="E93" s="141">
        <f>$O$13</f>
        <v>206.33620689655174</v>
      </c>
      <c r="F93" s="142">
        <f>E93*$E$85</f>
        <v>932.639655172414</v>
      </c>
      <c r="G93" s="114"/>
    </row>
    <row r="94" spans="2:7" x14ac:dyDescent="0.25">
      <c r="B94" s="113"/>
      <c r="C94" s="135" t="s">
        <v>484</v>
      </c>
      <c r="D94" s="134"/>
      <c r="E94" s="141">
        <f>$O$14</f>
        <v>1564.3965517241379</v>
      </c>
      <c r="F94" s="142">
        <f>E94*$E$85</f>
        <v>7071.0724137931038</v>
      </c>
      <c r="G94" s="114"/>
    </row>
    <row r="95" spans="2:7" x14ac:dyDescent="0.25">
      <c r="B95" s="113"/>
      <c r="C95" s="135" t="s">
        <v>485</v>
      </c>
      <c r="D95" s="134"/>
      <c r="E95" s="141">
        <f>$O$15</f>
        <v>376.29310344827587</v>
      </c>
      <c r="F95" s="160">
        <f>E95*$E$85</f>
        <v>1700.8448275862072</v>
      </c>
      <c r="G95" s="114"/>
    </row>
    <row r="96" spans="2:7" x14ac:dyDescent="0.25">
      <c r="B96" s="113"/>
      <c r="C96" s="129" t="s">
        <v>486</v>
      </c>
      <c r="D96" s="139"/>
      <c r="E96" s="139"/>
      <c r="F96" s="142">
        <f>SUM(F89:F95)</f>
        <v>243375.24909682144</v>
      </c>
      <c r="G96" s="114"/>
    </row>
    <row r="97" spans="1:12" ht="15.75" thickBot="1" x14ac:dyDescent="0.3">
      <c r="B97" s="113"/>
      <c r="C97" s="143" t="s">
        <v>487</v>
      </c>
      <c r="D97" s="144"/>
      <c r="E97" s="145">
        <f>$O$16</f>
        <v>0.12</v>
      </c>
      <c r="F97" s="170">
        <f>F96*E97</f>
        <v>29205.029891618571</v>
      </c>
      <c r="G97" s="114"/>
    </row>
    <row r="98" spans="1:12" ht="15.75" thickTop="1" x14ac:dyDescent="0.25">
      <c r="B98" s="113"/>
      <c r="C98" s="135" t="s">
        <v>567</v>
      </c>
      <c r="D98" s="135"/>
      <c r="E98" s="135"/>
      <c r="F98" s="147">
        <f>SUM(F96:F97)</f>
        <v>272580.27898844</v>
      </c>
      <c r="G98" s="114"/>
    </row>
    <row r="99" spans="1:12" ht="15.75" thickBot="1" x14ac:dyDescent="0.3">
      <c r="B99" s="113"/>
      <c r="C99" s="135" t="s">
        <v>568</v>
      </c>
      <c r="D99" s="134"/>
      <c r="E99" s="136">
        <f>$O$17</f>
        <v>4.3768475255077849E-2</v>
      </c>
      <c r="F99" s="147">
        <f>(F98+(F98*E99))</f>
        <v>284510.70218436775</v>
      </c>
      <c r="G99" s="114"/>
    </row>
    <row r="100" spans="1:12" ht="15.75" thickBot="1" x14ac:dyDescent="0.3">
      <c r="A100" s="108"/>
      <c r="B100" s="132"/>
      <c r="C100" s="148" t="s">
        <v>527</v>
      </c>
      <c r="D100" s="133"/>
      <c r="E100" s="133"/>
      <c r="F100" s="213">
        <f>F99/12</f>
        <v>23709.225182030645</v>
      </c>
      <c r="G100" s="116"/>
      <c r="H100" s="108"/>
      <c r="I100" s="108"/>
      <c r="J100" s="108"/>
      <c r="K100" s="108"/>
      <c r="L100" s="155"/>
    </row>
    <row r="101" spans="1:12" ht="9" customHeight="1" thickBot="1" x14ac:dyDescent="0.3">
      <c r="B101" s="150"/>
      <c r="C101" s="151"/>
      <c r="D101" s="152"/>
      <c r="E101" s="152"/>
      <c r="F101" s="153"/>
      <c r="G101" s="154"/>
    </row>
    <row r="102" spans="1:12" ht="15.75" thickBot="1" x14ac:dyDescent="0.3"/>
    <row r="103" spans="1:12" ht="15.75" thickBot="1" x14ac:dyDescent="0.3">
      <c r="B103" s="110"/>
      <c r="C103" s="111"/>
      <c r="D103" s="188"/>
      <c r="E103" s="188"/>
      <c r="F103" s="111"/>
      <c r="G103" s="112"/>
    </row>
    <row r="104" spans="1:12" ht="15.75" thickBot="1" x14ac:dyDescent="0.3">
      <c r="B104" s="113"/>
      <c r="C104" s="603" t="s">
        <v>554</v>
      </c>
      <c r="D104" s="604"/>
      <c r="E104" s="604"/>
      <c r="F104" s="605"/>
      <c r="G104" s="114"/>
    </row>
    <row r="105" spans="1:12" x14ac:dyDescent="0.25">
      <c r="B105" s="113"/>
      <c r="C105" s="117"/>
      <c r="D105" s="122" t="s">
        <v>379</v>
      </c>
      <c r="E105" s="122" t="s">
        <v>74</v>
      </c>
      <c r="F105" s="157" t="s">
        <v>75</v>
      </c>
      <c r="G105" s="114"/>
    </row>
    <row r="106" spans="1:12" x14ac:dyDescent="0.25">
      <c r="B106" s="113"/>
      <c r="C106" s="119" t="s">
        <v>328</v>
      </c>
      <c r="D106" s="120">
        <f>$O$5</f>
        <v>53000</v>
      </c>
      <c r="E106" s="121">
        <f>Analysis!B63</f>
        <v>0.45</v>
      </c>
      <c r="F106" s="123">
        <f>D106*E106</f>
        <v>23850</v>
      </c>
      <c r="G106" s="114"/>
    </row>
    <row r="107" spans="1:12" x14ac:dyDescent="0.25">
      <c r="B107" s="113"/>
      <c r="C107" s="124" t="s">
        <v>478</v>
      </c>
      <c r="D107" s="123">
        <f>$O$6</f>
        <v>34374.648553657324</v>
      </c>
      <c r="E107" s="125">
        <f>Analysis!C63</f>
        <v>2.2000000000000002</v>
      </c>
      <c r="F107" s="123">
        <f t="shared" ref="F107:F108" si="4">D107*E107</f>
        <v>75624.226818046125</v>
      </c>
      <c r="G107" s="114"/>
    </row>
    <row r="108" spans="1:12" x14ac:dyDescent="0.25">
      <c r="B108" s="113"/>
      <c r="C108" s="124" t="s">
        <v>371</v>
      </c>
      <c r="D108" s="123">
        <f>$O$7</f>
        <v>28348.459311374503</v>
      </c>
      <c r="E108" s="125">
        <f>Analysis!D63</f>
        <v>0.25</v>
      </c>
      <c r="F108" s="123">
        <f t="shared" si="4"/>
        <v>7087.1148278436258</v>
      </c>
      <c r="G108" s="114"/>
    </row>
    <row r="109" spans="1:12" x14ac:dyDescent="0.25">
      <c r="B109" s="132"/>
      <c r="C109" s="133"/>
      <c r="D109" s="133"/>
      <c r="E109" s="133"/>
      <c r="F109" s="133"/>
      <c r="G109" s="116"/>
    </row>
    <row r="110" spans="1:12" x14ac:dyDescent="0.25">
      <c r="B110" s="113"/>
      <c r="C110" s="129" t="s">
        <v>480</v>
      </c>
      <c r="D110" s="129"/>
      <c r="E110" s="130">
        <f>SUM(E106:E108)</f>
        <v>2.9000000000000004</v>
      </c>
      <c r="F110" s="131">
        <f>SUM(F106:F108)</f>
        <v>106561.34164588976</v>
      </c>
      <c r="G110" s="114"/>
    </row>
    <row r="111" spans="1:12" x14ac:dyDescent="0.25">
      <c r="B111" s="113"/>
      <c r="C111" s="134"/>
      <c r="D111" s="134"/>
      <c r="E111" s="134"/>
      <c r="F111" s="134"/>
      <c r="G111" s="114"/>
    </row>
    <row r="112" spans="1:12" x14ac:dyDescent="0.25">
      <c r="B112" s="113"/>
      <c r="C112" s="135" t="s">
        <v>481</v>
      </c>
      <c r="D112" s="134"/>
      <c r="E112" s="136">
        <f>$O$9</f>
        <v>0.17581298601157255</v>
      </c>
      <c r="F112" s="137">
        <f>F110*E112</f>
        <v>18734.867668163221</v>
      </c>
      <c r="G112" s="114"/>
    </row>
    <row r="113" spans="1:12" x14ac:dyDescent="0.25">
      <c r="B113" s="113"/>
      <c r="C113" s="134"/>
      <c r="D113" s="134"/>
      <c r="E113" s="134"/>
      <c r="F113" s="138"/>
      <c r="G113" s="114"/>
    </row>
    <row r="114" spans="1:12" x14ac:dyDescent="0.25">
      <c r="B114" s="113"/>
      <c r="C114" s="129" t="s">
        <v>483</v>
      </c>
      <c r="D114" s="139"/>
      <c r="E114" s="139"/>
      <c r="F114" s="140">
        <f>F110+F112</f>
        <v>125296.20931405298</v>
      </c>
      <c r="G114" s="114"/>
    </row>
    <row r="115" spans="1:12" x14ac:dyDescent="0.25">
      <c r="B115" s="132"/>
      <c r="C115" s="133"/>
      <c r="D115" s="133"/>
      <c r="E115" s="134"/>
      <c r="F115" s="133"/>
      <c r="G115" s="116"/>
    </row>
    <row r="116" spans="1:12" x14ac:dyDescent="0.25">
      <c r="B116" s="113"/>
      <c r="C116" s="135" t="s">
        <v>503</v>
      </c>
      <c r="D116" s="134"/>
      <c r="E116" s="159">
        <f>$O$10</f>
        <v>4000</v>
      </c>
      <c r="F116" s="201">
        <f>E116*E110</f>
        <v>11600.000000000002</v>
      </c>
      <c r="G116" s="114"/>
    </row>
    <row r="117" spans="1:12" x14ac:dyDescent="0.25">
      <c r="B117" s="132"/>
      <c r="C117" s="135" t="s">
        <v>381</v>
      </c>
      <c r="D117" s="133"/>
      <c r="E117" s="159">
        <f>$O$12</f>
        <v>4146.7001434720232</v>
      </c>
      <c r="F117" s="142">
        <f>E117*$E$110</f>
        <v>12025.430416068868</v>
      </c>
      <c r="G117" s="116"/>
    </row>
    <row r="118" spans="1:12" x14ac:dyDescent="0.25">
      <c r="B118" s="113"/>
      <c r="C118" s="135" t="s">
        <v>489</v>
      </c>
      <c r="D118" s="134"/>
      <c r="E118" s="141">
        <f>$O$13</f>
        <v>206.33620689655174</v>
      </c>
      <c r="F118" s="142">
        <f>E118*$E$110</f>
        <v>598.37500000000011</v>
      </c>
      <c r="G118" s="114"/>
    </row>
    <row r="119" spans="1:12" x14ac:dyDescent="0.25">
      <c r="B119" s="113"/>
      <c r="C119" s="135" t="s">
        <v>484</v>
      </c>
      <c r="D119" s="134"/>
      <c r="E119" s="141">
        <f>$O$14</f>
        <v>1564.3965517241379</v>
      </c>
      <c r="F119" s="142">
        <f>E119*$E$110</f>
        <v>4536.7500000000009</v>
      </c>
      <c r="G119" s="114"/>
    </row>
    <row r="120" spans="1:12" x14ac:dyDescent="0.25">
      <c r="B120" s="113"/>
      <c r="C120" s="135" t="s">
        <v>485</v>
      </c>
      <c r="D120" s="134"/>
      <c r="E120" s="141">
        <f>$O$15</f>
        <v>376.29310344827587</v>
      </c>
      <c r="F120" s="160">
        <f>E120*$E$110</f>
        <v>1091.2500000000002</v>
      </c>
      <c r="G120" s="114"/>
    </row>
    <row r="121" spans="1:12" x14ac:dyDescent="0.25">
      <c r="B121" s="113"/>
      <c r="C121" s="129" t="s">
        <v>486</v>
      </c>
      <c r="D121" s="139"/>
      <c r="E121" s="139"/>
      <c r="F121" s="142">
        <f>SUM(F114:F120)</f>
        <v>155148.01473012185</v>
      </c>
      <c r="G121" s="114"/>
    </row>
    <row r="122" spans="1:12" ht="15.75" thickBot="1" x14ac:dyDescent="0.3">
      <c r="B122" s="113"/>
      <c r="C122" s="143" t="s">
        <v>487</v>
      </c>
      <c r="D122" s="144"/>
      <c r="E122" s="145">
        <f>$O$16</f>
        <v>0.12</v>
      </c>
      <c r="F122" s="170">
        <f>F121*E122</f>
        <v>18617.761767614622</v>
      </c>
      <c r="G122" s="114"/>
    </row>
    <row r="123" spans="1:12" ht="15.75" thickTop="1" x14ac:dyDescent="0.25">
      <c r="B123" s="113"/>
      <c r="C123" s="135" t="s">
        <v>567</v>
      </c>
      <c r="D123" s="135"/>
      <c r="E123" s="135"/>
      <c r="F123" s="147">
        <f>SUM(F121:F122)</f>
        <v>173765.77649773649</v>
      </c>
      <c r="G123" s="114"/>
    </row>
    <row r="124" spans="1:12" ht="15.75" thickBot="1" x14ac:dyDescent="0.3">
      <c r="B124" s="113"/>
      <c r="C124" s="135" t="s">
        <v>568</v>
      </c>
      <c r="D124" s="134"/>
      <c r="E124" s="136">
        <f>$O$17</f>
        <v>4.3768475255077849E-2</v>
      </c>
      <c r="F124" s="147">
        <f>(F123+(F123*E124))</f>
        <v>181371.23958655706</v>
      </c>
      <c r="G124" s="114"/>
    </row>
    <row r="125" spans="1:12" ht="15.75" thickBot="1" x14ac:dyDescent="0.3">
      <c r="A125" s="108"/>
      <c r="B125" s="132"/>
      <c r="C125" s="148" t="s">
        <v>527</v>
      </c>
      <c r="D125" s="133"/>
      <c r="E125" s="133"/>
      <c r="F125" s="213">
        <f>F124/12</f>
        <v>15114.269965546422</v>
      </c>
      <c r="G125" s="116"/>
      <c r="H125" s="108"/>
      <c r="I125" s="108"/>
      <c r="J125" s="108"/>
      <c r="K125" s="108"/>
      <c r="L125" s="155"/>
    </row>
    <row r="126" spans="1:12" ht="6.75" customHeight="1" thickBot="1" x14ac:dyDescent="0.3">
      <c r="B126" s="150"/>
      <c r="C126" s="151"/>
      <c r="D126" s="152"/>
      <c r="E126" s="152"/>
      <c r="F126" s="153"/>
      <c r="G126" s="154"/>
    </row>
    <row r="127" spans="1:12" ht="15.75" thickBot="1" x14ac:dyDescent="0.3"/>
    <row r="128" spans="1:12" ht="15.75" thickBot="1" x14ac:dyDescent="0.3">
      <c r="B128" s="110"/>
      <c r="C128" s="111"/>
      <c r="D128" s="188"/>
      <c r="E128" s="188"/>
      <c r="F128" s="111"/>
      <c r="G128" s="112"/>
    </row>
    <row r="129" spans="2:7" ht="15.75" thickBot="1" x14ac:dyDescent="0.3">
      <c r="B129" s="113"/>
      <c r="C129" s="603" t="s">
        <v>555</v>
      </c>
      <c r="D129" s="604"/>
      <c r="E129" s="604"/>
      <c r="F129" s="605"/>
      <c r="G129" s="114"/>
    </row>
    <row r="130" spans="2:7" x14ac:dyDescent="0.25">
      <c r="B130" s="113"/>
      <c r="C130" s="117"/>
      <c r="D130" s="122" t="s">
        <v>379</v>
      </c>
      <c r="E130" s="122" t="s">
        <v>74</v>
      </c>
      <c r="F130" s="157" t="s">
        <v>75</v>
      </c>
      <c r="G130" s="114"/>
    </row>
    <row r="131" spans="2:7" x14ac:dyDescent="0.25">
      <c r="B131" s="113"/>
      <c r="C131" s="119" t="s">
        <v>328</v>
      </c>
      <c r="D131" s="120">
        <f>$O$5</f>
        <v>53000</v>
      </c>
      <c r="E131" s="121">
        <f>Analysis!B64</f>
        <v>0.4</v>
      </c>
      <c r="F131" s="123">
        <f>D131*E131</f>
        <v>21200</v>
      </c>
      <c r="G131" s="114"/>
    </row>
    <row r="132" spans="2:7" x14ac:dyDescent="0.25">
      <c r="B132" s="113"/>
      <c r="C132" s="124" t="s">
        <v>478</v>
      </c>
      <c r="D132" s="123">
        <f>$O$6</f>
        <v>34374.648553657324</v>
      </c>
      <c r="E132" s="125">
        <f>Analysis!C64</f>
        <v>2</v>
      </c>
      <c r="F132" s="123">
        <f t="shared" ref="F132:F133" si="5">D132*E132</f>
        <v>68749.297107314647</v>
      </c>
      <c r="G132" s="114"/>
    </row>
    <row r="133" spans="2:7" x14ac:dyDescent="0.25">
      <c r="B133" s="113"/>
      <c r="C133" s="124" t="s">
        <v>371</v>
      </c>
      <c r="D133" s="123">
        <f>$O$7</f>
        <v>28348.459311374503</v>
      </c>
      <c r="E133" s="125">
        <f>Analysis!D64</f>
        <v>0.15</v>
      </c>
      <c r="F133" s="123">
        <f t="shared" si="5"/>
        <v>4252.2688967061749</v>
      </c>
      <c r="G133" s="114"/>
    </row>
    <row r="134" spans="2:7" x14ac:dyDescent="0.25">
      <c r="B134" s="132"/>
      <c r="C134" s="133"/>
      <c r="D134" s="133"/>
      <c r="E134" s="133"/>
      <c r="F134" s="133"/>
      <c r="G134" s="116"/>
    </row>
    <row r="135" spans="2:7" x14ac:dyDescent="0.25">
      <c r="B135" s="113"/>
      <c r="C135" s="129" t="s">
        <v>480</v>
      </c>
      <c r="D135" s="129"/>
      <c r="E135" s="130">
        <f>SUM(E131:E133)</f>
        <v>2.5499999999999998</v>
      </c>
      <c r="F135" s="131">
        <f>SUM(F131:F133)</f>
        <v>94201.566004020817</v>
      </c>
      <c r="G135" s="114"/>
    </row>
    <row r="136" spans="2:7" x14ac:dyDescent="0.25">
      <c r="B136" s="113"/>
      <c r="C136" s="134"/>
      <c r="D136" s="134"/>
      <c r="E136" s="134"/>
      <c r="F136" s="134"/>
      <c r="G136" s="114"/>
    </row>
    <row r="137" spans="2:7" x14ac:dyDescent="0.25">
      <c r="B137" s="113"/>
      <c r="C137" s="135" t="s">
        <v>481</v>
      </c>
      <c r="D137" s="134"/>
      <c r="E137" s="136">
        <f>$O$9</f>
        <v>0.17581298601157255</v>
      </c>
      <c r="F137" s="137">
        <f>F135*E137</f>
        <v>16561.858606133141</v>
      </c>
      <c r="G137" s="114"/>
    </row>
    <row r="138" spans="2:7" x14ac:dyDescent="0.25">
      <c r="B138" s="113"/>
      <c r="C138" s="134"/>
      <c r="D138" s="134"/>
      <c r="E138" s="134"/>
      <c r="F138" s="138"/>
      <c r="G138" s="114"/>
    </row>
    <row r="139" spans="2:7" x14ac:dyDescent="0.25">
      <c r="B139" s="113"/>
      <c r="C139" s="129" t="s">
        <v>483</v>
      </c>
      <c r="D139" s="139"/>
      <c r="E139" s="139"/>
      <c r="F139" s="140">
        <f>F135+F137</f>
        <v>110763.42461015396</v>
      </c>
      <c r="G139" s="114"/>
    </row>
    <row r="140" spans="2:7" x14ac:dyDescent="0.25">
      <c r="B140" s="132"/>
      <c r="C140" s="133"/>
      <c r="D140" s="133"/>
      <c r="E140" s="134"/>
      <c r="F140" s="133"/>
      <c r="G140" s="116"/>
    </row>
    <row r="141" spans="2:7" x14ac:dyDescent="0.25">
      <c r="B141" s="113"/>
      <c r="C141" s="135" t="s">
        <v>503</v>
      </c>
      <c r="D141" s="134"/>
      <c r="E141" s="159">
        <f>$O$10</f>
        <v>4000</v>
      </c>
      <c r="F141" s="201">
        <f>E141*E135</f>
        <v>10200</v>
      </c>
      <c r="G141" s="114"/>
    </row>
    <row r="142" spans="2:7" x14ac:dyDescent="0.25">
      <c r="B142" s="132"/>
      <c r="C142" s="135" t="s">
        <v>381</v>
      </c>
      <c r="D142" s="133"/>
      <c r="E142" s="159">
        <f>$O$12</f>
        <v>4146.7001434720232</v>
      </c>
      <c r="F142" s="142">
        <f>E142*$E$135</f>
        <v>10574.085365853658</v>
      </c>
      <c r="G142" s="116"/>
    </row>
    <row r="143" spans="2:7" x14ac:dyDescent="0.25">
      <c r="B143" s="113"/>
      <c r="C143" s="135" t="s">
        <v>489</v>
      </c>
      <c r="D143" s="134"/>
      <c r="E143" s="141">
        <f>$O$13</f>
        <v>206.33620689655174</v>
      </c>
      <c r="F143" s="142">
        <f>E143*$E$135</f>
        <v>526.15732758620686</v>
      </c>
      <c r="G143" s="114"/>
    </row>
    <row r="144" spans="2:7" x14ac:dyDescent="0.25">
      <c r="B144" s="113"/>
      <c r="C144" s="135" t="s">
        <v>484</v>
      </c>
      <c r="D144" s="134"/>
      <c r="E144" s="141">
        <f>$O$14</f>
        <v>1564.3965517241379</v>
      </c>
      <c r="F144" s="142">
        <f>E144*$E$135</f>
        <v>3989.2112068965512</v>
      </c>
      <c r="G144" s="114"/>
    </row>
    <row r="145" spans="1:12" x14ac:dyDescent="0.25">
      <c r="B145" s="113"/>
      <c r="C145" s="135" t="s">
        <v>485</v>
      </c>
      <c r="D145" s="134"/>
      <c r="E145" s="141">
        <f>$O$15</f>
        <v>376.29310344827587</v>
      </c>
      <c r="F145" s="160">
        <f>E145*$E$135</f>
        <v>959.54741379310337</v>
      </c>
      <c r="G145" s="114"/>
    </row>
    <row r="146" spans="1:12" x14ac:dyDescent="0.25">
      <c r="B146" s="113"/>
      <c r="C146" s="129" t="s">
        <v>486</v>
      </c>
      <c r="D146" s="139"/>
      <c r="E146" s="139"/>
      <c r="F146" s="142">
        <f>SUM(F139:F145)</f>
        <v>137012.42592428348</v>
      </c>
      <c r="G146" s="114"/>
    </row>
    <row r="147" spans="1:12" ht="15.75" thickBot="1" x14ac:dyDescent="0.3">
      <c r="B147" s="113"/>
      <c r="C147" s="143" t="s">
        <v>487</v>
      </c>
      <c r="D147" s="144"/>
      <c r="E147" s="145">
        <f>$O$16</f>
        <v>0.12</v>
      </c>
      <c r="F147" s="170">
        <f>F146*E147</f>
        <v>16441.491110914016</v>
      </c>
      <c r="G147" s="114"/>
    </row>
    <row r="148" spans="1:12" ht="15.75" thickTop="1" x14ac:dyDescent="0.25">
      <c r="B148" s="113"/>
      <c r="C148" s="135" t="s">
        <v>567</v>
      </c>
      <c r="D148" s="135"/>
      <c r="E148" s="135"/>
      <c r="F148" s="147">
        <f>SUM(F146:F147)</f>
        <v>153453.91703519749</v>
      </c>
      <c r="G148" s="114"/>
    </row>
    <row r="149" spans="1:12" ht="15.75" thickBot="1" x14ac:dyDescent="0.3">
      <c r="B149" s="113"/>
      <c r="C149" s="135" t="s">
        <v>568</v>
      </c>
      <c r="D149" s="134"/>
      <c r="E149" s="136">
        <f>$O$17</f>
        <v>4.3768475255077849E-2</v>
      </c>
      <c r="F149" s="147">
        <f>(F148+(F148*E149))</f>
        <v>160170.36100574731</v>
      </c>
      <c r="G149" s="114"/>
    </row>
    <row r="150" spans="1:12" ht="15.75" thickBot="1" x14ac:dyDescent="0.3">
      <c r="A150" s="108"/>
      <c r="B150" s="132"/>
      <c r="C150" s="148" t="s">
        <v>527</v>
      </c>
      <c r="D150" s="133"/>
      <c r="E150" s="133"/>
      <c r="F150" s="213">
        <f>F149/12</f>
        <v>13347.530083812277</v>
      </c>
      <c r="G150" s="116"/>
      <c r="H150" s="108"/>
      <c r="I150" s="108"/>
      <c r="J150" s="108"/>
      <c r="K150" s="108"/>
      <c r="L150" s="155"/>
    </row>
    <row r="151" spans="1:12" ht="9" customHeight="1" thickBot="1" x14ac:dyDescent="0.3">
      <c r="B151" s="150"/>
      <c r="C151" s="151"/>
      <c r="D151" s="152"/>
      <c r="E151" s="152"/>
      <c r="F151" s="153"/>
      <c r="G151" s="154"/>
    </row>
    <row r="152" spans="1:12" ht="15.75" thickBot="1" x14ac:dyDescent="0.3"/>
    <row r="153" spans="1:12" ht="15.75" thickBot="1" x14ac:dyDescent="0.3">
      <c r="B153" s="110"/>
      <c r="C153" s="111"/>
      <c r="D153" s="235"/>
      <c r="E153" s="235"/>
      <c r="F153" s="111"/>
      <c r="G153" s="112"/>
    </row>
    <row r="154" spans="1:12" ht="15.75" thickBot="1" x14ac:dyDescent="0.3">
      <c r="B154" s="113"/>
      <c r="C154" s="603" t="s">
        <v>556</v>
      </c>
      <c r="D154" s="604"/>
      <c r="E154" s="604"/>
      <c r="F154" s="605"/>
      <c r="G154" s="114"/>
    </row>
    <row r="155" spans="1:12" x14ac:dyDescent="0.25">
      <c r="B155" s="113"/>
      <c r="C155" s="117"/>
      <c r="D155" s="122" t="s">
        <v>379</v>
      </c>
      <c r="E155" s="122" t="s">
        <v>74</v>
      </c>
      <c r="F155" s="157" t="s">
        <v>75</v>
      </c>
      <c r="G155" s="114"/>
    </row>
    <row r="156" spans="1:12" x14ac:dyDescent="0.25">
      <c r="B156" s="113"/>
      <c r="C156" s="119" t="s">
        <v>328</v>
      </c>
      <c r="D156" s="120">
        <f>$O$5</f>
        <v>53000</v>
      </c>
      <c r="E156" s="121">
        <f>Analysis!B65</f>
        <v>0.25</v>
      </c>
      <c r="F156" s="123">
        <f>D156*E156</f>
        <v>13250</v>
      </c>
      <c r="G156" s="114"/>
    </row>
    <row r="157" spans="1:12" x14ac:dyDescent="0.25">
      <c r="B157" s="113"/>
      <c r="C157" s="124" t="s">
        <v>478</v>
      </c>
      <c r="D157" s="123">
        <f>$O$6</f>
        <v>34374.648553657324</v>
      </c>
      <c r="E157" s="125">
        <f>Analysis!C65</f>
        <v>1.2</v>
      </c>
      <c r="F157" s="123">
        <f t="shared" ref="F157:F158" si="6">D157*E157</f>
        <v>41249.578264388787</v>
      </c>
      <c r="G157" s="114"/>
    </row>
    <row r="158" spans="1:12" x14ac:dyDescent="0.25">
      <c r="B158" s="113"/>
      <c r="C158" s="124" t="s">
        <v>371</v>
      </c>
      <c r="D158" s="123">
        <f>$O$7</f>
        <v>28348.459311374503</v>
      </c>
      <c r="E158" s="125">
        <f>Analysis!D65</f>
        <v>0.12</v>
      </c>
      <c r="F158" s="123">
        <f t="shared" si="6"/>
        <v>3401.8151173649403</v>
      </c>
      <c r="G158" s="114"/>
    </row>
    <row r="159" spans="1:12" x14ac:dyDescent="0.25">
      <c r="B159" s="132"/>
      <c r="C159" s="133"/>
      <c r="D159" s="133"/>
      <c r="E159" s="133"/>
      <c r="F159" s="133"/>
      <c r="G159" s="116"/>
    </row>
    <row r="160" spans="1:12" x14ac:dyDescent="0.25">
      <c r="B160" s="113"/>
      <c r="C160" s="129" t="s">
        <v>480</v>
      </c>
      <c r="D160" s="129"/>
      <c r="E160" s="130">
        <f>SUM(E156:E158)</f>
        <v>1.5699999999999998</v>
      </c>
      <c r="F160" s="131">
        <f>SUM(F156:F158)</f>
        <v>57901.393381753725</v>
      </c>
      <c r="G160" s="114"/>
    </row>
    <row r="161" spans="1:9" x14ac:dyDescent="0.25">
      <c r="B161" s="113"/>
      <c r="C161" s="134"/>
      <c r="D161" s="134"/>
      <c r="E161" s="134"/>
      <c r="F161" s="134"/>
      <c r="G161" s="114"/>
    </row>
    <row r="162" spans="1:9" x14ac:dyDescent="0.25">
      <c r="B162" s="113"/>
      <c r="C162" s="135" t="s">
        <v>481</v>
      </c>
      <c r="D162" s="134"/>
      <c r="E162" s="136">
        <f>$O$9</f>
        <v>0.17581298601157255</v>
      </c>
      <c r="F162" s="137">
        <f>F160*E162</f>
        <v>10179.816864676828</v>
      </c>
      <c r="G162" s="114"/>
    </row>
    <row r="163" spans="1:9" x14ac:dyDescent="0.25">
      <c r="B163" s="113"/>
      <c r="C163" s="134"/>
      <c r="D163" s="134"/>
      <c r="E163" s="134"/>
      <c r="F163" s="138"/>
      <c r="G163" s="114"/>
    </row>
    <row r="164" spans="1:9" x14ac:dyDescent="0.25">
      <c r="B164" s="113"/>
      <c r="C164" s="129" t="s">
        <v>483</v>
      </c>
      <c r="D164" s="139"/>
      <c r="E164" s="139"/>
      <c r="F164" s="140">
        <f>F160+F162</f>
        <v>68081.21024643055</v>
      </c>
      <c r="G164" s="114"/>
    </row>
    <row r="165" spans="1:9" x14ac:dyDescent="0.25">
      <c r="B165" s="132"/>
      <c r="C165" s="133"/>
      <c r="D165" s="133"/>
      <c r="E165" s="134"/>
      <c r="F165" s="133"/>
      <c r="G165" s="116"/>
    </row>
    <row r="166" spans="1:9" x14ac:dyDescent="0.25">
      <c r="B166" s="113"/>
      <c r="C166" s="135" t="s">
        <v>503</v>
      </c>
      <c r="D166" s="134"/>
      <c r="E166" s="159">
        <f>$O$10</f>
        <v>4000</v>
      </c>
      <c r="F166" s="201">
        <f>E166*E160</f>
        <v>6279.9999999999991</v>
      </c>
      <c r="G166" s="114"/>
    </row>
    <row r="167" spans="1:9" x14ac:dyDescent="0.25">
      <c r="B167" s="132"/>
      <c r="C167" s="135" t="s">
        <v>381</v>
      </c>
      <c r="D167" s="133"/>
      <c r="E167" s="159">
        <f>$O$12</f>
        <v>4146.7001434720232</v>
      </c>
      <c r="F167" s="142">
        <f>E167*$E$160</f>
        <v>6510.3192252510762</v>
      </c>
      <c r="G167" s="116"/>
    </row>
    <row r="168" spans="1:9" x14ac:dyDescent="0.25">
      <c r="B168" s="113"/>
      <c r="C168" s="135" t="s">
        <v>489</v>
      </c>
      <c r="D168" s="134"/>
      <c r="E168" s="141">
        <f>$O$13</f>
        <v>206.33620689655174</v>
      </c>
      <c r="F168" s="142">
        <f>E168*$E$160</f>
        <v>323.94784482758621</v>
      </c>
      <c r="G168" s="114"/>
    </row>
    <row r="169" spans="1:9" x14ac:dyDescent="0.25">
      <c r="B169" s="113"/>
      <c r="C169" s="135" t="s">
        <v>484</v>
      </c>
      <c r="D169" s="134"/>
      <c r="E169" s="141">
        <f>$O$14</f>
        <v>1564.3965517241379</v>
      </c>
      <c r="F169" s="142">
        <f>E169*$E$160</f>
        <v>2456.1025862068964</v>
      </c>
      <c r="G169" s="114"/>
    </row>
    <row r="170" spans="1:9" x14ac:dyDescent="0.25">
      <c r="B170" s="113"/>
      <c r="C170" s="135" t="s">
        <v>485</v>
      </c>
      <c r="D170" s="134"/>
      <c r="E170" s="141">
        <f>$O$15</f>
        <v>376.29310344827587</v>
      </c>
      <c r="F170" s="160">
        <f>E170*$E$160</f>
        <v>590.78017241379303</v>
      </c>
      <c r="G170" s="114"/>
    </row>
    <row r="171" spans="1:9" x14ac:dyDescent="0.25">
      <c r="B171" s="113"/>
      <c r="C171" s="129" t="s">
        <v>486</v>
      </c>
      <c r="D171" s="139"/>
      <c r="E171" s="139"/>
      <c r="F171" s="142">
        <f>SUM(F164:F170)</f>
        <v>84242.360075129909</v>
      </c>
      <c r="G171" s="114"/>
    </row>
    <row r="172" spans="1:9" ht="15.75" thickBot="1" x14ac:dyDescent="0.3">
      <c r="B172" s="113"/>
      <c r="C172" s="143" t="s">
        <v>487</v>
      </c>
      <c r="D172" s="144"/>
      <c r="E172" s="145">
        <f>$O$16</f>
        <v>0.12</v>
      </c>
      <c r="F172" s="170">
        <f>F171*E172</f>
        <v>10109.083209015589</v>
      </c>
      <c r="G172" s="114"/>
    </row>
    <row r="173" spans="1:9" ht="15.75" thickTop="1" x14ac:dyDescent="0.25">
      <c r="B173" s="113"/>
      <c r="C173" s="135" t="s">
        <v>567</v>
      </c>
      <c r="D173" s="135"/>
      <c r="E173" s="135"/>
      <c r="F173" s="147">
        <f>SUM(F171:F172)</f>
        <v>94351.443284145498</v>
      </c>
      <c r="G173" s="114"/>
    </row>
    <row r="174" spans="1:9" ht="15.75" thickBot="1" x14ac:dyDescent="0.3">
      <c r="B174" s="113"/>
      <c r="C174" s="135" t="s">
        <v>568</v>
      </c>
      <c r="D174" s="134"/>
      <c r="E174" s="136">
        <f>$O$17</f>
        <v>4.3768475255077849E-2</v>
      </c>
      <c r="F174" s="147">
        <f>(F173+(F173*E174))</f>
        <v>98481.062094808498</v>
      </c>
      <c r="G174" s="114"/>
    </row>
    <row r="175" spans="1:9" ht="15.75" thickBot="1" x14ac:dyDescent="0.3">
      <c r="A175" s="108"/>
      <c r="B175" s="132"/>
      <c r="C175" s="148" t="s">
        <v>527</v>
      </c>
      <c r="D175" s="133"/>
      <c r="E175" s="133"/>
      <c r="F175" s="213">
        <f>F174/12</f>
        <v>8206.7551745673754</v>
      </c>
      <c r="G175" s="116"/>
      <c r="H175" s="108"/>
      <c r="I175" s="108"/>
    </row>
    <row r="176" spans="1:9" ht="7.5" customHeight="1" thickBot="1" x14ac:dyDescent="0.3">
      <c r="B176" s="150"/>
      <c r="C176" s="151"/>
      <c r="D176" s="152"/>
      <c r="E176" s="152"/>
      <c r="F176" s="153"/>
      <c r="G176" s="154"/>
    </row>
    <row r="177" spans="2:7" ht="15.75" thickBot="1" x14ac:dyDescent="0.3"/>
    <row r="178" spans="2:7" ht="15.75" thickBot="1" x14ac:dyDescent="0.3">
      <c r="B178" s="110"/>
      <c r="C178" s="111"/>
      <c r="D178" s="235"/>
      <c r="E178" s="235"/>
      <c r="F178" s="111"/>
      <c r="G178" s="112"/>
    </row>
    <row r="179" spans="2:7" ht="15.75" thickBot="1" x14ac:dyDescent="0.3">
      <c r="B179" s="113"/>
      <c r="C179" s="603" t="s">
        <v>557</v>
      </c>
      <c r="D179" s="604"/>
      <c r="E179" s="604"/>
      <c r="F179" s="605"/>
      <c r="G179" s="114"/>
    </row>
    <row r="180" spans="2:7" x14ac:dyDescent="0.25">
      <c r="B180" s="113"/>
      <c r="C180" s="117"/>
      <c r="D180" s="122" t="s">
        <v>379</v>
      </c>
      <c r="E180" s="122" t="s">
        <v>74</v>
      </c>
      <c r="F180" s="157" t="s">
        <v>75</v>
      </c>
      <c r="G180" s="114"/>
    </row>
    <row r="181" spans="2:7" x14ac:dyDescent="0.25">
      <c r="B181" s="113"/>
      <c r="C181" s="119" t="s">
        <v>328</v>
      </c>
      <c r="D181" s="120">
        <f>$O$5</f>
        <v>53000</v>
      </c>
      <c r="E181" s="121">
        <f>Analysis!B66</f>
        <v>0.2</v>
      </c>
      <c r="F181" s="123">
        <f>D181*E181</f>
        <v>10600</v>
      </c>
      <c r="G181" s="114"/>
    </row>
    <row r="182" spans="2:7" x14ac:dyDescent="0.25">
      <c r="B182" s="113"/>
      <c r="C182" s="124" t="s">
        <v>478</v>
      </c>
      <c r="D182" s="123">
        <f>$O$6</f>
        <v>34374.648553657324</v>
      </c>
      <c r="E182" s="125">
        <f>Analysis!C66</f>
        <v>0.7</v>
      </c>
      <c r="F182" s="123">
        <f t="shared" ref="F182:F183" si="7">D182*E182</f>
        <v>24062.253987560125</v>
      </c>
      <c r="G182" s="114"/>
    </row>
    <row r="183" spans="2:7" x14ac:dyDescent="0.25">
      <c r="B183" s="113"/>
      <c r="C183" s="124" t="s">
        <v>371</v>
      </c>
      <c r="D183" s="123">
        <f>$O$7</f>
        <v>28348.459311374503</v>
      </c>
      <c r="E183" s="125">
        <f>Analysis!D66</f>
        <v>0.1</v>
      </c>
      <c r="F183" s="123">
        <f t="shared" si="7"/>
        <v>2834.8459311374504</v>
      </c>
      <c r="G183" s="114"/>
    </row>
    <row r="184" spans="2:7" x14ac:dyDescent="0.25">
      <c r="B184" s="132"/>
      <c r="C184" s="133"/>
      <c r="D184" s="133"/>
      <c r="E184" s="133"/>
      <c r="F184" s="133"/>
      <c r="G184" s="116"/>
    </row>
    <row r="185" spans="2:7" x14ac:dyDescent="0.25">
      <c r="B185" s="113"/>
      <c r="C185" s="129" t="s">
        <v>480</v>
      </c>
      <c r="D185" s="129"/>
      <c r="E185" s="130">
        <f>SUM(E181:E183)</f>
        <v>0.99999999999999989</v>
      </c>
      <c r="F185" s="131">
        <f>SUM(F181:F183)</f>
        <v>37497.099918697575</v>
      </c>
      <c r="G185" s="114"/>
    </row>
    <row r="186" spans="2:7" x14ac:dyDescent="0.25">
      <c r="B186" s="113"/>
      <c r="C186" s="134"/>
      <c r="D186" s="134"/>
      <c r="E186" s="134"/>
      <c r="F186" s="134"/>
      <c r="G186" s="114"/>
    </row>
    <row r="187" spans="2:7" x14ac:dyDescent="0.25">
      <c r="B187" s="113"/>
      <c r="C187" s="135" t="s">
        <v>481</v>
      </c>
      <c r="D187" s="134"/>
      <c r="E187" s="136">
        <f>$O$9</f>
        <v>0.17581298601157255</v>
      </c>
      <c r="F187" s="137">
        <f>F185*E187</f>
        <v>6592.4771034805153</v>
      </c>
      <c r="G187" s="114"/>
    </row>
    <row r="188" spans="2:7" x14ac:dyDescent="0.25">
      <c r="B188" s="113"/>
      <c r="C188" s="134"/>
      <c r="D188" s="134"/>
      <c r="E188" s="134"/>
      <c r="F188" s="138"/>
      <c r="G188" s="114"/>
    </row>
    <row r="189" spans="2:7" x14ac:dyDescent="0.25">
      <c r="B189" s="113"/>
      <c r="C189" s="129" t="s">
        <v>483</v>
      </c>
      <c r="D189" s="139"/>
      <c r="E189" s="139"/>
      <c r="F189" s="140">
        <f>F185+F187</f>
        <v>44089.577022178091</v>
      </c>
      <c r="G189" s="114"/>
    </row>
    <row r="190" spans="2:7" x14ac:dyDescent="0.25">
      <c r="B190" s="132"/>
      <c r="C190" s="133"/>
      <c r="D190" s="133"/>
      <c r="E190" s="134"/>
      <c r="F190" s="133"/>
      <c r="G190" s="116"/>
    </row>
    <row r="191" spans="2:7" x14ac:dyDescent="0.25">
      <c r="B191" s="113"/>
      <c r="C191" s="135" t="s">
        <v>503</v>
      </c>
      <c r="D191" s="134"/>
      <c r="E191" s="159">
        <f>$O$10</f>
        <v>4000</v>
      </c>
      <c r="F191" s="201">
        <f>E191*E185</f>
        <v>3999.9999999999995</v>
      </c>
      <c r="G191" s="114"/>
    </row>
    <row r="192" spans="2:7" x14ac:dyDescent="0.25">
      <c r="B192" s="132"/>
      <c r="C192" s="135" t="s">
        <v>381</v>
      </c>
      <c r="D192" s="133"/>
      <c r="E192" s="159">
        <f>$O$12</f>
        <v>4146.7001434720232</v>
      </c>
      <c r="F192" s="142">
        <f>E192*$E$185</f>
        <v>4146.7001434720223</v>
      </c>
      <c r="G192" s="116"/>
    </row>
    <row r="193" spans="1:9" x14ac:dyDescent="0.25">
      <c r="B193" s="113"/>
      <c r="C193" s="135" t="s">
        <v>489</v>
      </c>
      <c r="D193" s="134"/>
      <c r="E193" s="141">
        <f>$O$13</f>
        <v>206.33620689655174</v>
      </c>
      <c r="F193" s="142">
        <f>E193*$E$185</f>
        <v>206.33620689655172</v>
      </c>
      <c r="G193" s="114"/>
    </row>
    <row r="194" spans="1:9" x14ac:dyDescent="0.25">
      <c r="B194" s="113"/>
      <c r="C194" s="135" t="s">
        <v>484</v>
      </c>
      <c r="D194" s="134"/>
      <c r="E194" s="141">
        <f>$O$14</f>
        <v>1564.3965517241379</v>
      </c>
      <c r="F194" s="142">
        <f>E194*$E$185</f>
        <v>1564.3965517241377</v>
      </c>
      <c r="G194" s="114"/>
    </row>
    <row r="195" spans="1:9" x14ac:dyDescent="0.25">
      <c r="B195" s="113"/>
      <c r="C195" s="135" t="s">
        <v>485</v>
      </c>
      <c r="D195" s="134"/>
      <c r="E195" s="141">
        <f>$O$15</f>
        <v>376.29310344827587</v>
      </c>
      <c r="F195" s="160">
        <f>E195*$E$185</f>
        <v>376.29310344827582</v>
      </c>
      <c r="G195" s="114"/>
    </row>
    <row r="196" spans="1:9" x14ac:dyDescent="0.25">
      <c r="B196" s="113"/>
      <c r="C196" s="129" t="s">
        <v>486</v>
      </c>
      <c r="D196" s="139"/>
      <c r="E196" s="139"/>
      <c r="F196" s="142">
        <f>SUM(F189:F195)</f>
        <v>54383.303027719077</v>
      </c>
      <c r="G196" s="114"/>
    </row>
    <row r="197" spans="1:9" ht="15.75" thickBot="1" x14ac:dyDescent="0.3">
      <c r="B197" s="113"/>
      <c r="C197" s="143" t="s">
        <v>487</v>
      </c>
      <c r="D197" s="144"/>
      <c r="E197" s="145">
        <f>$O$16</f>
        <v>0.12</v>
      </c>
      <c r="F197" s="170">
        <f>F196*E197</f>
        <v>6525.9963633262887</v>
      </c>
      <c r="G197" s="114"/>
    </row>
    <row r="198" spans="1:9" ht="15.75" thickTop="1" x14ac:dyDescent="0.25">
      <c r="B198" s="113"/>
      <c r="C198" s="135" t="s">
        <v>567</v>
      </c>
      <c r="D198" s="135"/>
      <c r="E198" s="135"/>
      <c r="F198" s="147">
        <f>SUM(F196:F197)</f>
        <v>60909.299391045366</v>
      </c>
      <c r="G198" s="114"/>
    </row>
    <row r="199" spans="1:9" ht="15.75" thickBot="1" x14ac:dyDescent="0.3">
      <c r="B199" s="113"/>
      <c r="C199" s="135" t="s">
        <v>568</v>
      </c>
      <c r="D199" s="134"/>
      <c r="E199" s="136">
        <f>$O$17</f>
        <v>4.3768475255077849E-2</v>
      </c>
      <c r="F199" s="147">
        <f>(F198+(F198*E199))</f>
        <v>63575.206554246462</v>
      </c>
      <c r="G199" s="114"/>
    </row>
    <row r="200" spans="1:9" ht="15.75" thickBot="1" x14ac:dyDescent="0.3">
      <c r="A200" s="108"/>
      <c r="B200" s="132"/>
      <c r="C200" s="148" t="s">
        <v>527</v>
      </c>
      <c r="D200" s="133"/>
      <c r="E200" s="133"/>
      <c r="F200" s="213">
        <f>F199/12</f>
        <v>5297.9338795205385</v>
      </c>
      <c r="G200" s="116"/>
      <c r="H200" s="108"/>
      <c r="I200" s="108"/>
    </row>
    <row r="201" spans="1:9" ht="6.75" customHeight="1" thickBot="1" x14ac:dyDescent="0.3">
      <c r="B201" s="150"/>
      <c r="C201" s="151"/>
      <c r="D201" s="152"/>
      <c r="E201" s="152"/>
      <c r="F201" s="153"/>
      <c r="G201" s="154"/>
    </row>
  </sheetData>
  <mergeCells count="13">
    <mergeCell ref="C154:F154"/>
    <mergeCell ref="C179:F179"/>
    <mergeCell ref="B2:G2"/>
    <mergeCell ref="M2:P2"/>
    <mergeCell ref="D3:E3"/>
    <mergeCell ref="C4:F4"/>
    <mergeCell ref="C104:F104"/>
    <mergeCell ref="C129:F129"/>
    <mergeCell ref="C29:F29"/>
    <mergeCell ref="C79:F79"/>
    <mergeCell ref="C54:F54"/>
    <mergeCell ref="I2:K2"/>
    <mergeCell ref="M19:P21"/>
  </mergeCells>
  <pageMargins left="0.7" right="0.7" top="0.75" bottom="0.75" header="0.3" footer="0.3"/>
  <pageSetup scale="78" orientation="portrait" r:id="rId1"/>
  <headerFooter>
    <oddHeader>&amp;LApril 26, 2016&amp;CDRAFT &amp;RMCDHH - DHILS Program DRAFT Rates</oddHeader>
    <oddFooter>&amp;L&amp;"-,Italic"Public Consulting Group, Inc.&amp;R&amp;P</oddFooter>
  </headerFooter>
  <rowBreaks count="3" manualBreakCount="3">
    <brk id="26" max="16383" man="1"/>
    <brk id="77" max="16383" man="1"/>
    <brk id="127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E24"/>
  <sheetViews>
    <sheetView tabSelected="1" topLeftCell="BG1" workbookViewId="0">
      <selection activeCell="BG45" sqref="BG45"/>
    </sheetView>
  </sheetViews>
  <sheetFormatPr defaultRowHeight="15" x14ac:dyDescent="0.25"/>
  <sheetData>
    <row r="3" spans="1:83" x14ac:dyDescent="0.25">
      <c r="BI3" s="559" t="s">
        <v>390</v>
      </c>
      <c r="BJ3" s="559" t="s">
        <v>390</v>
      </c>
      <c r="BK3" s="559" t="s">
        <v>390</v>
      </c>
      <c r="BL3" s="559" t="s">
        <v>390</v>
      </c>
      <c r="BM3" s="560" t="s">
        <v>643</v>
      </c>
      <c r="BN3" s="560" t="s">
        <v>643</v>
      </c>
      <c r="BO3" s="560" t="s">
        <v>643</v>
      </c>
      <c r="BP3" s="560" t="s">
        <v>643</v>
      </c>
      <c r="BQ3" s="561" t="s">
        <v>644</v>
      </c>
      <c r="BR3" s="561" t="s">
        <v>644</v>
      </c>
      <c r="BS3" s="561" t="s">
        <v>644</v>
      </c>
      <c r="BT3" s="561" t="s">
        <v>644</v>
      </c>
      <c r="BU3" s="562" t="s">
        <v>645</v>
      </c>
      <c r="BV3" s="562" t="s">
        <v>645</v>
      </c>
      <c r="BW3" s="562" t="s">
        <v>645</v>
      </c>
      <c r="BX3" s="562" t="s">
        <v>645</v>
      </c>
      <c r="BY3" s="563" t="s">
        <v>646</v>
      </c>
      <c r="BZ3" s="563" t="s">
        <v>646</v>
      </c>
      <c r="CA3" s="563" t="s">
        <v>646</v>
      </c>
      <c r="CB3" s="563" t="s">
        <v>646</v>
      </c>
    </row>
    <row r="4" spans="1:83" x14ac:dyDescent="0.25">
      <c r="A4" s="532"/>
      <c r="B4" s="532" t="s">
        <v>391</v>
      </c>
      <c r="C4" s="534" t="s">
        <v>392</v>
      </c>
      <c r="D4" s="534" t="s">
        <v>393</v>
      </c>
      <c r="E4" s="534" t="s">
        <v>394</v>
      </c>
      <c r="F4" s="534" t="s">
        <v>395</v>
      </c>
      <c r="G4" s="534" t="s">
        <v>396</v>
      </c>
      <c r="H4" s="534" t="s">
        <v>397</v>
      </c>
      <c r="I4" s="534" t="s">
        <v>398</v>
      </c>
      <c r="J4" s="534" t="s">
        <v>399</v>
      </c>
      <c r="K4" s="534" t="s">
        <v>400</v>
      </c>
      <c r="L4" s="534" t="s">
        <v>401</v>
      </c>
      <c r="M4" s="534" t="s">
        <v>402</v>
      </c>
      <c r="N4" s="534" t="s">
        <v>403</v>
      </c>
      <c r="O4" s="534" t="s">
        <v>404</v>
      </c>
      <c r="P4" s="534" t="s">
        <v>405</v>
      </c>
      <c r="Q4" s="534" t="s">
        <v>406</v>
      </c>
      <c r="R4" s="534" t="s">
        <v>407</v>
      </c>
      <c r="S4" s="534" t="s">
        <v>408</v>
      </c>
      <c r="T4" s="534" t="s">
        <v>409</v>
      </c>
      <c r="U4" s="534" t="s">
        <v>410</v>
      </c>
      <c r="V4" s="534" t="s">
        <v>411</v>
      </c>
      <c r="W4" s="534" t="s">
        <v>412</v>
      </c>
      <c r="X4" s="534" t="s">
        <v>413</v>
      </c>
      <c r="Y4" s="534" t="s">
        <v>414</v>
      </c>
      <c r="Z4" s="534" t="s">
        <v>415</v>
      </c>
      <c r="AA4" s="534" t="s">
        <v>416</v>
      </c>
      <c r="AB4" s="534" t="s">
        <v>417</v>
      </c>
      <c r="AC4" s="534" t="s">
        <v>418</v>
      </c>
      <c r="AD4" s="534" t="s">
        <v>419</v>
      </c>
      <c r="AE4" s="534" t="s">
        <v>420</v>
      </c>
      <c r="AF4" s="534" t="s">
        <v>421</v>
      </c>
      <c r="AG4" s="534" t="s">
        <v>422</v>
      </c>
      <c r="AH4" s="534" t="s">
        <v>423</v>
      </c>
      <c r="AI4" s="534" t="s">
        <v>424</v>
      </c>
      <c r="AJ4" s="534" t="s">
        <v>425</v>
      </c>
      <c r="AK4" s="534" t="s">
        <v>426</v>
      </c>
      <c r="AL4" s="534" t="s">
        <v>427</v>
      </c>
      <c r="AM4" s="534" t="s">
        <v>428</v>
      </c>
      <c r="AN4" s="534" t="s">
        <v>429</v>
      </c>
      <c r="AO4" s="534" t="s">
        <v>430</v>
      </c>
      <c r="AP4" s="534" t="s">
        <v>431</v>
      </c>
      <c r="AQ4" s="534" t="s">
        <v>432</v>
      </c>
      <c r="AR4" s="534" t="s">
        <v>433</v>
      </c>
      <c r="AS4" s="534" t="s">
        <v>434</v>
      </c>
      <c r="AT4" s="534" t="s">
        <v>435</v>
      </c>
      <c r="AU4" s="532" t="s">
        <v>436</v>
      </c>
      <c r="AV4" s="532" t="s">
        <v>437</v>
      </c>
      <c r="AW4" s="532" t="s">
        <v>438</v>
      </c>
      <c r="AX4" s="532" t="s">
        <v>439</v>
      </c>
      <c r="AY4" s="532" t="s">
        <v>440</v>
      </c>
      <c r="AZ4" s="532" t="s">
        <v>441</v>
      </c>
      <c r="BA4" s="532" t="s">
        <v>442</v>
      </c>
      <c r="BB4" s="532" t="s">
        <v>443</v>
      </c>
      <c r="BC4" s="532" t="s">
        <v>444</v>
      </c>
      <c r="BD4" s="532" t="s">
        <v>445</v>
      </c>
      <c r="BE4" s="532" t="s">
        <v>446</v>
      </c>
      <c r="BF4" s="532" t="s">
        <v>447</v>
      </c>
      <c r="BG4" s="532" t="s">
        <v>448</v>
      </c>
      <c r="BH4" s="532" t="s">
        <v>449</v>
      </c>
      <c r="BI4" s="532" t="s">
        <v>450</v>
      </c>
      <c r="BJ4" s="532" t="s">
        <v>451</v>
      </c>
      <c r="BK4" s="532" t="s">
        <v>452</v>
      </c>
      <c r="BL4" s="532" t="s">
        <v>453</v>
      </c>
      <c r="BM4" s="532" t="s">
        <v>454</v>
      </c>
      <c r="BN4" s="532" t="s">
        <v>455</v>
      </c>
      <c r="BO4" s="532" t="s">
        <v>456</v>
      </c>
      <c r="BP4" s="532" t="s">
        <v>457</v>
      </c>
      <c r="BQ4" s="532" t="s">
        <v>458</v>
      </c>
      <c r="BR4" s="532" t="s">
        <v>459</v>
      </c>
      <c r="BS4" s="532" t="s">
        <v>460</v>
      </c>
      <c r="BT4" s="532" t="s">
        <v>461</v>
      </c>
      <c r="BU4" s="532" t="s">
        <v>462</v>
      </c>
      <c r="BV4" s="532" t="s">
        <v>463</v>
      </c>
      <c r="BW4" s="532" t="s">
        <v>630</v>
      </c>
      <c r="BX4" s="532" t="s">
        <v>631</v>
      </c>
      <c r="BY4" s="532" t="s">
        <v>632</v>
      </c>
      <c r="BZ4" s="532" t="s">
        <v>633</v>
      </c>
      <c r="CA4" s="532" t="s">
        <v>634</v>
      </c>
      <c r="CB4" s="532" t="s">
        <v>635</v>
      </c>
      <c r="CC4" s="532" t="s">
        <v>636</v>
      </c>
      <c r="CD4" s="532" t="s">
        <v>637</v>
      </c>
      <c r="CE4" s="532" t="s">
        <v>464</v>
      </c>
    </row>
    <row r="5" spans="1:83" x14ac:dyDescent="0.25">
      <c r="A5" s="532" t="s">
        <v>465</v>
      </c>
      <c r="B5" s="532" t="s">
        <v>466</v>
      </c>
      <c r="C5" s="533">
        <v>2.0339999999999998</v>
      </c>
      <c r="D5" s="533">
        <v>2.0590000000000002</v>
      </c>
      <c r="E5" s="533">
        <v>2.0640000000000001</v>
      </c>
      <c r="F5" s="533">
        <v>2.0870000000000002</v>
      </c>
      <c r="G5" s="533">
        <v>2.1040000000000001</v>
      </c>
      <c r="H5" s="533">
        <v>2.1150000000000002</v>
      </c>
      <c r="I5" s="533">
        <v>2.15</v>
      </c>
      <c r="J5" s="533">
        <v>2.169</v>
      </c>
      <c r="K5" s="533">
        <v>2.1880000000000002</v>
      </c>
      <c r="L5" s="533">
        <v>2.2130000000000001</v>
      </c>
      <c r="M5" s="533">
        <v>2.234</v>
      </c>
      <c r="N5" s="533">
        <v>2.2200000000000002</v>
      </c>
      <c r="O5" s="533">
        <v>2.234</v>
      </c>
      <c r="P5" s="533">
        <v>2.2589999999999999</v>
      </c>
      <c r="Q5" s="533">
        <v>2.2749999999999999</v>
      </c>
      <c r="R5" s="533">
        <v>2.3010000000000002</v>
      </c>
      <c r="S5" s="533">
        <v>2.3220000000000001</v>
      </c>
      <c r="T5" s="533">
        <v>2.363</v>
      </c>
      <c r="U5" s="533">
        <v>2.4039999999999999</v>
      </c>
      <c r="V5" s="533">
        <v>2.35</v>
      </c>
      <c r="W5" s="533">
        <v>2.3420000000000001</v>
      </c>
      <c r="X5" s="533">
        <v>2.347</v>
      </c>
      <c r="Y5" s="533">
        <v>2.367</v>
      </c>
      <c r="Z5" s="533">
        <v>2.38</v>
      </c>
      <c r="AA5" s="533">
        <v>2.3809999999999998</v>
      </c>
      <c r="AB5" s="533">
        <v>2.3839999999999999</v>
      </c>
      <c r="AC5" s="533">
        <v>2.3980000000000001</v>
      </c>
      <c r="AD5" s="533">
        <v>2.42</v>
      </c>
      <c r="AE5" s="533">
        <v>2.4340000000000002</v>
      </c>
      <c r="AF5" s="533">
        <v>2.4769999999999999</v>
      </c>
      <c r="AG5" s="533">
        <v>2.488</v>
      </c>
      <c r="AH5" s="533">
        <v>2.4950000000000001</v>
      </c>
      <c r="AI5" s="533">
        <v>2.5150000000000001</v>
      </c>
      <c r="AJ5" s="533">
        <v>2.5190000000000001</v>
      </c>
      <c r="AK5" s="533">
        <v>2.5289999999999999</v>
      </c>
      <c r="AL5" s="533">
        <v>2.5470000000000002</v>
      </c>
      <c r="AM5" s="533">
        <v>2.5569999999999999</v>
      </c>
      <c r="AN5" s="533">
        <v>2.5539999999999998</v>
      </c>
      <c r="AO5" s="533">
        <v>2.573</v>
      </c>
      <c r="AP5" s="533">
        <v>2.5870000000000002</v>
      </c>
      <c r="AQ5" s="533">
        <v>2.5979999999999999</v>
      </c>
      <c r="AR5" s="533">
        <v>2.6080000000000001</v>
      </c>
      <c r="AS5" s="533">
        <v>2.6139999999999999</v>
      </c>
      <c r="AT5" s="533">
        <v>2.6139999999999999</v>
      </c>
      <c r="AU5" s="531">
        <v>2.613</v>
      </c>
      <c r="AV5" s="531">
        <v>2.6230000000000002</v>
      </c>
      <c r="AW5" s="531">
        <v>2.6190000000000002</v>
      </c>
      <c r="AX5" s="531">
        <v>2.6240000000000001</v>
      </c>
      <c r="AY5" s="531">
        <v>2.6240000000000001</v>
      </c>
      <c r="AZ5" s="531">
        <v>2.6429999999999998</v>
      </c>
      <c r="BA5" s="531">
        <v>2.6640000000000001</v>
      </c>
      <c r="BB5" s="531">
        <v>2.6739999999999999</v>
      </c>
      <c r="BC5" s="531">
        <v>2.6949999999999998</v>
      </c>
      <c r="BD5" s="531">
        <v>2.694</v>
      </c>
      <c r="BE5" s="531">
        <v>2.706</v>
      </c>
      <c r="BF5" s="531">
        <v>2.714</v>
      </c>
      <c r="BG5" s="531">
        <v>2.746</v>
      </c>
      <c r="BH5" s="531">
        <v>2.7650000000000001</v>
      </c>
      <c r="BI5" s="531">
        <v>2.78</v>
      </c>
      <c r="BJ5" s="531">
        <v>2.8050000000000002</v>
      </c>
      <c r="BK5" s="531">
        <v>2.8250000000000002</v>
      </c>
      <c r="BL5" s="531">
        <v>2.8380000000000001</v>
      </c>
      <c r="BM5" s="531">
        <v>2.8479999999999999</v>
      </c>
      <c r="BN5" s="531">
        <v>2.8690000000000002</v>
      </c>
      <c r="BO5" s="531">
        <v>2.895</v>
      </c>
      <c r="BP5" s="531">
        <v>2.91</v>
      </c>
      <c r="BQ5" s="531">
        <v>2.9239999999999999</v>
      </c>
      <c r="BR5" s="531">
        <v>2.94</v>
      </c>
      <c r="BS5" s="531">
        <v>2.96</v>
      </c>
      <c r="BT5" s="531">
        <v>2.9790000000000001</v>
      </c>
      <c r="BU5" s="531">
        <v>2.9990000000000001</v>
      </c>
      <c r="BV5" s="531">
        <v>3.0169999999999999</v>
      </c>
      <c r="BW5" s="531">
        <v>3.0339999999999998</v>
      </c>
      <c r="BX5" s="531">
        <v>3.0510000000000002</v>
      </c>
      <c r="BY5" s="531">
        <v>3.07</v>
      </c>
      <c r="BZ5" s="531">
        <v>3.0880000000000001</v>
      </c>
      <c r="CA5" s="531">
        <v>3.1059999999999999</v>
      </c>
      <c r="CB5" s="531">
        <v>3.1219999999999999</v>
      </c>
      <c r="CC5" s="531">
        <v>3.14</v>
      </c>
      <c r="CD5" s="531">
        <v>3.1579999999999999</v>
      </c>
      <c r="CE5" s="531"/>
    </row>
    <row r="6" spans="1:83" x14ac:dyDescent="0.25">
      <c r="A6" s="532" t="s">
        <v>467</v>
      </c>
      <c r="B6" s="532" t="s">
        <v>468</v>
      </c>
      <c r="C6" s="533">
        <v>2.0339999999999998</v>
      </c>
      <c r="D6" s="533">
        <v>2.0590000000000002</v>
      </c>
      <c r="E6" s="533">
        <v>2.0640000000000001</v>
      </c>
      <c r="F6" s="533">
        <v>2.0870000000000002</v>
      </c>
      <c r="G6" s="533">
        <v>2.1040000000000001</v>
      </c>
      <c r="H6" s="533">
        <v>2.1150000000000002</v>
      </c>
      <c r="I6" s="533">
        <v>2.15</v>
      </c>
      <c r="J6" s="533">
        <v>2.169</v>
      </c>
      <c r="K6" s="533">
        <v>2.1880000000000002</v>
      </c>
      <c r="L6" s="533">
        <v>2.2130000000000001</v>
      </c>
      <c r="M6" s="533">
        <v>2.234</v>
      </c>
      <c r="N6" s="533">
        <v>2.2200000000000002</v>
      </c>
      <c r="O6" s="533">
        <v>2.234</v>
      </c>
      <c r="P6" s="533">
        <v>2.2589999999999999</v>
      </c>
      <c r="Q6" s="533">
        <v>2.2749999999999999</v>
      </c>
      <c r="R6" s="533">
        <v>2.3010000000000002</v>
      </c>
      <c r="S6" s="533">
        <v>2.3220000000000001</v>
      </c>
      <c r="T6" s="533">
        <v>2.363</v>
      </c>
      <c r="U6" s="533">
        <v>2.4039999999999999</v>
      </c>
      <c r="V6" s="533">
        <v>2.35</v>
      </c>
      <c r="W6" s="533">
        <v>2.3420000000000001</v>
      </c>
      <c r="X6" s="533">
        <v>2.347</v>
      </c>
      <c r="Y6" s="533">
        <v>2.367</v>
      </c>
      <c r="Z6" s="533">
        <v>2.38</v>
      </c>
      <c r="AA6" s="533">
        <v>2.3809999999999998</v>
      </c>
      <c r="AB6" s="533">
        <v>2.3839999999999999</v>
      </c>
      <c r="AC6" s="533">
        <v>2.3980000000000001</v>
      </c>
      <c r="AD6" s="533">
        <v>2.42</v>
      </c>
      <c r="AE6" s="533">
        <v>2.4340000000000002</v>
      </c>
      <c r="AF6" s="533">
        <v>2.4769999999999999</v>
      </c>
      <c r="AG6" s="533">
        <v>2.488</v>
      </c>
      <c r="AH6" s="533">
        <v>2.4950000000000001</v>
      </c>
      <c r="AI6" s="533">
        <v>2.5150000000000001</v>
      </c>
      <c r="AJ6" s="533">
        <v>2.5190000000000001</v>
      </c>
      <c r="AK6" s="533">
        <v>2.5289999999999999</v>
      </c>
      <c r="AL6" s="533">
        <v>2.5470000000000002</v>
      </c>
      <c r="AM6" s="533">
        <v>2.5569999999999999</v>
      </c>
      <c r="AN6" s="533">
        <v>2.5539999999999998</v>
      </c>
      <c r="AO6" s="533">
        <v>2.573</v>
      </c>
      <c r="AP6" s="533">
        <v>2.5870000000000002</v>
      </c>
      <c r="AQ6" s="533">
        <v>2.5979999999999999</v>
      </c>
      <c r="AR6" s="533">
        <v>2.6080000000000001</v>
      </c>
      <c r="AS6" s="533">
        <v>2.6139999999999999</v>
      </c>
      <c r="AT6" s="533">
        <v>2.6139999999999999</v>
      </c>
      <c r="AU6" s="531">
        <v>2.613</v>
      </c>
      <c r="AV6" s="531">
        <v>2.6230000000000002</v>
      </c>
      <c r="AW6" s="531">
        <v>2.6190000000000002</v>
      </c>
      <c r="AX6" s="531">
        <v>2.6240000000000001</v>
      </c>
      <c r="AY6" s="531">
        <v>2.6240000000000001</v>
      </c>
      <c r="AZ6" s="531">
        <v>2.6429999999999998</v>
      </c>
      <c r="BA6" s="531">
        <v>2.6640000000000001</v>
      </c>
      <c r="BB6" s="531">
        <v>2.6739999999999999</v>
      </c>
      <c r="BC6" s="531">
        <v>2.6949999999999998</v>
      </c>
      <c r="BD6" s="531">
        <v>2.694</v>
      </c>
      <c r="BE6" s="531">
        <v>2.706</v>
      </c>
      <c r="BF6" s="531">
        <v>2.714</v>
      </c>
      <c r="BG6" s="531">
        <v>2.746</v>
      </c>
      <c r="BH6" s="531">
        <v>2.7650000000000001</v>
      </c>
      <c r="BI6" s="531">
        <v>2.78</v>
      </c>
      <c r="BJ6" s="531">
        <v>2.8010000000000002</v>
      </c>
      <c r="BK6" s="531">
        <v>2.8170000000000002</v>
      </c>
      <c r="BL6" s="531">
        <v>2.8260000000000001</v>
      </c>
      <c r="BM6" s="531">
        <v>2.8330000000000002</v>
      </c>
      <c r="BN6" s="531">
        <v>2.8519999999999999</v>
      </c>
      <c r="BO6" s="531">
        <v>2.8759999999999999</v>
      </c>
      <c r="BP6" s="531">
        <v>2.8879999999999999</v>
      </c>
      <c r="BQ6" s="531">
        <v>2.9</v>
      </c>
      <c r="BR6" s="531">
        <v>2.9129999999999998</v>
      </c>
      <c r="BS6" s="531">
        <v>2.931</v>
      </c>
      <c r="BT6" s="531">
        <v>2.9470000000000001</v>
      </c>
      <c r="BU6" s="531">
        <v>2.9630000000000001</v>
      </c>
      <c r="BV6" s="531">
        <v>2.9769999999999999</v>
      </c>
      <c r="BW6" s="531">
        <v>2.99</v>
      </c>
      <c r="BX6" s="531">
        <v>3.004</v>
      </c>
      <c r="BY6" s="531">
        <v>3.0190000000000001</v>
      </c>
      <c r="BZ6" s="531">
        <v>3.0339999999999998</v>
      </c>
      <c r="CA6" s="531">
        <v>3.0489999999999999</v>
      </c>
      <c r="CB6" s="531">
        <v>3.0619999999999998</v>
      </c>
      <c r="CC6" s="531">
        <v>3.0790000000000002</v>
      </c>
      <c r="CD6" s="531">
        <v>3.0950000000000002</v>
      </c>
      <c r="CE6" s="531"/>
    </row>
    <row r="7" spans="1:83" x14ac:dyDescent="0.25">
      <c r="A7" s="532" t="s">
        <v>469</v>
      </c>
      <c r="B7" s="532" t="s">
        <v>470</v>
      </c>
      <c r="C7" s="533">
        <v>2.0339999999999998</v>
      </c>
      <c r="D7" s="533">
        <v>2.0590000000000002</v>
      </c>
      <c r="E7" s="533">
        <v>2.0640000000000001</v>
      </c>
      <c r="F7" s="533">
        <v>2.0870000000000002</v>
      </c>
      <c r="G7" s="533">
        <v>2.1040000000000001</v>
      </c>
      <c r="H7" s="533">
        <v>2.1150000000000002</v>
      </c>
      <c r="I7" s="533">
        <v>2.15</v>
      </c>
      <c r="J7" s="533">
        <v>2.169</v>
      </c>
      <c r="K7" s="533">
        <v>2.1880000000000002</v>
      </c>
      <c r="L7" s="533">
        <v>2.2130000000000001</v>
      </c>
      <c r="M7" s="533">
        <v>2.234</v>
      </c>
      <c r="N7" s="533">
        <v>2.2200000000000002</v>
      </c>
      <c r="O7" s="533">
        <v>2.234</v>
      </c>
      <c r="P7" s="533">
        <v>2.2589999999999999</v>
      </c>
      <c r="Q7" s="533">
        <v>2.2749999999999999</v>
      </c>
      <c r="R7" s="533">
        <v>2.3010000000000002</v>
      </c>
      <c r="S7" s="533">
        <v>2.3220000000000001</v>
      </c>
      <c r="T7" s="533">
        <v>2.363</v>
      </c>
      <c r="U7" s="533">
        <v>2.4039999999999999</v>
      </c>
      <c r="V7" s="533">
        <v>2.35</v>
      </c>
      <c r="W7" s="533">
        <v>2.3420000000000001</v>
      </c>
      <c r="X7" s="533">
        <v>2.347</v>
      </c>
      <c r="Y7" s="533">
        <v>2.367</v>
      </c>
      <c r="Z7" s="533">
        <v>2.38</v>
      </c>
      <c r="AA7" s="533">
        <v>2.3809999999999998</v>
      </c>
      <c r="AB7" s="533">
        <v>2.3839999999999999</v>
      </c>
      <c r="AC7" s="533">
        <v>2.3980000000000001</v>
      </c>
      <c r="AD7" s="533">
        <v>2.42</v>
      </c>
      <c r="AE7" s="533">
        <v>2.4340000000000002</v>
      </c>
      <c r="AF7" s="533">
        <v>2.4769999999999999</v>
      </c>
      <c r="AG7" s="533">
        <v>2.488</v>
      </c>
      <c r="AH7" s="533">
        <v>2.4950000000000001</v>
      </c>
      <c r="AI7" s="533">
        <v>2.5150000000000001</v>
      </c>
      <c r="AJ7" s="533">
        <v>2.5190000000000001</v>
      </c>
      <c r="AK7" s="533">
        <v>2.5289999999999999</v>
      </c>
      <c r="AL7" s="533">
        <v>2.5470000000000002</v>
      </c>
      <c r="AM7" s="533">
        <v>2.5569999999999999</v>
      </c>
      <c r="AN7" s="533">
        <v>2.5539999999999998</v>
      </c>
      <c r="AO7" s="533">
        <v>2.573</v>
      </c>
      <c r="AP7" s="533">
        <v>2.5870000000000002</v>
      </c>
      <c r="AQ7" s="533">
        <v>2.5979999999999999</v>
      </c>
      <c r="AR7" s="533">
        <v>2.6080000000000001</v>
      </c>
      <c r="AS7" s="533">
        <v>2.6139999999999999</v>
      </c>
      <c r="AT7" s="533">
        <v>2.6139999999999999</v>
      </c>
      <c r="AU7" s="531">
        <v>2.613</v>
      </c>
      <c r="AV7" s="531">
        <v>2.6230000000000002</v>
      </c>
      <c r="AW7" s="531">
        <v>2.6190000000000002</v>
      </c>
      <c r="AX7" s="531">
        <v>2.6240000000000001</v>
      </c>
      <c r="AY7" s="531">
        <v>2.6240000000000001</v>
      </c>
      <c r="AZ7" s="531">
        <v>2.6429999999999998</v>
      </c>
      <c r="BA7" s="531">
        <v>2.6640000000000001</v>
      </c>
      <c r="BB7" s="531">
        <v>2.6739999999999999</v>
      </c>
      <c r="BC7" s="531">
        <v>2.6949999999999998</v>
      </c>
      <c r="BD7" s="531">
        <v>2.694</v>
      </c>
      <c r="BE7" s="531">
        <v>2.706</v>
      </c>
      <c r="BF7" s="531">
        <v>2.714</v>
      </c>
      <c r="BG7" s="531">
        <v>2.746</v>
      </c>
      <c r="BH7" s="531">
        <v>2.7650000000000001</v>
      </c>
      <c r="BI7" s="531">
        <v>2.78</v>
      </c>
      <c r="BJ7" s="531">
        <v>2.806</v>
      </c>
      <c r="BK7" s="531">
        <v>2.827</v>
      </c>
      <c r="BL7" s="531">
        <v>2.8420000000000001</v>
      </c>
      <c r="BM7" s="531">
        <v>2.855</v>
      </c>
      <c r="BN7" s="531">
        <v>2.88</v>
      </c>
      <c r="BO7" s="531">
        <v>2.911</v>
      </c>
      <c r="BP7" s="531">
        <v>2.931</v>
      </c>
      <c r="BQ7" s="531">
        <v>2.95</v>
      </c>
      <c r="BR7" s="531">
        <v>2.972</v>
      </c>
      <c r="BS7" s="531">
        <v>2.9980000000000002</v>
      </c>
      <c r="BT7" s="531">
        <v>3.0230000000000001</v>
      </c>
      <c r="BU7" s="531">
        <v>3.0489999999999999</v>
      </c>
      <c r="BV7" s="531">
        <v>3.073</v>
      </c>
      <c r="BW7" s="531">
        <v>3.0979999999999999</v>
      </c>
      <c r="BX7" s="531">
        <v>3.1219999999999999</v>
      </c>
      <c r="BY7" s="531">
        <v>3.149</v>
      </c>
      <c r="BZ7" s="531">
        <v>3.1749999999999998</v>
      </c>
      <c r="CA7" s="531">
        <v>3.2010000000000001</v>
      </c>
      <c r="CB7" s="531">
        <v>3.2250000000000001</v>
      </c>
      <c r="CC7" s="531">
        <v>3.2519999999999998</v>
      </c>
      <c r="CD7" s="531">
        <v>3.278</v>
      </c>
      <c r="CE7" s="531"/>
    </row>
    <row r="11" spans="1:83" x14ac:dyDescent="0.3">
      <c r="BL11" s="537" t="s">
        <v>471</v>
      </c>
      <c r="BM11" s="538"/>
      <c r="BN11" s="538"/>
      <c r="BO11" s="539" t="s">
        <v>638</v>
      </c>
      <c r="BP11" s="540"/>
      <c r="BQ11" s="540"/>
      <c r="BR11" s="540"/>
      <c r="BS11" s="540"/>
      <c r="BT11" s="540"/>
      <c r="BU11" s="538"/>
      <c r="BV11" s="538"/>
      <c r="BW11" s="538"/>
    </row>
    <row r="12" spans="1:83" x14ac:dyDescent="0.3">
      <c r="BL12" s="541"/>
      <c r="BM12" s="542"/>
      <c r="BN12" s="542"/>
      <c r="BO12" s="542"/>
      <c r="BP12" s="542"/>
      <c r="BQ12" s="542"/>
      <c r="BR12" s="542"/>
      <c r="BS12" s="542"/>
      <c r="BT12" s="542"/>
      <c r="BU12" s="542"/>
      <c r="BV12" s="542"/>
      <c r="BW12" s="543"/>
    </row>
    <row r="13" spans="1:83" x14ac:dyDescent="0.3">
      <c r="BL13" s="544"/>
      <c r="BM13" s="545" t="s">
        <v>472</v>
      </c>
      <c r="BN13" s="546" t="s">
        <v>639</v>
      </c>
      <c r="BO13" s="546" t="s">
        <v>640</v>
      </c>
      <c r="BP13" s="546"/>
      <c r="BQ13" s="546"/>
      <c r="BR13" s="546"/>
      <c r="BS13" s="546"/>
      <c r="BT13" s="546"/>
      <c r="BU13" s="546"/>
      <c r="BV13" s="546"/>
      <c r="BW13" s="547"/>
    </row>
    <row r="14" spans="1:83" x14ac:dyDescent="0.3">
      <c r="BL14" s="544"/>
      <c r="BM14" s="546"/>
      <c r="BN14" s="556" t="s">
        <v>453</v>
      </c>
      <c r="BO14" s="558" t="s">
        <v>641</v>
      </c>
      <c r="BP14" s="556"/>
      <c r="BQ14" s="556"/>
      <c r="BR14" s="546"/>
      <c r="BS14" s="546"/>
      <c r="BT14" s="546"/>
      <c r="BU14" s="546"/>
      <c r="BV14" s="546"/>
      <c r="BW14" s="548" t="s">
        <v>373</v>
      </c>
    </row>
    <row r="15" spans="1:83" x14ac:dyDescent="0.3">
      <c r="BL15" s="544"/>
      <c r="BM15" s="546"/>
      <c r="BN15" s="535">
        <v>2.8260000000000001</v>
      </c>
      <c r="BO15" s="557"/>
      <c r="BP15" s="557"/>
      <c r="BQ15" s="557"/>
      <c r="BR15" s="546"/>
      <c r="BS15" s="546"/>
      <c r="BT15" s="546"/>
      <c r="BU15" s="546"/>
      <c r="BV15" s="546"/>
      <c r="BW15" s="549">
        <v>2.8260000000000001</v>
      </c>
    </row>
    <row r="16" spans="1:83" x14ac:dyDescent="0.3">
      <c r="BL16" s="544"/>
      <c r="BM16" s="546"/>
      <c r="BN16" s="546"/>
      <c r="BO16" s="546"/>
      <c r="BP16" s="546"/>
      <c r="BQ16" s="546"/>
      <c r="BR16" s="546"/>
      <c r="BS16" s="546"/>
      <c r="BT16" s="546"/>
      <c r="BU16" s="546"/>
      <c r="BV16" s="546"/>
      <c r="BW16" s="550"/>
    </row>
    <row r="17" spans="58:75" x14ac:dyDescent="0.3">
      <c r="BL17" s="544"/>
      <c r="BM17" s="545" t="s">
        <v>473</v>
      </c>
      <c r="BN17" s="546" t="s">
        <v>642</v>
      </c>
      <c r="BO17" s="546"/>
      <c r="BP17" s="546"/>
      <c r="BQ17" s="546"/>
      <c r="BR17" s="546"/>
      <c r="BS17" s="546"/>
      <c r="BT17" s="546"/>
      <c r="BU17" s="546"/>
      <c r="BV17" s="546"/>
      <c r="BW17" s="550"/>
    </row>
    <row r="18" spans="58:75" x14ac:dyDescent="0.3">
      <c r="BL18" s="544"/>
      <c r="BM18" s="546"/>
      <c r="BN18" s="536" t="s">
        <v>454</v>
      </c>
      <c r="BO18" s="536" t="s">
        <v>455</v>
      </c>
      <c r="BP18" s="536" t="s">
        <v>456</v>
      </c>
      <c r="BQ18" s="536" t="s">
        <v>457</v>
      </c>
      <c r="BR18" s="536" t="s">
        <v>458</v>
      </c>
      <c r="BS18" s="536" t="s">
        <v>459</v>
      </c>
      <c r="BT18" s="536" t="s">
        <v>460</v>
      </c>
      <c r="BU18" s="536" t="s">
        <v>461</v>
      </c>
      <c r="BV18" s="546"/>
      <c r="BW18" s="550"/>
    </row>
    <row r="19" spans="58:75" x14ac:dyDescent="0.3">
      <c r="BL19" s="544"/>
      <c r="BM19" s="546"/>
      <c r="BN19" s="535">
        <v>2.8330000000000002</v>
      </c>
      <c r="BO19" s="535">
        <v>2.8519999999999999</v>
      </c>
      <c r="BP19" s="535">
        <v>2.8759999999999999</v>
      </c>
      <c r="BQ19" s="535">
        <v>2.8879999999999999</v>
      </c>
      <c r="BR19" s="535">
        <v>2.9</v>
      </c>
      <c r="BS19" s="535">
        <v>2.9129999999999998</v>
      </c>
      <c r="BT19" s="535">
        <v>2.931</v>
      </c>
      <c r="BU19" s="535">
        <v>2.9470000000000001</v>
      </c>
      <c r="BV19" s="546"/>
      <c r="BW19" s="549">
        <v>2.8925000000000001</v>
      </c>
    </row>
    <row r="20" spans="58:75" x14ac:dyDescent="0.3">
      <c r="BL20" s="544"/>
      <c r="BM20" s="546"/>
      <c r="BN20" s="546"/>
      <c r="BO20" s="546"/>
      <c r="BP20" s="546"/>
      <c r="BQ20" s="546"/>
      <c r="BR20" s="546"/>
      <c r="BS20" s="546"/>
      <c r="BT20" s="546"/>
      <c r="BU20" s="546"/>
      <c r="BV20" s="546"/>
      <c r="BW20" s="550"/>
    </row>
    <row r="21" spans="58:75" x14ac:dyDescent="0.3">
      <c r="BL21" s="544"/>
      <c r="BM21" s="546"/>
      <c r="BN21" s="546"/>
      <c r="BO21" s="546"/>
      <c r="BP21" s="546"/>
      <c r="BQ21" s="546"/>
      <c r="BR21" s="546"/>
      <c r="BS21" s="546"/>
      <c r="BT21" s="546"/>
      <c r="BU21" s="546"/>
      <c r="BV21" s="551" t="s">
        <v>474</v>
      </c>
      <c r="BW21" s="552">
        <v>2.3531493276716206E-2</v>
      </c>
    </row>
    <row r="22" spans="58:75" x14ac:dyDescent="0.3">
      <c r="BL22" s="553"/>
      <c r="BM22" s="554"/>
      <c r="BN22" s="554"/>
      <c r="BO22" s="554"/>
      <c r="BP22" s="554"/>
      <c r="BQ22" s="554"/>
      <c r="BR22" s="554"/>
      <c r="BS22" s="554"/>
      <c r="BT22" s="554"/>
      <c r="BU22" s="554"/>
      <c r="BV22" s="554"/>
      <c r="BW22" s="555"/>
    </row>
    <row r="24" spans="58:75" x14ac:dyDescent="0.3"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6"/>
    </row>
  </sheetData>
  <pageMargins left="0.25" right="0.25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FY15 UFRs</vt:lpstr>
      <vt:lpstr>Salaries</vt:lpstr>
      <vt:lpstr>Expenses</vt:lpstr>
      <vt:lpstr>CAF</vt:lpstr>
      <vt:lpstr>Analysis</vt:lpstr>
      <vt:lpstr>Models</vt:lpstr>
      <vt:lpstr>DC Add-on Rates</vt:lpstr>
      <vt:lpstr>PH Rate Calculation</vt:lpstr>
      <vt:lpstr>Fall CAF 2018</vt:lpstr>
      <vt:lpstr>ActivityCodeReport</vt:lpstr>
      <vt:lpstr>'DC Add-on Rates'!Print_Area</vt:lpstr>
      <vt:lpstr>'Fall CAF 2018'!Print_Area</vt:lpstr>
      <vt:lpstr>Models!Print_Area</vt:lpstr>
      <vt:lpstr>CAF!Print_Titles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2019-02-12T19:25:16Z</dcterms:modified>
</cp:coreProperties>
</file>